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z\Downloads\"/>
    </mc:Choice>
  </mc:AlternateContent>
  <xr:revisionPtr revIDLastSave="0" documentId="13_ncr:1_{B23F33A4-FFE5-45A4-916E-05816D4BB452}" xr6:coauthVersionLast="47" xr6:coauthVersionMax="47" xr10:uidLastSave="{00000000-0000-0000-0000-000000000000}"/>
  <bookViews>
    <workbookView xWindow="-108" yWindow="-108" windowWidth="23256" windowHeight="12576" activeTab="9" xr2:uid="{8D01E174-8406-49D7-8C89-34AAC2FA5B73}"/>
  </bookViews>
  <sheets>
    <sheet name="DCF" sheetId="8" r:id="rId1"/>
    <sheet name="Calcs" sheetId="2" r:id="rId2"/>
    <sheet name="Transakcie" sheetId="10" state="hidden" r:id="rId3"/>
    <sheet name="Hlavna_Kniha" sheetId="9" state="hidden" r:id="rId4"/>
    <sheet name="WACC" sheetId="12" r:id="rId5"/>
    <sheet name="Depreciation" sheetId="7" r:id="rId6"/>
    <sheet name="Scenario sheet" sheetId="5" r:id="rId7"/>
    <sheet name="Landfill Volume" sheetId="3" r:id="rId8"/>
    <sheet name="Case" sheetId="1" r:id="rId9"/>
    <sheet name="Names" sheetId="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adm1" hidden="1">{#N/A,#N/A,FALSE,"Aging Summary";#N/A,#N/A,FALSE,"Ratio Analysis";#N/A,#N/A,FALSE,"Test 120 Day Accts";#N/A,#N/A,FALSE,"Tickmarks"}</definedName>
    <definedName name="_c" hidden="1">{#N/A,#N/A,FALSE,"Aging Summary";#N/A,#N/A,FALSE,"Ratio Analysis";#N/A,#N/A,FALSE,"Test 120 Day Accts";#N/A,#N/A,FALSE,"Tickmarks"}</definedName>
    <definedName name="_DAT1">#REF!</definedName>
    <definedName name="_DAT2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L2004">#REF!</definedName>
    <definedName name="_qq15">#REF!</definedName>
    <definedName name="_qq30">#REF!</definedName>
    <definedName name="_qq4">#REF!</definedName>
    <definedName name="_qq40">#REF!</definedName>
    <definedName name="_qq8">#REF!</definedName>
    <definedName name="a" hidden="1">{#N/A,#N/A,FALSE,"Aging Summary";#N/A,#N/A,FALSE,"Ratio Analysis";#N/A,#N/A,FALSE,"Test 120 Day Accts";#N/A,#N/A,FALSE,"Tickmarks"}</definedName>
    <definedName name="AcqYear">[1]input_calc!$F$14</definedName>
    <definedName name="AcqYear2">[1]input_calc!$F$14</definedName>
    <definedName name="adm" hidden="1">{#N/A,#N/A,FALSE,"Aging Summary";#N/A,#N/A,FALSE,"Ratio Analysis";#N/A,#N/A,FALSE,"Test 120 Day Accts";#N/A,#N/A,FALSE,"Tickmarks"}</definedName>
    <definedName name="administration" hidden="1">{#N/A,#N/A,FALSE,"Aging Summary";#N/A,#N/A,FALSE,"Ratio Analysis";#N/A,#N/A,FALSE,"Test 120 Day Accts";#N/A,#N/A,FALSE,"Tickmarks"}</definedName>
    <definedName name="administration1" hidden="1">{#N/A,#N/A,FALSE,"Aging Summary";#N/A,#N/A,FALSE,"Ratio Analysis";#N/A,#N/A,FALSE,"Test 120 Day Accts";#N/A,#N/A,FALSE,"Tickmarks"}</definedName>
    <definedName name="afh_frf">#REF!</definedName>
    <definedName name="AS2DocOpenMode" hidden="1">"AS2DocumentEdit"</definedName>
    <definedName name="b" hidden="1">{#N/A,#N/A,FALSE,"Aging Summary";#N/A,#N/A,FALSE,"Ratio Analysis";#N/A,#N/A,FALSE,"Test 120 Day Accts";#N/A,#N/A,FALSE,"Tickmarks"}</definedName>
    <definedName name="Balance" localSheetId="5">#REF!</definedName>
    <definedName name="Balance">#REF!</definedName>
    <definedName name="bbb">#REF!</definedName>
    <definedName name="BILANZSTRUKTUR">[2]Austria!#REF!</definedName>
    <definedName name="Brand">#REF!</definedName>
    <definedName name="bsdate">#REF!</definedName>
    <definedName name="budgetversion">#REF!</definedName>
    <definedName name="CAPEX" localSheetId="5">#REF!</definedName>
    <definedName name="CAPEX">[3]input_calc!#REF!</definedName>
    <definedName name="Cash_at_bank_and_in_hand">#REF!</definedName>
    <definedName name="Category">#REF!</definedName>
    <definedName name="CHANNEL">#REF!</definedName>
    <definedName name="CIT" localSheetId="5">#REF!</definedName>
    <definedName name="CIT">[3]input_calc!#REF!</definedName>
    <definedName name="Client">#REF!</definedName>
    <definedName name="clients">#REF!</definedName>
    <definedName name="clint">#REF!</definedName>
    <definedName name="cllient2">#REF!</definedName>
    <definedName name="ColDim">#REF!</definedName>
    <definedName name="Credit_Card_Fees" localSheetId="5">#REF!</definedName>
    <definedName name="Credit_Card_Fees">[3]input_calc!#REF!</definedName>
    <definedName name="Cube">#REF!</definedName>
    <definedName name="Currency">#REF!</definedName>
    <definedName name="d" hidden="1">{#N/A,#N/A,FALSE,"Aging Summary";#N/A,#N/A,FALSE,"Ratio Analysis";#N/A,#N/A,FALSE,"Test 120 Day Accts";#N/A,#N/A,FALSE,"Tickmarks"}</definedName>
    <definedName name="DATA11">'[4]JMIH Zurechnung JM DE'!$K$2:$K$42</definedName>
    <definedName name="Depreciation" localSheetId="5">#REF!</definedName>
    <definedName name="Depreciation">[3]input_calc!#REF!</definedName>
    <definedName name="DF" localSheetId="5">#REF!</definedName>
    <definedName name="DF">[3]input_calc!#REF!</definedName>
    <definedName name="DIM_SYS_ZEIT">#REF!</definedName>
    <definedName name="DollarGaugeBase">#REF!</definedName>
    <definedName name="e" hidden="1">{#N/A,#N/A,FALSE,"Aging Summary";#N/A,#N/A,FALSE,"Ratio Analysis";#N/A,#N/A,FALSE,"Test 120 Day Accts";#N/A,#N/A,FALSE,"Tickmarks"}</definedName>
    <definedName name="EqV" localSheetId="5">#REF!</definedName>
    <definedName name="EqV">'[3]Finstats &amp; Valuation'!#REF!</definedName>
    <definedName name="EUR.USD">'[5]Screens &amp; Some calcs'!$AK$2</definedName>
    <definedName name="EV" localSheetId="5">'[6]Calc sheet'!#REF!</definedName>
    <definedName name="EV">'[3]Finstats &amp; Valuation'!$F$153</definedName>
    <definedName name="ExitYear" localSheetId="5">[1]input_calc!$F$13</definedName>
    <definedName name="ExitYear">[3]input_calc!$F$6</definedName>
    <definedName name="Extension">Names!$B$4</definedName>
    <definedName name="fb">#REF!</definedName>
    <definedName name="ff">#REF!</definedName>
    <definedName name="FIRMA">#REF!</definedName>
    <definedName name="Firmengruppe">#REF!</definedName>
    <definedName name="Fuehrungsstruktur">[7]Parameter!$E$53</definedName>
    <definedName name="FuehrungsstrukturBuchw">#REF!</definedName>
    <definedName name="gg">#REF!</definedName>
    <definedName name="GridLocatione4fef0cb_7561_4e4e_a4e0_8d89877c835a">#REF!</definedName>
    <definedName name="GUV_GESAMTKOSTENVERFAHREN_STRUK">#REF!</definedName>
    <definedName name="GUVSTRUKTUR">#REF!</definedName>
    <definedName name="Half_year" localSheetId="5">Depreciation!#REF!</definedName>
    <definedName name="HK">#REF!</definedName>
    <definedName name="horeca" hidden="1">{#N/A,#N/A,FALSE,"Aging Summary";#N/A,#N/A,FALSE,"Ratio Analysis";#N/A,#N/A,FALSE,"Test 120 Day Accts";#N/A,#N/A,FALSE,"Tickmarks"}</definedName>
    <definedName name="horeca1" hidden="1">{#N/A,#N/A,FALSE,"Aging Summary";#N/A,#N/A,FALSE,"Ratio Analysis";#N/A,#N/A,FALSE,"Test 120 Day Accts";#N/A,#N/A,FALSE,"Tickmarks"}</definedName>
    <definedName name="Inflation" localSheetId="5">[8]Employees_main!$Z$28</definedName>
    <definedName name="Inflation">[3]Employees_main!$Z$28</definedName>
    <definedName name="Interest">#REF!</definedName>
    <definedName name="JG">[9]Poznamky!#REF!</definedName>
    <definedName name="JŠ">[9]Poznamky!#REF!</definedName>
    <definedName name="Klient">#REF!</definedName>
    <definedName name="Kurzy">#REF!</definedName>
    <definedName name="Land">#REF!</definedName>
    <definedName name="LEVEL">#REF!</definedName>
    <definedName name="ll">#REF!</definedName>
    <definedName name="LOANS_AND_BORROWINGS">#REF!</definedName>
    <definedName name="LocalGauge">#REF!</definedName>
    <definedName name="LocalGaugeBase">#REF!</definedName>
    <definedName name="m" hidden="1">{#N/A,#N/A,FALSE,"Aging Summary";#N/A,#N/A,FALSE,"Ratio Analysis";#N/A,#N/A,FALSE,"Test 120 Day Accts";#N/A,#N/A,FALSE,"Tickmarks"}</definedName>
    <definedName name="Matrixorg">#REF!</definedName>
    <definedName name="Measures">#REF!</definedName>
    <definedName name="mil">[6]Ucty!$AA$2</definedName>
    <definedName name="MJP">#REF!</definedName>
    <definedName name="MJP_Basisjahr">#REF!</definedName>
    <definedName name="MJPabJahr">#REF!</definedName>
    <definedName name="Month">Names!$B$3</definedName>
    <definedName name="Months" localSheetId="5">[8]Employees_main!$Z$26</definedName>
    <definedName name="Months">[3]Employees_main!$Z$26</definedName>
    <definedName name="n" hidden="1">{#N/A,#N/A,FALSE,"Aging Summary";#N/A,#N/A,FALSE,"Ratio Analysis";#N/A,#N/A,FALSE,"Test 120 Day Accts";#N/A,#N/A,FALSE,"Tickmarks"}</definedName>
    <definedName name="OB_Food">#REF!</definedName>
    <definedName name="OB_Y2K_Food">#REF!</definedName>
    <definedName name="OH">'[10]TOTAL PWW 09'!$H$68</definedName>
    <definedName name="Other_assets">#REF!</definedName>
    <definedName name="PC_KST">#REF!</definedName>
    <definedName name="PCKST">#REF!</definedName>
    <definedName name="PdfNummer">[11]Cockpit!#REF!</definedName>
    <definedName name="Plan">#REF!</definedName>
    <definedName name="_xlnm.Print_Titles" localSheetId="5">Depreciation!$A:$G,Depreciation!$1:$2</definedName>
    <definedName name="Prognose">[7]Parameter!$E$52</definedName>
    <definedName name="Range">#REF!</definedName>
    <definedName name="regie">[10]Regiebudget!$H$11</definedName>
    <definedName name="REPORTING_STANDARD">#REF!</definedName>
    <definedName name="ReportingStandard">#REF!</definedName>
    <definedName name="retail" hidden="1">{#N/A,#N/A,FALSE,"Aging Summary";#N/A,#N/A,FALSE,"Ratio Analysis";#N/A,#N/A,FALSE,"Test 120 Day Accts";#N/A,#N/A,FALSE,"Tickmarks"}</definedName>
    <definedName name="retail1" hidden="1">{#N/A,#N/A,FALSE,"Aging Summary";#N/A,#N/A,FALSE,"Ratio Analysis";#N/A,#N/A,FALSE,"Test 120 Day Accts";#N/A,#N/A,FALSE,"Tickmarks"}</definedName>
    <definedName name="Revenues_Total">#REF!</definedName>
    <definedName name="rngFilter">#REF!</definedName>
    <definedName name="RowDim">#REF!</definedName>
    <definedName name="s">#REF!</definedName>
    <definedName name="Scenario_Chirmax">[12]Chirmax!#REF!</definedName>
    <definedName name="Scenario_Vitrex">[12]Vitrex!#REF!</definedName>
    <definedName name="Segment">#REF!</definedName>
    <definedName name="SkladoveKartyPohyby">#REF!</definedName>
    <definedName name="solver_adj" localSheetId="5" hidden="1">Depreciation!#REF!</definedName>
    <definedName name="solver_cvg" localSheetId="5" hidden="1">0.0001</definedName>
    <definedName name="solver_drv" localSheetId="5" hidden="1">2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1</definedName>
    <definedName name="solver_nwt" localSheetId="5" hidden="1">1</definedName>
    <definedName name="solver_opt" localSheetId="5" hidden="1">Depreciation!#REF!</definedName>
    <definedName name="solver_pre" localSheetId="5" hidden="1">0.000001</definedName>
    <definedName name="solver_rbv" localSheetId="5" hidden="1">2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18515</definedName>
    <definedName name="solver_ver" localSheetId="5" hidden="1">3</definedName>
    <definedName name="Suma">#REF!</definedName>
    <definedName name="Teilkonzern">[11]Cockpit!$C$17</definedName>
    <definedName name="TEST0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HKEY">#REF!</definedName>
    <definedName name="TESTKEYS">#REF!</definedName>
    <definedName name="TESTVKEY">#REF!</definedName>
    <definedName name="Thousand" localSheetId="5">Depreciation!#REF!</definedName>
    <definedName name="Thousand">[13]Calc!$F$6</definedName>
    <definedName name="ths">[5]THS!$C$3</definedName>
    <definedName name="Total_inventories">#REF!</definedName>
    <definedName name="TotalAssets">#REF!</definedName>
    <definedName name="TotalRevenue">#REF!</definedName>
    <definedName name="Trade_and_other_receivables">#REF!</definedName>
    <definedName name="Trieda">#REF!</definedName>
    <definedName name="tt">#REF!</definedName>
    <definedName name="UNTERNEHMEN">#REF!</definedName>
    <definedName name="v">#REF!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1" hidden="1">{#N/A,#N/A,FALSE,"Aging Summary";#N/A,#N/A,FALSE,"Ratio Analysis";#N/A,#N/A,FALSE,"Test 120 Day Accts";#N/A,#N/A,FALSE,"Tickmarks"}</definedName>
    <definedName name="XL3ObjLocation07db399b_6c7e_4663_8732_1b737963813d">'[7]Leistung poc Ergebnis'!#REF!</definedName>
    <definedName name="XL3ObjLocation3aadc38f_0954_4340_bc3c_a0614a095f52">[14]Staff!#REF!</definedName>
    <definedName name="XL3ObjLocation3d486835_a957_4e01_b770_58b025dc79f5">[7]Auftragsbestand!#REF!</definedName>
    <definedName name="XL3ObjLocation53954ad4_f7a1_460e_a042_aff0605fa18e">#REF!</definedName>
    <definedName name="XL3ObjLocation5ef6ec9c_0942_46b4_8125_c91b24ea2840">#REF!</definedName>
    <definedName name="XL3ObjLocation700ea2ea_b6ea_4277_a065_4f6eb68a4363">#REF!</definedName>
    <definedName name="XL3ObjLocation771c6458_9621_43c8_b943_f152695b41ee">#REF!</definedName>
    <definedName name="XL3ObjLocation88d8a5c4_60d7_4336_8e55_58d5decf87d1">[7]Außenstand!#REF!</definedName>
    <definedName name="XL3ObjLocationd2eba286_86a0_4d5e_80dc_626e545ef89a">#REF!</definedName>
    <definedName name="Y2K_food">#REF!</definedName>
    <definedName name="year" localSheetId="5">'[6]Volume of LF'!$C$4</definedName>
    <definedName name="Year">Names!$B$3</definedName>
    <definedName name="year_days">'[6]Volume of LF'!$C$6</definedName>
    <definedName name="year_exl_weekends">'[6]Volume of LF'!$C$5</definedName>
    <definedName name="Ze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H34" i="8" l="1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H3" i="8"/>
  <c r="AH40" i="8" s="1"/>
  <c r="AH39" i="8" s="1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X7" i="3"/>
  <c r="AI3" i="8" l="1"/>
  <c r="BM152" i="2"/>
  <c r="AN152" i="2"/>
  <c r="AO152" i="2"/>
  <c r="AL152" i="2"/>
  <c r="AM152" i="2"/>
  <c r="BJ152" i="2"/>
  <c r="BK152" i="2"/>
  <c r="BL152" i="2"/>
  <c r="AR152" i="2"/>
  <c r="BH152" i="2"/>
  <c r="AS152" i="2"/>
  <c r="BI152" i="2"/>
  <c r="AQ152" i="2"/>
  <c r="BG152" i="2"/>
  <c r="AT152" i="2"/>
  <c r="AP152" i="2"/>
  <c r="AU152" i="2"/>
  <c r="AV152" i="2"/>
  <c r="AW152" i="2"/>
  <c r="AX152" i="2"/>
  <c r="BN152" i="2"/>
  <c r="AY152" i="2"/>
  <c r="AK152" i="2"/>
  <c r="BA152" i="2"/>
  <c r="AZ152" i="2"/>
  <c r="BB152" i="2"/>
  <c r="BC152" i="2"/>
  <c r="BD152" i="2"/>
  <c r="BE152" i="2"/>
  <c r="BF152" i="2"/>
  <c r="L93" i="8"/>
  <c r="M137" i="2"/>
  <c r="M132" i="2"/>
  <c r="M127" i="2"/>
  <c r="M122" i="2"/>
  <c r="AC7" i="3"/>
  <c r="AC5" i="3"/>
  <c r="AB7" i="3"/>
  <c r="AA7" i="3"/>
  <c r="Z7" i="3"/>
  <c r="Y7" i="3"/>
  <c r="Y5" i="3"/>
  <c r="Z5" i="3" s="1"/>
  <c r="AA5" i="3" s="1"/>
  <c r="AB5" i="3" s="1"/>
  <c r="I2" i="12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G15" i="8"/>
  <c r="AF15" i="8"/>
  <c r="AE15" i="8"/>
  <c r="E88" i="8"/>
  <c r="W7" i="3"/>
  <c r="V7" i="3"/>
  <c r="AD15" i="8"/>
  <c r="AA15" i="7"/>
  <c r="AB15" i="7" s="1"/>
  <c r="AC15" i="7" s="1"/>
  <c r="AD15" i="7" s="1"/>
  <c r="AE15" i="7" s="1"/>
  <c r="Z15" i="7"/>
  <c r="AA2" i="7"/>
  <c r="AB2" i="7" s="1"/>
  <c r="AC2" i="7" s="1"/>
  <c r="AD2" i="7" s="1"/>
  <c r="AE2" i="7" s="1"/>
  <c r="Z2" i="7"/>
  <c r="M3" i="2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E79" i="8"/>
  <c r="E80" i="8"/>
  <c r="G89" i="8"/>
  <c r="G80" i="8"/>
  <c r="G79" i="8"/>
  <c r="G77" i="8"/>
  <c r="M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L174" i="2"/>
  <c r="M29" i="8"/>
  <c r="N29" i="8" s="1"/>
  <c r="O29" i="8" s="1"/>
  <c r="P29" i="8" s="1"/>
  <c r="Q29" i="8" s="1"/>
  <c r="R29" i="8" s="1"/>
  <c r="S29" i="8" s="1"/>
  <c r="T29" i="8" s="1"/>
  <c r="U29" i="8" s="1"/>
  <c r="V29" i="8" s="1"/>
  <c r="W29" i="8" s="1"/>
  <c r="X29" i="8" s="1"/>
  <c r="Y29" i="8" s="1"/>
  <c r="Z29" i="8" s="1"/>
  <c r="AA29" i="8" s="1"/>
  <c r="C20" i="9"/>
  <c r="AJ3" i="8" l="1"/>
  <c r="AI40" i="8"/>
  <c r="AI39" i="8" s="1"/>
  <c r="E56" i="8"/>
  <c r="AI57" i="8" s="1"/>
  <c r="M40" i="8"/>
  <c r="M39" i="8" s="1"/>
  <c r="L23" i="8"/>
  <c r="L22" i="8"/>
  <c r="L24" i="8" s="1"/>
  <c r="AH25" i="2"/>
  <c r="AG25" i="2"/>
  <c r="AF25" i="2"/>
  <c r="AE25" i="2"/>
  <c r="AD25" i="2"/>
  <c r="AC25" i="2"/>
  <c r="AB25" i="2"/>
  <c r="L21" i="8"/>
  <c r="N3" i="8"/>
  <c r="O3" i="8" s="1"/>
  <c r="P3" i="8" s="1"/>
  <c r="Q3" i="8" s="1"/>
  <c r="R3" i="8" s="1"/>
  <c r="S3" i="8" s="1"/>
  <c r="T3" i="8" s="1"/>
  <c r="U3" i="8" s="1"/>
  <c r="V3" i="8" s="1"/>
  <c r="W3" i="8" s="1"/>
  <c r="X3" i="8" s="1"/>
  <c r="Y3" i="8" s="1"/>
  <c r="Z3" i="8" s="1"/>
  <c r="M216" i="2"/>
  <c r="M11" i="8" s="1"/>
  <c r="L204" i="2"/>
  <c r="C35" i="5" a="1"/>
  <c r="C35" i="5" s="1"/>
  <c r="K192" i="2" s="1"/>
  <c r="M184" i="2"/>
  <c r="L179" i="2"/>
  <c r="H12" i="7"/>
  <c r="M105" i="2"/>
  <c r="M107" i="2" s="1"/>
  <c r="L22" i="7"/>
  <c r="M22" i="7" s="1"/>
  <c r="K22" i="7"/>
  <c r="J22" i="7"/>
  <c r="I22" i="7"/>
  <c r="H22" i="7"/>
  <c r="L21" i="7"/>
  <c r="K21" i="7"/>
  <c r="J21" i="7"/>
  <c r="I21" i="7"/>
  <c r="H21" i="7"/>
  <c r="L20" i="7"/>
  <c r="M20" i="7" s="1"/>
  <c r="K20" i="7"/>
  <c r="J20" i="7"/>
  <c r="I20" i="7"/>
  <c r="H20" i="7"/>
  <c r="J19" i="7"/>
  <c r="I19" i="7"/>
  <c r="H19" i="7"/>
  <c r="K18" i="7"/>
  <c r="J18" i="7"/>
  <c r="I18" i="7"/>
  <c r="H18" i="7"/>
  <c r="M17" i="7"/>
  <c r="N17" i="7" s="1"/>
  <c r="L17" i="7"/>
  <c r="K17" i="7"/>
  <c r="J17" i="7"/>
  <c r="I17" i="7"/>
  <c r="H17" i="7"/>
  <c r="R16" i="7"/>
  <c r="S16" i="7" s="1"/>
  <c r="T16" i="7" s="1"/>
  <c r="Q16" i="7"/>
  <c r="P16" i="7"/>
  <c r="O16" i="7"/>
  <c r="N16" i="7"/>
  <c r="M16" i="7"/>
  <c r="L16" i="7"/>
  <c r="K16" i="7"/>
  <c r="J16" i="7"/>
  <c r="I16" i="7"/>
  <c r="H16" i="7"/>
  <c r="I15" i="7"/>
  <c r="J15" i="7" s="1"/>
  <c r="K15" i="7" s="1"/>
  <c r="L15" i="7" s="1"/>
  <c r="M15" i="7" s="1"/>
  <c r="N15" i="7" s="1"/>
  <c r="O15" i="7" s="1"/>
  <c r="P15" i="7" s="1"/>
  <c r="Q15" i="7" s="1"/>
  <c r="R15" i="7" s="1"/>
  <c r="S15" i="7" s="1"/>
  <c r="T15" i="7" s="1"/>
  <c r="U15" i="7" s="1"/>
  <c r="V15" i="7" s="1"/>
  <c r="W15" i="7" s="1"/>
  <c r="X15" i="7" s="1"/>
  <c r="Y15" i="7" s="1"/>
  <c r="I2" i="7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H11" i="7"/>
  <c r="H10" i="7"/>
  <c r="H9" i="7"/>
  <c r="H8" i="7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G6" i="3"/>
  <c r="G8" i="3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M84" i="2"/>
  <c r="M68" i="2"/>
  <c r="M71" i="2" s="1"/>
  <c r="C22" i="5" a="1"/>
  <c r="C22" i="5" s="1"/>
  <c r="K5" i="2" s="1"/>
  <c r="C34" i="5" a="1"/>
  <c r="C34" i="5" s="1"/>
  <c r="K39" i="2" s="1"/>
  <c r="C33" i="5" a="1"/>
  <c r="C33" i="5" s="1"/>
  <c r="K49" i="2" s="1"/>
  <c r="M49" i="2" s="1" a="1"/>
  <c r="M49" i="2" s="1"/>
  <c r="M116" i="2" s="1"/>
  <c r="C32" i="5" a="1"/>
  <c r="C32" i="5" s="1"/>
  <c r="K44" i="2" s="1"/>
  <c r="M44" i="2" s="1" a="1"/>
  <c r="M44" i="2" s="1"/>
  <c r="M111" i="2" s="1"/>
  <c r="C31" i="5" a="1"/>
  <c r="C31" i="5" s="1"/>
  <c r="K34" i="2" s="1"/>
  <c r="C30" i="5" a="1"/>
  <c r="C30" i="5" s="1"/>
  <c r="K29" i="2" s="1"/>
  <c r="C29" i="5" a="1"/>
  <c r="C29" i="5" s="1"/>
  <c r="K24" i="2" s="1"/>
  <c r="C28" i="5" a="1"/>
  <c r="C28" i="5" s="1"/>
  <c r="K20" i="2" s="1"/>
  <c r="C27" i="5" a="1"/>
  <c r="C27" i="5" s="1"/>
  <c r="K15" i="2" s="1"/>
  <c r="C26" i="5" a="1"/>
  <c r="C26" i="5" s="1"/>
  <c r="K10" i="2" s="1"/>
  <c r="C17" i="5" a="1"/>
  <c r="C17" i="5" s="1"/>
  <c r="C16" i="5" a="1"/>
  <c r="C16" i="5" s="1"/>
  <c r="C15" i="5" a="1"/>
  <c r="C15" i="5" s="1"/>
  <c r="C14" i="5" a="1"/>
  <c r="C14" i="5" s="1"/>
  <c r="C11" i="5" a="1"/>
  <c r="C11" i="5" s="1"/>
  <c r="C10" i="5" a="1"/>
  <c r="C10" i="5" s="1"/>
  <c r="F6" i="5"/>
  <c r="G6" i="5" s="1"/>
  <c r="D4" i="5" a="1"/>
  <c r="D4" i="5" s="1"/>
  <c r="F2" i="5" s="1"/>
  <c r="E77" i="8" l="1"/>
  <c r="AH57" i="8"/>
  <c r="AK3" i="8"/>
  <c r="AJ76" i="8"/>
  <c r="AJ57" i="8"/>
  <c r="AJ40" i="8"/>
  <c r="AJ39" i="8" s="1"/>
  <c r="W20" i="2" a="1"/>
  <c r="W20" i="2" s="1"/>
  <c r="BI20" i="2" a="1"/>
  <c r="BI20" i="2" s="1"/>
  <c r="AU20" i="2" a="1"/>
  <c r="AU20" i="2" s="1"/>
  <c r="AT20" i="2" a="1"/>
  <c r="AT20" i="2" s="1"/>
  <c r="BH20" i="2" a="1"/>
  <c r="BH20" i="2" s="1"/>
  <c r="AS20" i="2" a="1"/>
  <c r="AS20" i="2" s="1"/>
  <c r="BL20" i="2" a="1"/>
  <c r="BL20" i="2" s="1"/>
  <c r="BG20" i="2" a="1"/>
  <c r="BG20" i="2" s="1"/>
  <c r="BF20" i="2" a="1"/>
  <c r="BF20" i="2" s="1"/>
  <c r="AR20" i="2" a="1"/>
  <c r="AR20" i="2" s="1"/>
  <c r="AJ20" i="2" a="1"/>
  <c r="AJ20" i="2" s="1"/>
  <c r="BE20" i="2" a="1"/>
  <c r="BE20" i="2" s="1"/>
  <c r="AQ20" i="2" a="1"/>
  <c r="AQ20" i="2" s="1"/>
  <c r="BD20" i="2" a="1"/>
  <c r="BD20" i="2" s="1"/>
  <c r="AP20" i="2" a="1"/>
  <c r="AP20" i="2" s="1"/>
  <c r="BC20" i="2" a="1"/>
  <c r="BC20" i="2" s="1"/>
  <c r="AO20" i="2" a="1"/>
  <c r="AO20" i="2" s="1"/>
  <c r="BB20" i="2" a="1"/>
  <c r="BB20" i="2" s="1"/>
  <c r="AN20" i="2" a="1"/>
  <c r="AN20" i="2" s="1"/>
  <c r="BA20" i="2" a="1"/>
  <c r="BA20" i="2" s="1"/>
  <c r="AM20" i="2" a="1"/>
  <c r="AM20" i="2" s="1"/>
  <c r="AX20" i="2" a="1"/>
  <c r="AX20" i="2" s="1"/>
  <c r="AV20" i="2" a="1"/>
  <c r="AV20" i="2" s="1"/>
  <c r="AL20" i="2" a="1"/>
  <c r="AL20" i="2" s="1"/>
  <c r="BN20" i="2" a="1"/>
  <c r="BN20" i="2" s="1"/>
  <c r="AZ20" i="2" a="1"/>
  <c r="AZ20" i="2" s="1"/>
  <c r="AK20" i="2" a="1"/>
  <c r="AK20" i="2" s="1"/>
  <c r="BM20" i="2" a="1"/>
  <c r="BM20" i="2" s="1"/>
  <c r="AY20" i="2" a="1"/>
  <c r="AY20" i="2" s="1"/>
  <c r="BK20" i="2" a="1"/>
  <c r="BK20" i="2" s="1"/>
  <c r="AW20" i="2" a="1"/>
  <c r="AW20" i="2" s="1"/>
  <c r="AI20" i="2" a="1"/>
  <c r="AI20" i="2" s="1"/>
  <c r="BJ20" i="2" a="1"/>
  <c r="BJ20" i="2" s="1"/>
  <c r="S39" i="2" a="1"/>
  <c r="S39" i="2" s="1"/>
  <c r="BL39" i="2" a="1"/>
  <c r="BL39" i="2" s="1"/>
  <c r="AO39" i="2" a="1"/>
  <c r="AO39" i="2" s="1"/>
  <c r="AZ39" i="2" a="1"/>
  <c r="AZ39" i="2" s="1"/>
  <c r="AN39" i="2" a="1"/>
  <c r="AN39" i="2" s="1"/>
  <c r="BK39" i="2" a="1"/>
  <c r="BK39" i="2" s="1"/>
  <c r="AY39" i="2" a="1"/>
  <c r="AY39" i="2" s="1"/>
  <c r="AM39" i="2" a="1"/>
  <c r="AM39" i="2" s="1"/>
  <c r="BJ39" i="2" a="1"/>
  <c r="BJ39" i="2" s="1"/>
  <c r="AX39" i="2" a="1"/>
  <c r="AX39" i="2" s="1"/>
  <c r="BN39" i="2" a="1"/>
  <c r="BN39" i="2" s="1"/>
  <c r="BI39" i="2" a="1"/>
  <c r="BI39" i="2" s="1"/>
  <c r="AW39" i="2" a="1"/>
  <c r="AW39" i="2" s="1"/>
  <c r="AL39" i="2" a="1"/>
  <c r="AL39" i="2" s="1"/>
  <c r="AV39" i="2" a="1"/>
  <c r="AV39" i="2" s="1"/>
  <c r="AK39" i="2" a="1"/>
  <c r="AK39" i="2" s="1"/>
  <c r="BH39" i="2" a="1"/>
  <c r="BH39" i="2" s="1"/>
  <c r="BA39" i="2" a="1"/>
  <c r="BA39" i="2" s="1"/>
  <c r="BG39" i="2" a="1"/>
  <c r="BG39" i="2" s="1"/>
  <c r="AU39" i="2" a="1"/>
  <c r="AU39" i="2" s="1"/>
  <c r="AJ39" i="2" a="1"/>
  <c r="AJ39" i="2" s="1"/>
  <c r="BF39" i="2" a="1"/>
  <c r="BF39" i="2" s="1"/>
  <c r="AI39" i="2" a="1"/>
  <c r="AI39" i="2" s="1"/>
  <c r="BE39" i="2" a="1"/>
  <c r="BE39" i="2" s="1"/>
  <c r="AT39" i="2" a="1"/>
  <c r="AT39" i="2" s="1"/>
  <c r="BD39" i="2" a="1"/>
  <c r="BD39" i="2" s="1"/>
  <c r="AS39" i="2" a="1"/>
  <c r="AS39" i="2" s="1"/>
  <c r="BC39" i="2" a="1"/>
  <c r="BC39" i="2" s="1"/>
  <c r="AR39" i="2" a="1"/>
  <c r="AR39" i="2" s="1"/>
  <c r="AQ39" i="2" a="1"/>
  <c r="AQ39" i="2" s="1"/>
  <c r="BB39" i="2" a="1"/>
  <c r="BB39" i="2" s="1"/>
  <c r="AP39" i="2" a="1"/>
  <c r="AP39" i="2" s="1"/>
  <c r="BM39" i="2" a="1"/>
  <c r="BM39" i="2" s="1"/>
  <c r="BG29" i="2" a="1"/>
  <c r="BG29" i="2" s="1"/>
  <c r="AQ29" i="2" a="1"/>
  <c r="AQ29" i="2" s="1"/>
  <c r="BF29" i="2" a="1"/>
  <c r="BF29" i="2" s="1"/>
  <c r="AP29" i="2" a="1"/>
  <c r="AP29" i="2" s="1"/>
  <c r="BE29" i="2" a="1"/>
  <c r="BE29" i="2" s="1"/>
  <c r="AO29" i="2" a="1"/>
  <c r="AO29" i="2" s="1"/>
  <c r="BD29" i="2" a="1"/>
  <c r="BD29" i="2" s="1"/>
  <c r="AN29" i="2" a="1"/>
  <c r="AN29" i="2" s="1"/>
  <c r="BC29" i="2" a="1"/>
  <c r="BC29" i="2" s="1"/>
  <c r="AM29" i="2" a="1"/>
  <c r="AM29" i="2" s="1"/>
  <c r="BB29" i="2" a="1"/>
  <c r="BB29" i="2" s="1"/>
  <c r="AL29" i="2" a="1"/>
  <c r="AL29" i="2" s="1"/>
  <c r="BA29" i="2" a="1"/>
  <c r="BA29" i="2" s="1"/>
  <c r="AZ29" i="2" a="1"/>
  <c r="AZ29" i="2" s="1"/>
  <c r="AK29" i="2" a="1"/>
  <c r="AK29" i="2" s="1"/>
  <c r="AY29" i="2" a="1"/>
  <c r="AY29" i="2" s="1"/>
  <c r="AJ29" i="2" a="1"/>
  <c r="AJ29" i="2" s="1"/>
  <c r="BJ29" i="2" a="1"/>
  <c r="BJ29" i="2" s="1"/>
  <c r="BN29" i="2" a="1"/>
  <c r="BN29" i="2" s="1"/>
  <c r="AX29" i="2" a="1"/>
  <c r="AX29" i="2" s="1"/>
  <c r="AI29" i="2" a="1"/>
  <c r="AI29" i="2" s="1"/>
  <c r="BM29" i="2" a="1"/>
  <c r="BM29" i="2" s="1"/>
  <c r="AW29" i="2" a="1"/>
  <c r="AW29" i="2" s="1"/>
  <c r="AR29" i="2" a="1"/>
  <c r="AR29" i="2" s="1"/>
  <c r="BL29" i="2" a="1"/>
  <c r="BL29" i="2" s="1"/>
  <c r="AV29" i="2" a="1"/>
  <c r="AV29" i="2" s="1"/>
  <c r="AT29" i="2" a="1"/>
  <c r="AT29" i="2" s="1"/>
  <c r="BK29" i="2" a="1"/>
  <c r="BK29" i="2" s="1"/>
  <c r="AU29" i="2" a="1"/>
  <c r="AU29" i="2" s="1"/>
  <c r="BH29" i="2" a="1"/>
  <c r="BH29" i="2" s="1"/>
  <c r="BI29" i="2" a="1"/>
  <c r="BI29" i="2" s="1"/>
  <c r="AS29" i="2" a="1"/>
  <c r="AS29" i="2" s="1"/>
  <c r="X5" i="2" a="1"/>
  <c r="X5" i="2" s="1"/>
  <c r="BN5" i="2" a="1"/>
  <c r="BN5" i="2" s="1"/>
  <c r="AY5" i="2" a="1"/>
  <c r="AY5" i="2" s="1"/>
  <c r="AK5" i="2" a="1"/>
  <c r="AK5" i="2" s="1"/>
  <c r="BM5" i="2" a="1"/>
  <c r="BM5" i="2" s="1"/>
  <c r="AX5" i="2" a="1"/>
  <c r="AX5" i="2" s="1"/>
  <c r="AJ5" i="2" a="1"/>
  <c r="AJ5" i="2" s="1"/>
  <c r="BL5" i="2" a="1"/>
  <c r="BL5" i="2" s="1"/>
  <c r="AW5" i="2" a="1"/>
  <c r="AW5" i="2" s="1"/>
  <c r="AI5" i="2" a="1"/>
  <c r="AI5" i="2" s="1"/>
  <c r="BK5" i="2" a="1"/>
  <c r="BK5" i="2" s="1"/>
  <c r="AV5" i="2" a="1"/>
  <c r="AV5" i="2" s="1"/>
  <c r="AZ5" i="2" a="1"/>
  <c r="AZ5" i="2" s="1"/>
  <c r="AU5" i="2" a="1"/>
  <c r="AU5" i="2" s="1"/>
  <c r="BJ5" i="2" a="1"/>
  <c r="BJ5" i="2" s="1"/>
  <c r="AM5" i="2" a="1"/>
  <c r="AM5" i="2" s="1"/>
  <c r="BI5" i="2" a="1"/>
  <c r="BI5" i="2" s="1"/>
  <c r="AT5" i="2" a="1"/>
  <c r="AT5" i="2" s="1"/>
  <c r="BH5" i="2" a="1"/>
  <c r="BH5" i="2" s="1"/>
  <c r="AS5" i="2" a="1"/>
  <c r="AS5" i="2" s="1"/>
  <c r="BG5" i="2" a="1"/>
  <c r="BG5" i="2" s="1"/>
  <c r="AR5" i="2" a="1"/>
  <c r="AR5" i="2" s="1"/>
  <c r="AO5" i="2" a="1"/>
  <c r="AO5" i="2" s="1"/>
  <c r="BF5" i="2" a="1"/>
  <c r="BF5" i="2" s="1"/>
  <c r="AQ5" i="2" a="1"/>
  <c r="AQ5" i="2" s="1"/>
  <c r="BD5" i="2" a="1"/>
  <c r="BD5" i="2" s="1"/>
  <c r="BE5" i="2" a="1"/>
  <c r="BE5" i="2" s="1"/>
  <c r="AP5" i="2" a="1"/>
  <c r="AP5" i="2" s="1"/>
  <c r="BC5" i="2" a="1"/>
  <c r="BC5" i="2" s="1"/>
  <c r="AN5" i="2" a="1"/>
  <c r="AN5" i="2" s="1"/>
  <c r="AL5" i="2" a="1"/>
  <c r="AL5" i="2" s="1"/>
  <c r="BB5" i="2" a="1"/>
  <c r="BB5" i="2" s="1"/>
  <c r="BA5" i="2" a="1"/>
  <c r="BA5" i="2" s="1"/>
  <c r="BN192" i="2" a="1"/>
  <c r="BN192" i="2" s="1"/>
  <c r="BN190" i="2" s="1"/>
  <c r="BN203" i="2" s="1"/>
  <c r="AX192" i="2" a="1"/>
  <c r="AX192" i="2" s="1"/>
  <c r="AX190" i="2" s="1"/>
  <c r="AX203" i="2" s="1"/>
  <c r="BM192" i="2" a="1"/>
  <c r="BM192" i="2" s="1"/>
  <c r="BM190" i="2" s="1"/>
  <c r="BM203" i="2" s="1"/>
  <c r="AW192" i="2" a="1"/>
  <c r="AW192" i="2" s="1"/>
  <c r="AW190" i="2" s="1"/>
  <c r="AW203" i="2" s="1"/>
  <c r="BL192" i="2" a="1"/>
  <c r="BL192" i="2" s="1"/>
  <c r="BL190" i="2" s="1"/>
  <c r="BL203" i="2" s="1"/>
  <c r="AV192" i="2" a="1"/>
  <c r="AV192" i="2" s="1"/>
  <c r="AV190" i="2" s="1"/>
  <c r="AV203" i="2" s="1"/>
  <c r="BK192" i="2" a="1"/>
  <c r="BK192" i="2" s="1"/>
  <c r="BK190" i="2" s="1"/>
  <c r="BK203" i="2" s="1"/>
  <c r="AU192" i="2" a="1"/>
  <c r="AU192" i="2" s="1"/>
  <c r="AU190" i="2" s="1"/>
  <c r="AU203" i="2" s="1"/>
  <c r="BJ192" i="2" a="1"/>
  <c r="BJ192" i="2" s="1"/>
  <c r="BJ190" i="2" s="1"/>
  <c r="BJ203" i="2" s="1"/>
  <c r="AT192" i="2" a="1"/>
  <c r="AT192" i="2" s="1"/>
  <c r="AT190" i="2" s="1"/>
  <c r="AT203" i="2" s="1"/>
  <c r="BI192" i="2" a="1"/>
  <c r="BI192" i="2" s="1"/>
  <c r="BI190" i="2" s="1"/>
  <c r="BI203" i="2" s="1"/>
  <c r="AS192" i="2" a="1"/>
  <c r="AS192" i="2" s="1"/>
  <c r="AS190" i="2" s="1"/>
  <c r="AS203" i="2" s="1"/>
  <c r="BH192" i="2" a="1"/>
  <c r="BH192" i="2" s="1"/>
  <c r="BH190" i="2" s="1"/>
  <c r="BH203" i="2" s="1"/>
  <c r="AR192" i="2" a="1"/>
  <c r="AR192" i="2" s="1"/>
  <c r="AR190" i="2" s="1"/>
  <c r="AR203" i="2" s="1"/>
  <c r="BG192" i="2" a="1"/>
  <c r="BG192" i="2" s="1"/>
  <c r="BG190" i="2" s="1"/>
  <c r="BG203" i="2" s="1"/>
  <c r="AQ192" i="2" a="1"/>
  <c r="AQ192" i="2" s="1"/>
  <c r="AQ190" i="2" s="1"/>
  <c r="AQ203" i="2" s="1"/>
  <c r="BF192" i="2" a="1"/>
  <c r="BF192" i="2" s="1"/>
  <c r="BF190" i="2" s="1"/>
  <c r="BF203" i="2" s="1"/>
  <c r="AP192" i="2" a="1"/>
  <c r="AP192" i="2" s="1"/>
  <c r="AP190" i="2" s="1"/>
  <c r="AP203" i="2" s="1"/>
  <c r="BE192" i="2" a="1"/>
  <c r="BE192" i="2" s="1"/>
  <c r="BE190" i="2" s="1"/>
  <c r="BE203" i="2" s="1"/>
  <c r="AO192" i="2" a="1"/>
  <c r="AO192" i="2" s="1"/>
  <c r="AO190" i="2" s="1"/>
  <c r="AO203" i="2" s="1"/>
  <c r="BD192" i="2" a="1"/>
  <c r="BD192" i="2" s="1"/>
  <c r="BD190" i="2" s="1"/>
  <c r="BD203" i="2" s="1"/>
  <c r="AN192" i="2" a="1"/>
  <c r="AN192" i="2" s="1"/>
  <c r="AN190" i="2" s="1"/>
  <c r="AN203" i="2" s="1"/>
  <c r="BC192" i="2" a="1"/>
  <c r="BC192" i="2" s="1"/>
  <c r="BC190" i="2" s="1"/>
  <c r="BC203" i="2" s="1"/>
  <c r="AM192" i="2" a="1"/>
  <c r="AM192" i="2" s="1"/>
  <c r="AM190" i="2" s="1"/>
  <c r="AM203" i="2" s="1"/>
  <c r="AI192" i="2" a="1"/>
  <c r="AI192" i="2" s="1"/>
  <c r="BB192" i="2" a="1"/>
  <c r="BB192" i="2" s="1"/>
  <c r="BB190" i="2" s="1"/>
  <c r="BB203" i="2" s="1"/>
  <c r="AL192" i="2" a="1"/>
  <c r="AL192" i="2" s="1"/>
  <c r="AL190" i="2" s="1"/>
  <c r="AL203" i="2" s="1"/>
  <c r="BA192" i="2" a="1"/>
  <c r="BA192" i="2" s="1"/>
  <c r="BA190" i="2" s="1"/>
  <c r="BA203" i="2" s="1"/>
  <c r="AK192" i="2" a="1"/>
  <c r="AK192" i="2" s="1"/>
  <c r="AK190" i="2" s="1"/>
  <c r="AK203" i="2" s="1"/>
  <c r="AZ192" i="2" a="1"/>
  <c r="AZ192" i="2" s="1"/>
  <c r="AZ190" i="2" s="1"/>
  <c r="AZ203" i="2" s="1"/>
  <c r="AJ192" i="2" a="1"/>
  <c r="AJ192" i="2" s="1"/>
  <c r="AJ190" i="2" s="1"/>
  <c r="AJ203" i="2" s="1"/>
  <c r="AY192" i="2" a="1"/>
  <c r="AY192" i="2" s="1"/>
  <c r="AY190" i="2" s="1"/>
  <c r="AY203" i="2" s="1"/>
  <c r="V24" i="2" a="1"/>
  <c r="V24" i="2" s="1"/>
  <c r="BH24" i="2" a="1"/>
  <c r="BH24" i="2" s="1"/>
  <c r="AR24" i="2" a="1"/>
  <c r="AR24" i="2" s="1"/>
  <c r="BG24" i="2" a="1"/>
  <c r="BG24" i="2" s="1"/>
  <c r="AQ24" i="2" a="1"/>
  <c r="AQ24" i="2" s="1"/>
  <c r="AS24" i="2" a="1"/>
  <c r="AS24" i="2" s="1"/>
  <c r="BF24" i="2" a="1"/>
  <c r="BF24" i="2" s="1"/>
  <c r="AP24" i="2" a="1"/>
  <c r="AP24" i="2" s="1"/>
  <c r="BE24" i="2" a="1"/>
  <c r="BE24" i="2" s="1"/>
  <c r="AO24" i="2" a="1"/>
  <c r="AO24" i="2" s="1"/>
  <c r="BD24" i="2" a="1"/>
  <c r="BD24" i="2" s="1"/>
  <c r="AN24" i="2" a="1"/>
  <c r="AN24" i="2" s="1"/>
  <c r="BI24" i="2" a="1"/>
  <c r="BI24" i="2" s="1"/>
  <c r="BC24" i="2" a="1"/>
  <c r="BC24" i="2" s="1"/>
  <c r="AM24" i="2" a="1"/>
  <c r="AM24" i="2" s="1"/>
  <c r="BB24" i="2" a="1"/>
  <c r="BB24" i="2" s="1"/>
  <c r="BA24" i="2" a="1"/>
  <c r="BA24" i="2" s="1"/>
  <c r="AL24" i="2" a="1"/>
  <c r="AL24" i="2" s="1"/>
  <c r="AZ24" i="2" a="1"/>
  <c r="AZ24" i="2" s="1"/>
  <c r="AK24" i="2" a="1"/>
  <c r="AK24" i="2" s="1"/>
  <c r="AY24" i="2" a="1"/>
  <c r="AY24" i="2" s="1"/>
  <c r="AJ24" i="2" a="1"/>
  <c r="AJ24" i="2" s="1"/>
  <c r="BK24" i="2" a="1"/>
  <c r="BK24" i="2" s="1"/>
  <c r="BN24" i="2" a="1"/>
  <c r="BN24" i="2" s="1"/>
  <c r="AX24" i="2" a="1"/>
  <c r="AX24" i="2" s="1"/>
  <c r="AI24" i="2" a="1"/>
  <c r="AI24" i="2" s="1"/>
  <c r="BM24" i="2" a="1"/>
  <c r="BM24" i="2" s="1"/>
  <c r="AW24" i="2" a="1"/>
  <c r="AW24" i="2" s="1"/>
  <c r="AU24" i="2" a="1"/>
  <c r="AU24" i="2" s="1"/>
  <c r="BL24" i="2" a="1"/>
  <c r="BL24" i="2" s="1"/>
  <c r="AV24" i="2" a="1"/>
  <c r="AV24" i="2" s="1"/>
  <c r="BJ24" i="2" a="1"/>
  <c r="BJ24" i="2" s="1"/>
  <c r="AT24" i="2" a="1"/>
  <c r="AT24" i="2" s="1"/>
  <c r="X10" i="2" a="1"/>
  <c r="X10" i="2" s="1"/>
  <c r="BN10" i="2" a="1"/>
  <c r="BN10" i="2" s="1"/>
  <c r="AX10" i="2" a="1"/>
  <c r="AX10" i="2" s="1"/>
  <c r="BM10" i="2" a="1"/>
  <c r="BM10" i="2" s="1"/>
  <c r="AW10" i="2" a="1"/>
  <c r="AW10" i="2" s="1"/>
  <c r="BL10" i="2" a="1"/>
  <c r="BL10" i="2" s="1"/>
  <c r="AV10" i="2" a="1"/>
  <c r="AV10" i="2" s="1"/>
  <c r="BK10" i="2" a="1"/>
  <c r="BK10" i="2" s="1"/>
  <c r="AU10" i="2" a="1"/>
  <c r="AU10" i="2" s="1"/>
  <c r="BJ10" i="2" a="1"/>
  <c r="BJ10" i="2" s="1"/>
  <c r="AT10" i="2" a="1"/>
  <c r="AT10" i="2" s="1"/>
  <c r="BI10" i="2" a="1"/>
  <c r="BI10" i="2" s="1"/>
  <c r="AS10" i="2" a="1"/>
  <c r="AS10" i="2" s="1"/>
  <c r="BH10" i="2" a="1"/>
  <c r="BH10" i="2" s="1"/>
  <c r="AR10" i="2" a="1"/>
  <c r="AR10" i="2" s="1"/>
  <c r="AI10" i="2" a="1"/>
  <c r="AI10" i="2" s="1"/>
  <c r="BG10" i="2" a="1"/>
  <c r="BG10" i="2" s="1"/>
  <c r="AQ10" i="2" a="1"/>
  <c r="AQ10" i="2" s="1"/>
  <c r="BF10" i="2" a="1"/>
  <c r="BF10" i="2" s="1"/>
  <c r="AP10" i="2" a="1"/>
  <c r="AP10" i="2" s="1"/>
  <c r="AK10" i="2" a="1"/>
  <c r="AK10" i="2" s="1"/>
  <c r="AY10" i="2" a="1"/>
  <c r="AY10" i="2" s="1"/>
  <c r="BE10" i="2" a="1"/>
  <c r="BE10" i="2" s="1"/>
  <c r="AO10" i="2" a="1"/>
  <c r="AO10" i="2" s="1"/>
  <c r="BD10" i="2" a="1"/>
  <c r="BD10" i="2" s="1"/>
  <c r="AN10" i="2" a="1"/>
  <c r="AN10" i="2" s="1"/>
  <c r="BC10" i="2" a="1"/>
  <c r="BC10" i="2" s="1"/>
  <c r="BA10" i="2" a="1"/>
  <c r="BA10" i="2" s="1"/>
  <c r="AM10" i="2" a="1"/>
  <c r="AM10" i="2" s="1"/>
  <c r="BB10" i="2" a="1"/>
  <c r="BB10" i="2" s="1"/>
  <c r="AL10" i="2" a="1"/>
  <c r="AL10" i="2" s="1"/>
  <c r="AZ10" i="2" a="1"/>
  <c r="AZ10" i="2" s="1"/>
  <c r="AJ10" i="2" a="1"/>
  <c r="AJ10" i="2" s="1"/>
  <c r="X15" i="2" a="1"/>
  <c r="X15" i="2" s="1"/>
  <c r="BM15" i="2" a="1"/>
  <c r="BM15" i="2" s="1"/>
  <c r="AX15" i="2" a="1"/>
  <c r="AX15" i="2" s="1"/>
  <c r="BL15" i="2" a="1"/>
  <c r="BL15" i="2" s="1"/>
  <c r="AW15" i="2" a="1"/>
  <c r="AW15" i="2" s="1"/>
  <c r="BK15" i="2" a="1"/>
  <c r="BK15" i="2" s="1"/>
  <c r="AV15" i="2" a="1"/>
  <c r="AV15" i="2" s="1"/>
  <c r="AI15" i="2" a="1"/>
  <c r="AI15" i="2" s="1"/>
  <c r="BJ15" i="2" a="1"/>
  <c r="BJ15" i="2" s="1"/>
  <c r="AU15" i="2" a="1"/>
  <c r="AU15" i="2" s="1"/>
  <c r="BI15" i="2" a="1"/>
  <c r="BI15" i="2" s="1"/>
  <c r="AT15" i="2" a="1"/>
  <c r="AT15" i="2" s="1"/>
  <c r="BH15" i="2" a="1"/>
  <c r="BH15" i="2" s="1"/>
  <c r="AS15" i="2" a="1"/>
  <c r="AS15" i="2" s="1"/>
  <c r="BG15" i="2" a="1"/>
  <c r="BG15" i="2" s="1"/>
  <c r="AR15" i="2" a="1"/>
  <c r="AR15" i="2" s="1"/>
  <c r="AQ15" i="2" a="1"/>
  <c r="AQ15" i="2" s="1"/>
  <c r="AY15" i="2" a="1"/>
  <c r="AY15" i="2" s="1"/>
  <c r="BF15" i="2" a="1"/>
  <c r="BF15" i="2" s="1"/>
  <c r="AP15" i="2" a="1"/>
  <c r="AP15" i="2" s="1"/>
  <c r="BE15" i="2" a="1"/>
  <c r="BE15" i="2" s="1"/>
  <c r="AO15" i="2" a="1"/>
  <c r="AO15" i="2" s="1"/>
  <c r="BD15" i="2" a="1"/>
  <c r="BD15" i="2" s="1"/>
  <c r="AN15" i="2" a="1"/>
  <c r="AN15" i="2" s="1"/>
  <c r="BC15" i="2" a="1"/>
  <c r="BC15" i="2" s="1"/>
  <c r="AM15" i="2" a="1"/>
  <c r="AM15" i="2" s="1"/>
  <c r="BA15" i="2" a="1"/>
  <c r="BA15" i="2" s="1"/>
  <c r="BB15" i="2" a="1"/>
  <c r="BB15" i="2" s="1"/>
  <c r="AL15" i="2" a="1"/>
  <c r="AL15" i="2" s="1"/>
  <c r="AK15" i="2" a="1"/>
  <c r="AK15" i="2" s="1"/>
  <c r="BN15" i="2" a="1"/>
  <c r="BN15" i="2" s="1"/>
  <c r="AZ15" i="2" a="1"/>
  <c r="AZ15" i="2" s="1"/>
  <c r="AJ15" i="2" a="1"/>
  <c r="AJ15" i="2" s="1"/>
  <c r="M112" i="2"/>
  <c r="H6" i="7" s="1"/>
  <c r="H25" i="7" s="1"/>
  <c r="M145" i="2" s="1"/>
  <c r="M117" i="2"/>
  <c r="H7" i="7" s="1"/>
  <c r="H26" i="7" s="1"/>
  <c r="M146" i="2" s="1"/>
  <c r="P40" i="8"/>
  <c r="P39" i="8" s="1"/>
  <c r="O40" i="8"/>
  <c r="O39" i="8" s="1"/>
  <c r="Q2" i="2"/>
  <c r="P2" i="8"/>
  <c r="N2" i="2"/>
  <c r="R76" i="8"/>
  <c r="X76" i="8"/>
  <c r="W76" i="8"/>
  <c r="Q76" i="8"/>
  <c r="P76" i="8"/>
  <c r="E89" i="8"/>
  <c r="O76" i="8"/>
  <c r="N76" i="8"/>
  <c r="Z76" i="8"/>
  <c r="Y76" i="8"/>
  <c r="V76" i="8"/>
  <c r="U76" i="8"/>
  <c r="T76" i="8"/>
  <c r="S76" i="8"/>
  <c r="Z57" i="8"/>
  <c r="Q40" i="8"/>
  <c r="Q39" i="8" s="1"/>
  <c r="R40" i="8"/>
  <c r="R39" i="8" s="1"/>
  <c r="M2" i="8"/>
  <c r="O57" i="8"/>
  <c r="P57" i="8"/>
  <c r="Q57" i="8"/>
  <c r="R57" i="8"/>
  <c r="T57" i="8"/>
  <c r="U57" i="8"/>
  <c r="V57" i="8"/>
  <c r="W40" i="8"/>
  <c r="W39" i="8" s="1"/>
  <c r="W57" i="8"/>
  <c r="T40" i="8"/>
  <c r="T39" i="8" s="1"/>
  <c r="X40" i="8"/>
  <c r="X39" i="8" s="1"/>
  <c r="X57" i="8"/>
  <c r="Y40" i="8"/>
  <c r="Y39" i="8" s="1"/>
  <c r="Y57" i="8"/>
  <c r="AA3" i="8"/>
  <c r="AA76" i="8" s="1"/>
  <c r="Z40" i="8"/>
  <c r="Z39" i="8" s="1"/>
  <c r="V40" i="8"/>
  <c r="V39" i="8" s="1"/>
  <c r="S57" i="8"/>
  <c r="S40" i="8"/>
  <c r="S39" i="8" s="1"/>
  <c r="U40" i="8"/>
  <c r="U39" i="8" s="1"/>
  <c r="N40" i="8"/>
  <c r="N39" i="8" s="1"/>
  <c r="N57" i="8"/>
  <c r="M57" i="8"/>
  <c r="L30" i="8"/>
  <c r="L25" i="8"/>
  <c r="AB39" i="2" a="1"/>
  <c r="AB39" i="2" s="1"/>
  <c r="AC39" i="2" a="1"/>
  <c r="AC39" i="2" s="1"/>
  <c r="AD39" i="2" a="1"/>
  <c r="AD39" i="2" s="1"/>
  <c r="AH5" i="2" a="1"/>
  <c r="AH5" i="2" s="1"/>
  <c r="AB10" i="2" a="1"/>
  <c r="AB10" i="2" s="1"/>
  <c r="AB70" i="2" s="1"/>
  <c r="AC10" i="2" a="1"/>
  <c r="AC10" i="2" s="1"/>
  <c r="AC70" i="2" s="1"/>
  <c r="AD10" i="2" a="1"/>
  <c r="AD10" i="2" s="1"/>
  <c r="AD70" i="2" s="1"/>
  <c r="AE24" i="2" a="1"/>
  <c r="AE24" i="2" s="1"/>
  <c r="AF24" i="2" a="1"/>
  <c r="AF24" i="2" s="1"/>
  <c r="U29" i="2" a="1"/>
  <c r="U29" i="2" s="1"/>
  <c r="AF29" i="2" a="1"/>
  <c r="AF29" i="2" s="1"/>
  <c r="AE29" i="2" a="1"/>
  <c r="AE29" i="2" s="1"/>
  <c r="AD29" i="2" a="1"/>
  <c r="AD29" i="2" s="1"/>
  <c r="AC29" i="2" a="1"/>
  <c r="AC29" i="2" s="1"/>
  <c r="AB29" i="2" a="1"/>
  <c r="AB29" i="2" s="1"/>
  <c r="AH29" i="2" a="1"/>
  <c r="AH29" i="2" s="1"/>
  <c r="AG29" i="2" a="1"/>
  <c r="AG29" i="2" s="1"/>
  <c r="Y192" i="2" a="1"/>
  <c r="Y192" i="2" s="1"/>
  <c r="AB192" i="2" a="1"/>
  <c r="AB192" i="2" s="1"/>
  <c r="AG192" i="2" a="1"/>
  <c r="AG192" i="2" s="1"/>
  <c r="AF192" i="2" a="1"/>
  <c r="AF192" i="2" s="1"/>
  <c r="AC192" i="2" a="1"/>
  <c r="AC192" i="2" s="1"/>
  <c r="AD192" i="2" a="1"/>
  <c r="AD192" i="2" s="1"/>
  <c r="AH192" i="2" a="1"/>
  <c r="AH192" i="2" s="1"/>
  <c r="AE192" i="2" a="1"/>
  <c r="AE192" i="2" s="1"/>
  <c r="AC20" i="2" a="1"/>
  <c r="AC20" i="2" s="1"/>
  <c r="AE10" i="2" a="1"/>
  <c r="AE10" i="2" s="1"/>
  <c r="AD20" i="2" a="1"/>
  <c r="AD20" i="2" s="1"/>
  <c r="AE39" i="2" a="1"/>
  <c r="AE39" i="2" s="1"/>
  <c r="AG15" i="2" a="1"/>
  <c r="AG15" i="2" s="1"/>
  <c r="AH24" i="2" a="1"/>
  <c r="AH24" i="2" s="1"/>
  <c r="AF10" i="2" a="1"/>
  <c r="AF10" i="2" s="1"/>
  <c r="AF39" i="2" a="1"/>
  <c r="AF39" i="2" s="1"/>
  <c r="AB5" i="2" a="1"/>
  <c r="AB5" i="2" s="1"/>
  <c r="AE20" i="2" a="1"/>
  <c r="AE20" i="2" s="1"/>
  <c r="AC5" i="2" a="1"/>
  <c r="AC5" i="2" s="1"/>
  <c r="AG10" i="2" a="1"/>
  <c r="AG10" i="2" s="1"/>
  <c r="AG62" i="2" s="1"/>
  <c r="AF20" i="2" a="1"/>
  <c r="AF20" i="2" s="1"/>
  <c r="AG39" i="2" a="1"/>
  <c r="AG39" i="2" s="1"/>
  <c r="AH15" i="2" a="1"/>
  <c r="AH15" i="2" s="1"/>
  <c r="AD5" i="2" a="1"/>
  <c r="AD5" i="2" s="1"/>
  <c r="AH10" i="2" a="1"/>
  <c r="AH10" i="2" s="1"/>
  <c r="AH62" i="2" s="1"/>
  <c r="AG20" i="2" a="1"/>
  <c r="AG20" i="2" s="1"/>
  <c r="AF15" i="2" a="1"/>
  <c r="AF15" i="2" s="1"/>
  <c r="AE5" i="2" a="1"/>
  <c r="AE5" i="2" s="1"/>
  <c r="AB15" i="2" a="1"/>
  <c r="AB15" i="2" s="1"/>
  <c r="AH20" i="2" a="1"/>
  <c r="AH20" i="2" s="1"/>
  <c r="AH39" i="2" a="1"/>
  <c r="AH39" i="2" s="1"/>
  <c r="AB20" i="2" a="1"/>
  <c r="AB20" i="2" s="1"/>
  <c r="AC15" i="2" a="1"/>
  <c r="AC15" i="2" s="1"/>
  <c r="AF5" i="2" a="1"/>
  <c r="AF5" i="2" s="1"/>
  <c r="AD15" i="2" a="1"/>
  <c r="AD15" i="2" s="1"/>
  <c r="AB24" i="2" a="1"/>
  <c r="AB24" i="2" s="1"/>
  <c r="AG24" i="2" a="1"/>
  <c r="AG24" i="2" s="1"/>
  <c r="AC24" i="2" a="1"/>
  <c r="AC24" i="2" s="1"/>
  <c r="AG5" i="2" a="1"/>
  <c r="AG5" i="2" s="1"/>
  <c r="AE15" i="2" a="1"/>
  <c r="AE15" i="2" s="1"/>
  <c r="AD24" i="2" a="1"/>
  <c r="AD24" i="2" s="1"/>
  <c r="AA192" i="2" a="1"/>
  <c r="AA192" i="2" s="1"/>
  <c r="P192" i="2" a="1"/>
  <c r="P192" i="2" s="1"/>
  <c r="Q192" i="2" a="1"/>
  <c r="Q192" i="2" s="1"/>
  <c r="S192" i="2" a="1"/>
  <c r="S192" i="2" s="1"/>
  <c r="Z192" i="2" a="1"/>
  <c r="Z192" i="2" s="1"/>
  <c r="O192" i="2" a="1"/>
  <c r="O192" i="2" s="1"/>
  <c r="R192" i="2" a="1"/>
  <c r="R192" i="2" s="1"/>
  <c r="V192" i="2" a="1"/>
  <c r="V192" i="2" s="1"/>
  <c r="L192" i="2" a="1"/>
  <c r="L192" i="2" s="1"/>
  <c r="L190" i="2" s="1"/>
  <c r="L203" i="2" s="1"/>
  <c r="U192" i="2" a="1"/>
  <c r="U192" i="2" s="1"/>
  <c r="W192" i="2" a="1"/>
  <c r="W192" i="2" s="1"/>
  <c r="N192" i="2" a="1"/>
  <c r="N192" i="2" s="1"/>
  <c r="X192" i="2" a="1"/>
  <c r="X192" i="2" s="1"/>
  <c r="M192" i="2" a="1"/>
  <c r="M192" i="2" s="1"/>
  <c r="T192" i="2" a="1"/>
  <c r="T192" i="2" s="1"/>
  <c r="M176" i="2"/>
  <c r="T39" i="2" a="1"/>
  <c r="T39" i="2" s="1"/>
  <c r="M177" i="2"/>
  <c r="M178" i="2"/>
  <c r="M179" i="2" s="1"/>
  <c r="U39" i="2" a="1"/>
  <c r="U39" i="2" s="1"/>
  <c r="V39" i="2" a="1"/>
  <c r="V39" i="2" s="1"/>
  <c r="W39" i="2" a="1"/>
  <c r="W39" i="2" s="1"/>
  <c r="X39" i="2" a="1"/>
  <c r="X39" i="2" s="1"/>
  <c r="Z39" i="2" a="1"/>
  <c r="Z39" i="2" s="1"/>
  <c r="H27" i="7"/>
  <c r="M147" i="2" s="1"/>
  <c r="O39" i="2" a="1"/>
  <c r="O39" i="2" s="1"/>
  <c r="Y39" i="2" a="1"/>
  <c r="Y39" i="2" s="1"/>
  <c r="AA39" i="2" a="1"/>
  <c r="AA39" i="2" s="1"/>
  <c r="M39" i="2" a="1"/>
  <c r="M39" i="2" s="1"/>
  <c r="N39" i="2" a="1"/>
  <c r="N39" i="2" s="1"/>
  <c r="P39" i="2" a="1"/>
  <c r="P39" i="2" s="1"/>
  <c r="Q39" i="2" a="1"/>
  <c r="Q39" i="2" s="1"/>
  <c r="R39" i="2" a="1"/>
  <c r="R39" i="2" s="1"/>
  <c r="H30" i="7"/>
  <c r="M150" i="2" s="1"/>
  <c r="M21" i="7"/>
  <c r="H28" i="7"/>
  <c r="M148" i="2" s="1"/>
  <c r="H31" i="7"/>
  <c r="M151" i="2" s="1"/>
  <c r="K19" i="7"/>
  <c r="H29" i="7"/>
  <c r="M149" i="2" s="1"/>
  <c r="G9" i="3"/>
  <c r="U16" i="7"/>
  <c r="O17" i="7"/>
  <c r="N21" i="7"/>
  <c r="N22" i="7"/>
  <c r="L18" i="7"/>
  <c r="N20" i="7"/>
  <c r="Z29" i="2" a="1"/>
  <c r="Z29" i="2" s="1"/>
  <c r="Y29" i="2" a="1"/>
  <c r="Y29" i="2" s="1"/>
  <c r="M24" i="2" a="1"/>
  <c r="M24" i="2" s="1"/>
  <c r="W24" i="2" a="1"/>
  <c r="W24" i="2" s="1"/>
  <c r="X20" i="2" a="1"/>
  <c r="X20" i="2" s="1"/>
  <c r="Y15" i="2" a="1"/>
  <c r="Y15" i="2" s="1"/>
  <c r="M5" i="2" a="1"/>
  <c r="M5" i="2" s="1"/>
  <c r="N5" i="2" a="1"/>
  <c r="N5" i="2" s="1"/>
  <c r="N139" i="2" s="1"/>
  <c r="P5" i="2" a="1"/>
  <c r="P5" i="2" s="1"/>
  <c r="Y24" i="2" a="1"/>
  <c r="Y24" i="2" s="1"/>
  <c r="V29" i="2" a="1"/>
  <c r="V29" i="2" s="1"/>
  <c r="Y5" i="2" a="1"/>
  <c r="Y5" i="2" s="1"/>
  <c r="Z24" i="2" a="1"/>
  <c r="Z24" i="2" s="1"/>
  <c r="W29" i="2" a="1"/>
  <c r="W29" i="2" s="1"/>
  <c r="Z5" i="2" a="1"/>
  <c r="Z5" i="2" s="1"/>
  <c r="X24" i="2" a="1"/>
  <c r="X24" i="2" s="1"/>
  <c r="AA24" i="2" a="1"/>
  <c r="AA24" i="2" s="1"/>
  <c r="X29" i="2" a="1"/>
  <c r="X29" i="2" s="1"/>
  <c r="AA5" i="2" a="1"/>
  <c r="AA5" i="2" s="1"/>
  <c r="Y20" i="2" a="1"/>
  <c r="Y20" i="2" s="1"/>
  <c r="Z15" i="2" a="1"/>
  <c r="Z15" i="2" s="1"/>
  <c r="Z10" i="2" a="1"/>
  <c r="Z10" i="2" s="1"/>
  <c r="AA10" i="2" a="1"/>
  <c r="AA10" i="2" s="1"/>
  <c r="AA70" i="2" s="1"/>
  <c r="AA29" i="2" a="1"/>
  <c r="AA29" i="2" s="1"/>
  <c r="M20" i="2" a="1"/>
  <c r="M20" i="2" s="1"/>
  <c r="N15" i="2" a="1"/>
  <c r="N15" i="2" s="1"/>
  <c r="O10" i="2" a="1"/>
  <c r="O10" i="2" s="1"/>
  <c r="O5" i="2" a="1"/>
  <c r="O5" i="2" s="1"/>
  <c r="M29" i="2" a="1"/>
  <c r="M29" i="2" s="1"/>
  <c r="N24" i="2" a="1"/>
  <c r="N24" i="2" s="1"/>
  <c r="N89" i="2" s="1"/>
  <c r="O20" i="2" a="1"/>
  <c r="O20" i="2" s="1"/>
  <c r="P15" i="2" a="1"/>
  <c r="P15" i="2" s="1"/>
  <c r="Q10" i="2" a="1"/>
  <c r="Q10" i="2" s="1"/>
  <c r="Q5" i="2" a="1"/>
  <c r="Q5" i="2" s="1"/>
  <c r="AA20" i="2" a="1"/>
  <c r="AA20" i="2" s="1"/>
  <c r="M10" i="2" a="1"/>
  <c r="M10" i="2" s="1"/>
  <c r="M15" i="2" a="1"/>
  <c r="M15" i="2" s="1"/>
  <c r="P10" i="2" a="1"/>
  <c r="P10" i="2" s="1"/>
  <c r="N29" i="2" a="1"/>
  <c r="N29" i="2" s="1"/>
  <c r="O24" i="2" a="1"/>
  <c r="O24" i="2" s="1"/>
  <c r="P20" i="2" a="1"/>
  <c r="P20" i="2" s="1"/>
  <c r="Q15" i="2" a="1"/>
  <c r="Q15" i="2" s="1"/>
  <c r="O15" i="2" a="1"/>
  <c r="O15" i="2" s="1"/>
  <c r="O29" i="2" a="1"/>
  <c r="O29" i="2" s="1"/>
  <c r="P24" i="2" a="1"/>
  <c r="P24" i="2" s="1"/>
  <c r="Q20" i="2" a="1"/>
  <c r="Q20" i="2" s="1"/>
  <c r="R15" i="2" a="1"/>
  <c r="R15" i="2" s="1"/>
  <c r="R10" i="2" a="1"/>
  <c r="R10" i="2" s="1"/>
  <c r="R5" i="2" a="1"/>
  <c r="R5" i="2" s="1"/>
  <c r="N20" i="2" a="1"/>
  <c r="N20" i="2" s="1"/>
  <c r="P29" i="2" a="1"/>
  <c r="P29" i="2" s="1"/>
  <c r="Q24" i="2" a="1"/>
  <c r="Q24" i="2" s="1"/>
  <c r="R20" i="2" a="1"/>
  <c r="R20" i="2" s="1"/>
  <c r="S15" i="2" a="1"/>
  <c r="S15" i="2" s="1"/>
  <c r="S10" i="2" a="1"/>
  <c r="S10" i="2" s="1"/>
  <c r="S5" i="2" a="1"/>
  <c r="S5" i="2" s="1"/>
  <c r="Z20" i="2" a="1"/>
  <c r="Z20" i="2" s="1"/>
  <c r="N10" i="2" a="1"/>
  <c r="N10" i="2" s="1"/>
  <c r="M34" i="2" a="1"/>
  <c r="M34" i="2" s="1"/>
  <c r="M93" i="2" s="1"/>
  <c r="Q29" i="2" a="1"/>
  <c r="Q29" i="2" s="1"/>
  <c r="R24" i="2" a="1"/>
  <c r="R24" i="2" s="1"/>
  <c r="S20" i="2" a="1"/>
  <c r="S20" i="2" s="1"/>
  <c r="T15" i="2" a="1"/>
  <c r="T15" i="2" s="1"/>
  <c r="T10" i="2" a="1"/>
  <c r="T10" i="2" s="1"/>
  <c r="T5" i="2" a="1"/>
  <c r="T5" i="2" s="1"/>
  <c r="R29" i="2" a="1"/>
  <c r="R29" i="2" s="1"/>
  <c r="S24" i="2" a="1"/>
  <c r="S24" i="2" s="1"/>
  <c r="T20" i="2" a="1"/>
  <c r="T20" i="2" s="1"/>
  <c r="U15" i="2" a="1"/>
  <c r="U15" i="2" s="1"/>
  <c r="U10" i="2" a="1"/>
  <c r="U10" i="2" s="1"/>
  <c r="U5" i="2" a="1"/>
  <c r="U5" i="2" s="1"/>
  <c r="Y10" i="2" a="1"/>
  <c r="Y10" i="2" s="1"/>
  <c r="S29" i="2" a="1"/>
  <c r="S29" i="2" s="1"/>
  <c r="T24" i="2" a="1"/>
  <c r="T24" i="2" s="1"/>
  <c r="U20" i="2" a="1"/>
  <c r="U20" i="2" s="1"/>
  <c r="V15" i="2" a="1"/>
  <c r="V15" i="2" s="1"/>
  <c r="V10" i="2" a="1"/>
  <c r="V10" i="2" s="1"/>
  <c r="V5" i="2" a="1"/>
  <c r="V5" i="2" s="1"/>
  <c r="T29" i="2" a="1"/>
  <c r="T29" i="2" s="1"/>
  <c r="U24" i="2" a="1"/>
  <c r="U24" i="2" s="1"/>
  <c r="V20" i="2" a="1"/>
  <c r="V20" i="2" s="1"/>
  <c r="W15" i="2" a="1"/>
  <c r="W15" i="2" s="1"/>
  <c r="W10" i="2" a="1"/>
  <c r="W10" i="2" s="1"/>
  <c r="W5" i="2" a="1"/>
  <c r="W5" i="2" s="1"/>
  <c r="AA15" i="2" a="1"/>
  <c r="AA15" i="2" s="1"/>
  <c r="M88" i="2"/>
  <c r="M90" i="2" s="1"/>
  <c r="AH90" i="8" l="1"/>
  <c r="AI90" i="8"/>
  <c r="AJ90" i="8"/>
  <c r="AH76" i="8"/>
  <c r="AI76" i="8"/>
  <c r="M183" i="2"/>
  <c r="M185" i="2" s="1"/>
  <c r="M186" i="2" s="1"/>
  <c r="M187" i="2" s="1"/>
  <c r="M141" i="2"/>
  <c r="M214" i="2" s="1"/>
  <c r="M9" i="8" s="1"/>
  <c r="AK40" i="8"/>
  <c r="AK39" i="8" s="1"/>
  <c r="AK90" i="8"/>
  <c r="AL3" i="8"/>
  <c r="AK76" i="8"/>
  <c r="AK57" i="8"/>
  <c r="AJ95" i="8"/>
  <c r="AJ96" i="8" s="1"/>
  <c r="BC62" i="2"/>
  <c r="BC70" i="2"/>
  <c r="AT62" i="2"/>
  <c r="AT70" i="2"/>
  <c r="BI70" i="2"/>
  <c r="BI62" i="2"/>
  <c r="AN62" i="2"/>
  <c r="AN70" i="2"/>
  <c r="BJ62" i="2"/>
  <c r="BJ70" i="2"/>
  <c r="BA70" i="2"/>
  <c r="BA62" i="2"/>
  <c r="BD62" i="2"/>
  <c r="BD70" i="2"/>
  <c r="AU70" i="2"/>
  <c r="AU62" i="2"/>
  <c r="AO62" i="2"/>
  <c r="AO70" i="2"/>
  <c r="BK62" i="2"/>
  <c r="BK70" i="2"/>
  <c r="AI190" i="2"/>
  <c r="AD4" i="12"/>
  <c r="BE62" i="2"/>
  <c r="BE70" i="2"/>
  <c r="AV70" i="2"/>
  <c r="AV62" i="2"/>
  <c r="AY70" i="2"/>
  <c r="AY62" i="2"/>
  <c r="BL62" i="2"/>
  <c r="BL70" i="2"/>
  <c r="AK70" i="2"/>
  <c r="AK62" i="2"/>
  <c r="AW62" i="2"/>
  <c r="AW70" i="2"/>
  <c r="AP70" i="2"/>
  <c r="AP62" i="2"/>
  <c r="BM62" i="2"/>
  <c r="BM70" i="2"/>
  <c r="BF62" i="2"/>
  <c r="BF70" i="2"/>
  <c r="AX62" i="2"/>
  <c r="AX70" i="2"/>
  <c r="AQ62" i="2"/>
  <c r="AQ70" i="2"/>
  <c r="BN62" i="2"/>
  <c r="BN70" i="2"/>
  <c r="AJ62" i="2"/>
  <c r="AJ70" i="2"/>
  <c r="BG62" i="2"/>
  <c r="BG70" i="2"/>
  <c r="AZ62" i="2"/>
  <c r="AZ70" i="2"/>
  <c r="AI70" i="2"/>
  <c r="AI62" i="2"/>
  <c r="AL70" i="2"/>
  <c r="AL62" i="2"/>
  <c r="AR62" i="2"/>
  <c r="AR70" i="2"/>
  <c r="BB62" i="2"/>
  <c r="BB70" i="2"/>
  <c r="BH70" i="2"/>
  <c r="BH62" i="2"/>
  <c r="AM62" i="2"/>
  <c r="AM70" i="2"/>
  <c r="AS70" i="2"/>
  <c r="AS62" i="2"/>
  <c r="O139" i="2"/>
  <c r="P139" i="2" s="1"/>
  <c r="Q139" i="2" s="1"/>
  <c r="R139" i="2" s="1"/>
  <c r="S139" i="2" s="1"/>
  <c r="T139" i="2" s="1"/>
  <c r="U139" i="2" s="1"/>
  <c r="V139" i="2" s="1"/>
  <c r="W139" i="2" s="1"/>
  <c r="X139" i="2" s="1"/>
  <c r="Y139" i="2" s="1"/>
  <c r="Z139" i="2" s="1"/>
  <c r="AA139" i="2" s="1"/>
  <c r="AB139" i="2" s="1"/>
  <c r="AC139" i="2" s="1"/>
  <c r="AD139" i="2" s="1"/>
  <c r="AE139" i="2" s="1"/>
  <c r="AF139" i="2" s="1"/>
  <c r="AG139" i="2" s="1"/>
  <c r="AH139" i="2" s="1"/>
  <c r="AI139" i="2" s="1"/>
  <c r="AE190" i="2"/>
  <c r="Z4" i="12"/>
  <c r="AH190" i="2"/>
  <c r="AC4" i="12"/>
  <c r="AD190" i="2"/>
  <c r="Y4" i="12"/>
  <c r="AC190" i="2"/>
  <c r="X4" i="12"/>
  <c r="AF190" i="2"/>
  <c r="AA4" i="12"/>
  <c r="AG190" i="2"/>
  <c r="AB4" i="12"/>
  <c r="AB190" i="2"/>
  <c r="W4" i="12"/>
  <c r="AA190" i="2"/>
  <c r="V4" i="12"/>
  <c r="P190" i="2"/>
  <c r="K4" i="12"/>
  <c r="T190" i="2"/>
  <c r="O4" i="12"/>
  <c r="M190" i="2"/>
  <c r="H4" i="12"/>
  <c r="X190" i="2"/>
  <c r="S4" i="12"/>
  <c r="N190" i="2"/>
  <c r="I4" i="12"/>
  <c r="W190" i="2"/>
  <c r="R4" i="12"/>
  <c r="U190" i="2"/>
  <c r="P4" i="12"/>
  <c r="Q190" i="2"/>
  <c r="L4" i="12"/>
  <c r="V190" i="2"/>
  <c r="Q4" i="12"/>
  <c r="Y190" i="2"/>
  <c r="T4" i="12"/>
  <c r="R190" i="2"/>
  <c r="M4" i="12"/>
  <c r="O190" i="2"/>
  <c r="J4" i="12"/>
  <c r="Z190" i="2"/>
  <c r="U4" i="12"/>
  <c r="S190" i="2"/>
  <c r="N4" i="12"/>
  <c r="P90" i="8"/>
  <c r="T90" i="8"/>
  <c r="O90" i="8"/>
  <c r="N90" i="8"/>
  <c r="M90" i="8"/>
  <c r="AA90" i="8"/>
  <c r="Z90" i="8"/>
  <c r="Y90" i="8"/>
  <c r="X90" i="8"/>
  <c r="W90" i="8"/>
  <c r="V90" i="8"/>
  <c r="U90" i="8"/>
  <c r="S90" i="8"/>
  <c r="R90" i="8"/>
  <c r="Q90" i="8"/>
  <c r="AB3" i="8"/>
  <c r="AB76" i="8" s="1"/>
  <c r="AA57" i="8"/>
  <c r="AA40" i="8"/>
  <c r="AA39" i="8" s="1"/>
  <c r="AB62" i="2"/>
  <c r="AC62" i="2"/>
  <c r="AD62" i="2"/>
  <c r="AH70" i="2"/>
  <c r="AF70" i="2"/>
  <c r="AF62" i="2"/>
  <c r="AG70" i="2"/>
  <c r="AE70" i="2"/>
  <c r="AE62" i="2"/>
  <c r="M181" i="2"/>
  <c r="M22" i="8" s="1"/>
  <c r="M152" i="2"/>
  <c r="L19" i="7"/>
  <c r="M19" i="7" s="1"/>
  <c r="N136" i="2"/>
  <c r="N137" i="2" s="1"/>
  <c r="N131" i="2"/>
  <c r="N132" i="2" s="1"/>
  <c r="N126" i="2"/>
  <c r="N127" i="2" s="1"/>
  <c r="N121" i="2"/>
  <c r="N122" i="2" s="1"/>
  <c r="M18" i="7"/>
  <c r="O22" i="7"/>
  <c r="O21" i="7"/>
  <c r="O20" i="7"/>
  <c r="P17" i="7"/>
  <c r="V16" i="7"/>
  <c r="N51" i="2"/>
  <c r="N52" i="2"/>
  <c r="O52" i="2" s="1"/>
  <c r="P52" i="2" s="1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E52" i="2" s="1"/>
  <c r="AF52" i="2" s="1"/>
  <c r="AG52" i="2" s="1"/>
  <c r="AH52" i="2" s="1"/>
  <c r="AI52" i="2" s="1"/>
  <c r="AJ52" i="2" s="1"/>
  <c r="AK52" i="2" s="1"/>
  <c r="AL52" i="2" s="1"/>
  <c r="AM52" i="2" s="1"/>
  <c r="AN52" i="2" s="1"/>
  <c r="AO52" i="2" s="1"/>
  <c r="AP52" i="2" s="1"/>
  <c r="AQ52" i="2" s="1"/>
  <c r="AR52" i="2" s="1"/>
  <c r="AS52" i="2" s="1"/>
  <c r="AT52" i="2" s="1"/>
  <c r="AU52" i="2" s="1"/>
  <c r="AV52" i="2" s="1"/>
  <c r="AW52" i="2" s="1"/>
  <c r="AX52" i="2" s="1"/>
  <c r="AY52" i="2" s="1"/>
  <c r="AZ52" i="2" s="1"/>
  <c r="BA52" i="2" s="1"/>
  <c r="BB52" i="2" s="1"/>
  <c r="BC52" i="2" s="1"/>
  <c r="BD52" i="2" s="1"/>
  <c r="BE52" i="2" s="1"/>
  <c r="BF52" i="2" s="1"/>
  <c r="BG52" i="2" s="1"/>
  <c r="BH52" i="2" s="1"/>
  <c r="BI52" i="2" s="1"/>
  <c r="BJ52" i="2" s="1"/>
  <c r="BK52" i="2" s="1"/>
  <c r="BL52" i="2" s="1"/>
  <c r="BM52" i="2" s="1"/>
  <c r="BN52" i="2" s="1"/>
  <c r="N37" i="2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 s="1"/>
  <c r="AD37" i="2" s="1"/>
  <c r="AE37" i="2" s="1"/>
  <c r="AF37" i="2" s="1"/>
  <c r="AG37" i="2" s="1"/>
  <c r="AH37" i="2" s="1"/>
  <c r="AI37" i="2" s="1"/>
  <c r="AJ37" i="2" s="1"/>
  <c r="AK37" i="2" s="1"/>
  <c r="AL37" i="2" s="1"/>
  <c r="AM37" i="2" s="1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BJ37" i="2" s="1"/>
  <c r="BK37" i="2" s="1"/>
  <c r="BL37" i="2" s="1"/>
  <c r="BM37" i="2" s="1"/>
  <c r="BN37" i="2" s="1"/>
  <c r="N50" i="2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AE50" i="2" s="1"/>
  <c r="AF50" i="2" s="1"/>
  <c r="AG50" i="2" s="1"/>
  <c r="AH50" i="2" s="1"/>
  <c r="AI50" i="2" s="1"/>
  <c r="AJ50" i="2" s="1"/>
  <c r="AK50" i="2" s="1"/>
  <c r="AL50" i="2" s="1"/>
  <c r="AM50" i="2" s="1"/>
  <c r="AN50" i="2" s="1"/>
  <c r="AO50" i="2" s="1"/>
  <c r="AP50" i="2" s="1"/>
  <c r="AQ50" i="2" s="1"/>
  <c r="AR50" i="2" s="1"/>
  <c r="AS50" i="2" s="1"/>
  <c r="AT50" i="2" s="1"/>
  <c r="AU50" i="2" s="1"/>
  <c r="AV50" i="2" s="1"/>
  <c r="AW50" i="2" s="1"/>
  <c r="AX50" i="2" s="1"/>
  <c r="AY50" i="2" s="1"/>
  <c r="AZ50" i="2" s="1"/>
  <c r="BA50" i="2" s="1"/>
  <c r="BB50" i="2" s="1"/>
  <c r="BC50" i="2" s="1"/>
  <c r="BD50" i="2" s="1"/>
  <c r="BE50" i="2" s="1"/>
  <c r="BF50" i="2" s="1"/>
  <c r="BG50" i="2" s="1"/>
  <c r="BH50" i="2" s="1"/>
  <c r="BI50" i="2" s="1"/>
  <c r="BJ50" i="2" s="1"/>
  <c r="BK50" i="2" s="1"/>
  <c r="BL50" i="2" s="1"/>
  <c r="BM50" i="2" s="1"/>
  <c r="BN50" i="2" s="1"/>
  <c r="N35" i="2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AE35" i="2" s="1"/>
  <c r="AF35" i="2" s="1"/>
  <c r="AG35" i="2" s="1"/>
  <c r="AH35" i="2" s="1"/>
  <c r="AI35" i="2" s="1"/>
  <c r="AJ35" i="2" s="1"/>
  <c r="AK35" i="2" s="1"/>
  <c r="AL35" i="2" s="1"/>
  <c r="AM35" i="2" s="1"/>
  <c r="AN35" i="2" s="1"/>
  <c r="AO35" i="2" s="1"/>
  <c r="AP35" i="2" s="1"/>
  <c r="AQ35" i="2" s="1"/>
  <c r="AR35" i="2" s="1"/>
  <c r="AS35" i="2" s="1"/>
  <c r="AT35" i="2" s="1"/>
  <c r="AU35" i="2" s="1"/>
  <c r="AV35" i="2" s="1"/>
  <c r="AW35" i="2" s="1"/>
  <c r="AX35" i="2" s="1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BJ35" i="2" s="1"/>
  <c r="BK35" i="2" s="1"/>
  <c r="BL35" i="2" s="1"/>
  <c r="BM35" i="2" s="1"/>
  <c r="BN35" i="2" s="1"/>
  <c r="N36" i="2"/>
  <c r="N46" i="2"/>
  <c r="O46" i="2" s="1"/>
  <c r="P46" i="2" s="1"/>
  <c r="Q46" i="2" s="1"/>
  <c r="R46" i="2" s="1"/>
  <c r="S46" i="2" s="1"/>
  <c r="T46" i="2" s="1"/>
  <c r="U46" i="2" s="1"/>
  <c r="V46" i="2" s="1"/>
  <c r="W46" i="2" s="1"/>
  <c r="X46" i="2" s="1"/>
  <c r="Y46" i="2" s="1"/>
  <c r="Z46" i="2" s="1"/>
  <c r="AA46" i="2" s="1"/>
  <c r="AB46" i="2" s="1"/>
  <c r="N47" i="2"/>
  <c r="O47" i="2" s="1"/>
  <c r="P47" i="2" s="1"/>
  <c r="Q47" i="2" s="1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AF47" i="2" s="1"/>
  <c r="AG47" i="2" s="1"/>
  <c r="AH47" i="2" s="1"/>
  <c r="AI47" i="2" s="1"/>
  <c r="AJ47" i="2" s="1"/>
  <c r="AK47" i="2" s="1"/>
  <c r="AL47" i="2" s="1"/>
  <c r="AM47" i="2" s="1"/>
  <c r="AN47" i="2" s="1"/>
  <c r="AO47" i="2" s="1"/>
  <c r="AP47" i="2" s="1"/>
  <c r="AQ47" i="2" s="1"/>
  <c r="AR47" i="2" s="1"/>
  <c r="AS47" i="2" s="1"/>
  <c r="AT47" i="2" s="1"/>
  <c r="AU47" i="2" s="1"/>
  <c r="AV47" i="2" s="1"/>
  <c r="AW47" i="2" s="1"/>
  <c r="AX47" i="2" s="1"/>
  <c r="AY47" i="2" s="1"/>
  <c r="AZ47" i="2" s="1"/>
  <c r="BA47" i="2" s="1"/>
  <c r="BB47" i="2" s="1"/>
  <c r="BC47" i="2" s="1"/>
  <c r="BD47" i="2" s="1"/>
  <c r="BE47" i="2" s="1"/>
  <c r="BF47" i="2" s="1"/>
  <c r="BG47" i="2" s="1"/>
  <c r="BH47" i="2" s="1"/>
  <c r="BI47" i="2" s="1"/>
  <c r="BJ47" i="2" s="1"/>
  <c r="BK47" i="2" s="1"/>
  <c r="BL47" i="2" s="1"/>
  <c r="BM47" i="2" s="1"/>
  <c r="BN47" i="2" s="1"/>
  <c r="N69" i="2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I69" i="2" s="1"/>
  <c r="AJ69" i="2" s="1"/>
  <c r="AK69" i="2" s="1"/>
  <c r="AL69" i="2" s="1"/>
  <c r="AM69" i="2" s="1"/>
  <c r="AN69" i="2" s="1"/>
  <c r="AO69" i="2" s="1"/>
  <c r="AP69" i="2" s="1"/>
  <c r="AQ69" i="2" s="1"/>
  <c r="AR69" i="2" s="1"/>
  <c r="AS69" i="2" s="1"/>
  <c r="AT69" i="2" s="1"/>
  <c r="AU69" i="2" s="1"/>
  <c r="AV69" i="2" s="1"/>
  <c r="AW69" i="2" s="1"/>
  <c r="AX69" i="2" s="1"/>
  <c r="AY69" i="2" s="1"/>
  <c r="AZ69" i="2" s="1"/>
  <c r="BA69" i="2" s="1"/>
  <c r="BB69" i="2" s="1"/>
  <c r="BC69" i="2" s="1"/>
  <c r="BD69" i="2" s="1"/>
  <c r="BE69" i="2" s="1"/>
  <c r="BF69" i="2" s="1"/>
  <c r="BG69" i="2" s="1"/>
  <c r="BH69" i="2" s="1"/>
  <c r="BI69" i="2" s="1"/>
  <c r="BJ69" i="2" s="1"/>
  <c r="BK69" i="2" s="1"/>
  <c r="BL69" i="2" s="1"/>
  <c r="BM69" i="2" s="1"/>
  <c r="BN69" i="2" s="1"/>
  <c r="N45" i="2"/>
  <c r="O45" i="2" s="1"/>
  <c r="P45" i="2" s="1"/>
  <c r="Q45" i="2" s="1"/>
  <c r="R45" i="2" s="1"/>
  <c r="S45" i="2" s="1"/>
  <c r="T45" i="2" s="1"/>
  <c r="U45" i="2" s="1"/>
  <c r="V45" i="2" s="1"/>
  <c r="W45" i="2" s="1"/>
  <c r="X45" i="2" s="1"/>
  <c r="Y45" i="2" s="1"/>
  <c r="Z45" i="2" s="1"/>
  <c r="AA45" i="2" s="1"/>
  <c r="AB45" i="2" s="1"/>
  <c r="AC45" i="2" s="1"/>
  <c r="AD45" i="2" s="1"/>
  <c r="AE45" i="2" s="1"/>
  <c r="AF45" i="2" s="1"/>
  <c r="AG45" i="2" s="1"/>
  <c r="AH45" i="2" s="1"/>
  <c r="AI45" i="2" s="1"/>
  <c r="AJ45" i="2" s="1"/>
  <c r="AK45" i="2" s="1"/>
  <c r="AL45" i="2" s="1"/>
  <c r="AM45" i="2" s="1"/>
  <c r="AN45" i="2" s="1"/>
  <c r="AO45" i="2" s="1"/>
  <c r="AP45" i="2" s="1"/>
  <c r="AQ45" i="2" s="1"/>
  <c r="AR45" i="2" s="1"/>
  <c r="AS45" i="2" s="1"/>
  <c r="AT45" i="2" s="1"/>
  <c r="AU45" i="2" s="1"/>
  <c r="AV45" i="2" s="1"/>
  <c r="AW45" i="2" s="1"/>
  <c r="AX45" i="2" s="1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BJ45" i="2" s="1"/>
  <c r="BK45" i="2" s="1"/>
  <c r="BL45" i="2" s="1"/>
  <c r="BM45" i="2" s="1"/>
  <c r="BN45" i="2" s="1"/>
  <c r="AA62" i="2"/>
  <c r="O89" i="2"/>
  <c r="P89" i="2" s="1"/>
  <c r="Q89" i="2" s="1"/>
  <c r="R89" i="2" s="1"/>
  <c r="S89" i="2" s="1"/>
  <c r="T89" i="2" s="1"/>
  <c r="U89" i="2" s="1"/>
  <c r="V89" i="2" s="1"/>
  <c r="W89" i="2" s="1"/>
  <c r="X89" i="2" s="1"/>
  <c r="Y89" i="2" s="1"/>
  <c r="Z89" i="2" s="1"/>
  <c r="AA89" i="2" s="1"/>
  <c r="AB89" i="2" s="1"/>
  <c r="AC89" i="2" s="1"/>
  <c r="AD89" i="2" s="1"/>
  <c r="AE89" i="2" s="1"/>
  <c r="AF89" i="2" s="1"/>
  <c r="AG89" i="2" s="1"/>
  <c r="AH89" i="2" s="1"/>
  <c r="AI89" i="2" s="1"/>
  <c r="AJ89" i="2" s="1"/>
  <c r="AK89" i="2" s="1"/>
  <c r="AL89" i="2" s="1"/>
  <c r="AM89" i="2" s="1"/>
  <c r="AN89" i="2" s="1"/>
  <c r="AO89" i="2" s="1"/>
  <c r="AP89" i="2" s="1"/>
  <c r="AQ89" i="2" s="1"/>
  <c r="AR89" i="2" s="1"/>
  <c r="AS89" i="2" s="1"/>
  <c r="AT89" i="2" s="1"/>
  <c r="AU89" i="2" s="1"/>
  <c r="AV89" i="2" s="1"/>
  <c r="AW89" i="2" s="1"/>
  <c r="AX89" i="2" s="1"/>
  <c r="AY89" i="2" s="1"/>
  <c r="AZ89" i="2" s="1"/>
  <c r="BA89" i="2" s="1"/>
  <c r="BB89" i="2" s="1"/>
  <c r="BC89" i="2" s="1"/>
  <c r="BD89" i="2" s="1"/>
  <c r="BE89" i="2" s="1"/>
  <c r="BF89" i="2" s="1"/>
  <c r="BG89" i="2" s="1"/>
  <c r="BH89" i="2" s="1"/>
  <c r="BI89" i="2" s="1"/>
  <c r="BJ89" i="2" s="1"/>
  <c r="BK89" i="2" s="1"/>
  <c r="BL89" i="2" s="1"/>
  <c r="BM89" i="2" s="1"/>
  <c r="BN89" i="2" s="1"/>
  <c r="N88" i="2"/>
  <c r="N81" i="2"/>
  <c r="N78" i="2"/>
  <c r="O78" i="2" s="1"/>
  <c r="N79" i="2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N82" i="2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AF82" i="2" s="1"/>
  <c r="AG82" i="2" s="1"/>
  <c r="AH82" i="2" s="1"/>
  <c r="AI82" i="2" s="1"/>
  <c r="AJ82" i="2" s="1"/>
  <c r="AK82" i="2" s="1"/>
  <c r="AL82" i="2" s="1"/>
  <c r="AM82" i="2" s="1"/>
  <c r="AN82" i="2" s="1"/>
  <c r="AO82" i="2" s="1"/>
  <c r="AP82" i="2" s="1"/>
  <c r="AQ82" i="2" s="1"/>
  <c r="AR82" i="2" s="1"/>
  <c r="AS82" i="2" s="1"/>
  <c r="AT82" i="2" s="1"/>
  <c r="AU82" i="2" s="1"/>
  <c r="AV82" i="2" s="1"/>
  <c r="AW82" i="2" s="1"/>
  <c r="AX82" i="2" s="1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BJ82" i="2" s="1"/>
  <c r="BK82" i="2" s="1"/>
  <c r="BL82" i="2" s="1"/>
  <c r="BM82" i="2" s="1"/>
  <c r="BN82" i="2" s="1"/>
  <c r="N62" i="2"/>
  <c r="N70" i="2"/>
  <c r="N68" i="2" s="1"/>
  <c r="W62" i="2"/>
  <c r="W70" i="2"/>
  <c r="Z62" i="2"/>
  <c r="Z70" i="2"/>
  <c r="T62" i="2"/>
  <c r="T70" i="2"/>
  <c r="U62" i="2"/>
  <c r="U70" i="2"/>
  <c r="S62" i="2"/>
  <c r="S70" i="2"/>
  <c r="P62" i="2"/>
  <c r="P70" i="2"/>
  <c r="R62" i="2"/>
  <c r="R70" i="2"/>
  <c r="Q62" i="2"/>
  <c r="Q70" i="2"/>
  <c r="Y62" i="2"/>
  <c r="Y70" i="2"/>
  <c r="X62" i="2"/>
  <c r="X70" i="2"/>
  <c r="V62" i="2"/>
  <c r="V70" i="2"/>
  <c r="O62" i="2"/>
  <c r="O70" i="2"/>
  <c r="AI95" i="8" l="1"/>
  <c r="AI96" i="8" s="1"/>
  <c r="AH95" i="8"/>
  <c r="AH96" i="8" s="1"/>
  <c r="AL90" i="8"/>
  <c r="AM3" i="8"/>
  <c r="AL76" i="8"/>
  <c r="AL57" i="8"/>
  <c r="AL40" i="8"/>
  <c r="AL39" i="8" s="1"/>
  <c r="AK95" i="8"/>
  <c r="AK96" i="8" s="1"/>
  <c r="AJ139" i="2"/>
  <c r="AD12" i="7"/>
  <c r="AD25" i="12"/>
  <c r="AD19" i="12"/>
  <c r="AD23" i="12" s="1"/>
  <c r="AD6" i="12"/>
  <c r="AD8" i="12" s="1"/>
  <c r="AI33" i="8" s="1"/>
  <c r="AI203" i="2"/>
  <c r="AD9" i="12"/>
  <c r="AI34" i="8" s="1"/>
  <c r="AB90" i="8"/>
  <c r="M23" i="8"/>
  <c r="M24" i="8" s="1"/>
  <c r="M30" i="8" s="1"/>
  <c r="M31" i="8" s="1"/>
  <c r="H12" i="12" s="1"/>
  <c r="H5" i="12" s="1"/>
  <c r="M198" i="2"/>
  <c r="N184" i="2"/>
  <c r="N176" i="2"/>
  <c r="N177" i="2"/>
  <c r="N178" i="2"/>
  <c r="V6" i="12"/>
  <c r="V8" i="12" s="1"/>
  <c r="AA33" i="8" s="1"/>
  <c r="AA95" i="8" s="1"/>
  <c r="AA96" i="8" s="1"/>
  <c r="V25" i="12"/>
  <c r="V19" i="12"/>
  <c r="V23" i="12" s="1"/>
  <c r="W6" i="12"/>
  <c r="W8" i="12" s="1"/>
  <c r="AB33" i="8" s="1"/>
  <c r="W19" i="12"/>
  <c r="W23" i="12" s="1"/>
  <c r="W25" i="12"/>
  <c r="AA203" i="2"/>
  <c r="V9" i="12"/>
  <c r="AA34" i="8" s="1"/>
  <c r="AB203" i="2"/>
  <c r="W9" i="12"/>
  <c r="AB34" i="8" s="1"/>
  <c r="AB6" i="12"/>
  <c r="AB8" i="12" s="1"/>
  <c r="AG33" i="8" s="1"/>
  <c r="AB25" i="12"/>
  <c r="AB19" i="12"/>
  <c r="AB23" i="12" s="1"/>
  <c r="AF203" i="2"/>
  <c r="AA9" i="12"/>
  <c r="AF34" i="8" s="1"/>
  <c r="AA19" i="12"/>
  <c r="AA23" i="12" s="1"/>
  <c r="AA25" i="12"/>
  <c r="AA6" i="12"/>
  <c r="AA8" i="12" s="1"/>
  <c r="AF33" i="8" s="1"/>
  <c r="AG203" i="2"/>
  <c r="AB9" i="12"/>
  <c r="AG34" i="8" s="1"/>
  <c r="X6" i="12"/>
  <c r="X8" i="12" s="1"/>
  <c r="AC33" i="8" s="1"/>
  <c r="AC95" i="8" s="1"/>
  <c r="AC96" i="8" s="1"/>
  <c r="X19" i="12"/>
  <c r="X23" i="12" s="1"/>
  <c r="X25" i="12"/>
  <c r="AC203" i="2"/>
  <c r="X9" i="12"/>
  <c r="AC34" i="8" s="1"/>
  <c r="AC25" i="12"/>
  <c r="AC6" i="12"/>
  <c r="AC8" i="12" s="1"/>
  <c r="AH33" i="8" s="1"/>
  <c r="AC19" i="12"/>
  <c r="AC23" i="12" s="1"/>
  <c r="AH203" i="2"/>
  <c r="AC9" i="12"/>
  <c r="AH34" i="8" s="1"/>
  <c r="Z6" i="12"/>
  <c r="Z8" i="12" s="1"/>
  <c r="AE33" i="8" s="1"/>
  <c r="Z19" i="12"/>
  <c r="Z23" i="12" s="1"/>
  <c r="Z25" i="12"/>
  <c r="Y19" i="12"/>
  <c r="Y23" i="12" s="1"/>
  <c r="Y6" i="12"/>
  <c r="Y8" i="12" s="1"/>
  <c r="AD33" i="8" s="1"/>
  <c r="Y25" i="12"/>
  <c r="AD203" i="2"/>
  <c r="Y9" i="12"/>
  <c r="AD34" i="8" s="1"/>
  <c r="AE203" i="2"/>
  <c r="Z9" i="12"/>
  <c r="AE34" i="8" s="1"/>
  <c r="P19" i="12"/>
  <c r="P23" i="12" s="1"/>
  <c r="P25" i="12"/>
  <c r="P6" i="12"/>
  <c r="P8" i="12" s="1"/>
  <c r="U33" i="8" s="1"/>
  <c r="U95" i="8" s="1"/>
  <c r="U96" i="8" s="1"/>
  <c r="N19" i="12"/>
  <c r="N23" i="12" s="1"/>
  <c r="N25" i="12"/>
  <c r="N6" i="12"/>
  <c r="N8" i="12" s="1"/>
  <c r="S33" i="8" s="1"/>
  <c r="S95" i="8" s="1"/>
  <c r="S96" i="8" s="1"/>
  <c r="L25" i="12"/>
  <c r="L6" i="12"/>
  <c r="L8" i="12" s="1"/>
  <c r="Q33" i="8" s="1"/>
  <c r="Q95" i="8" s="1"/>
  <c r="Q96" i="8" s="1"/>
  <c r="L19" i="12"/>
  <c r="L23" i="12" s="1"/>
  <c r="U203" i="2"/>
  <c r="P9" i="12"/>
  <c r="U34" i="8" s="1"/>
  <c r="R19" i="12"/>
  <c r="R23" i="12" s="1"/>
  <c r="R25" i="12"/>
  <c r="R6" i="12"/>
  <c r="R8" i="12" s="1"/>
  <c r="W33" i="8" s="1"/>
  <c r="W95" i="8" s="1"/>
  <c r="W96" i="8" s="1"/>
  <c r="U25" i="12"/>
  <c r="U6" i="12"/>
  <c r="U8" i="12" s="1"/>
  <c r="Z33" i="8" s="1"/>
  <c r="Z95" i="8" s="1"/>
  <c r="Z96" i="8" s="1"/>
  <c r="U19" i="12"/>
  <c r="U23" i="12" s="1"/>
  <c r="X203" i="2"/>
  <c r="S9" i="12"/>
  <c r="X34" i="8" s="1"/>
  <c r="N203" i="2"/>
  <c r="I9" i="12"/>
  <c r="N34" i="8" s="1"/>
  <c r="M19" i="12"/>
  <c r="M23" i="12" s="1"/>
  <c r="M25" i="12"/>
  <c r="M6" i="12"/>
  <c r="M8" i="12" s="1"/>
  <c r="R33" i="8" s="1"/>
  <c r="R95" i="8" s="1"/>
  <c r="R96" i="8" s="1"/>
  <c r="H25" i="12"/>
  <c r="H6" i="12"/>
  <c r="H8" i="12" s="1"/>
  <c r="M33" i="8" s="1"/>
  <c r="H19" i="12"/>
  <c r="H23" i="12" s="1"/>
  <c r="M203" i="2"/>
  <c r="H9" i="12"/>
  <c r="M34" i="8" s="1"/>
  <c r="W203" i="2"/>
  <c r="R9" i="12"/>
  <c r="W34" i="8" s="1"/>
  <c r="Z203" i="2"/>
  <c r="U9" i="12"/>
  <c r="Z34" i="8" s="1"/>
  <c r="T25" i="12"/>
  <c r="T6" i="12"/>
  <c r="T8" i="12" s="1"/>
  <c r="Y33" i="8" s="1"/>
  <c r="Y95" i="8" s="1"/>
  <c r="Y96" i="8" s="1"/>
  <c r="T19" i="12"/>
  <c r="T23" i="12" s="1"/>
  <c r="O19" i="12"/>
  <c r="O23" i="12" s="1"/>
  <c r="O25" i="12"/>
  <c r="O6" i="12"/>
  <c r="O8" i="12" s="1"/>
  <c r="T33" i="8" s="1"/>
  <c r="T95" i="8" s="1"/>
  <c r="T96" i="8" s="1"/>
  <c r="Q203" i="2"/>
  <c r="L9" i="12"/>
  <c r="Q34" i="8" s="1"/>
  <c r="O203" i="2"/>
  <c r="J9" i="12"/>
  <c r="O34" i="8" s="1"/>
  <c r="R203" i="2"/>
  <c r="M9" i="12"/>
  <c r="R34" i="8" s="1"/>
  <c r="Y203" i="2"/>
  <c r="T9" i="12"/>
  <c r="Y34" i="8" s="1"/>
  <c r="T203" i="2"/>
  <c r="O9" i="12"/>
  <c r="T34" i="8" s="1"/>
  <c r="S203" i="2"/>
  <c r="N9" i="12"/>
  <c r="S34" i="8" s="1"/>
  <c r="S19" i="12"/>
  <c r="S23" i="12" s="1"/>
  <c r="S25" i="12"/>
  <c r="S6" i="12"/>
  <c r="S8" i="12" s="1"/>
  <c r="X33" i="8" s="1"/>
  <c r="X95" i="8" s="1"/>
  <c r="X96" i="8" s="1"/>
  <c r="Q25" i="12"/>
  <c r="Q19" i="12"/>
  <c r="Q23" i="12" s="1"/>
  <c r="Q6" i="12"/>
  <c r="Q8" i="12" s="1"/>
  <c r="V33" i="8" s="1"/>
  <c r="V95" i="8" s="1"/>
  <c r="V96" i="8" s="1"/>
  <c r="K25" i="12"/>
  <c r="K6" i="12"/>
  <c r="K8" i="12" s="1"/>
  <c r="P33" i="8" s="1"/>
  <c r="P95" i="8" s="1"/>
  <c r="P96" i="8" s="1"/>
  <c r="K19" i="12"/>
  <c r="K23" i="12" s="1"/>
  <c r="I6" i="12"/>
  <c r="I8" i="12" s="1"/>
  <c r="N33" i="8" s="1"/>
  <c r="N95" i="8" s="1"/>
  <c r="N96" i="8" s="1"/>
  <c r="I25" i="12"/>
  <c r="I19" i="12"/>
  <c r="I23" i="12" s="1"/>
  <c r="J19" i="12"/>
  <c r="J23" i="12" s="1"/>
  <c r="J25" i="12"/>
  <c r="J6" i="12"/>
  <c r="J8" i="12" s="1"/>
  <c r="O33" i="8" s="1"/>
  <c r="O95" i="8" s="1"/>
  <c r="O96" i="8" s="1"/>
  <c r="V203" i="2"/>
  <c r="Q9" i="12"/>
  <c r="V34" i="8" s="1"/>
  <c r="P203" i="2"/>
  <c r="K9" i="12"/>
  <c r="P34" i="8" s="1"/>
  <c r="AC3" i="8"/>
  <c r="AC90" i="8" s="1"/>
  <c r="AB40" i="8"/>
  <c r="AB39" i="8" s="1"/>
  <c r="AB57" i="8"/>
  <c r="AC46" i="2"/>
  <c r="AB44" i="2" a="1"/>
  <c r="AB44" i="2" s="1"/>
  <c r="AB111" i="2" s="1"/>
  <c r="M219" i="2"/>
  <c r="N180" i="2"/>
  <c r="M197" i="2"/>
  <c r="I12" i="7"/>
  <c r="O121" i="2"/>
  <c r="O122" i="2" s="1"/>
  <c r="I9" i="7"/>
  <c r="O126" i="2"/>
  <c r="O127" i="2" s="1"/>
  <c r="I10" i="7"/>
  <c r="O131" i="2"/>
  <c r="O132" i="2" s="1"/>
  <c r="O136" i="2"/>
  <c r="O137" i="2" s="1"/>
  <c r="I11" i="7"/>
  <c r="N19" i="7"/>
  <c r="P20" i="7"/>
  <c r="N18" i="7"/>
  <c r="P21" i="7"/>
  <c r="Q17" i="7"/>
  <c r="P22" i="7"/>
  <c r="W16" i="7"/>
  <c r="N49" i="2" a="1"/>
  <c r="N49" i="2" s="1"/>
  <c r="N116" i="2" s="1"/>
  <c r="O51" i="2"/>
  <c r="N34" i="2" a="1"/>
  <c r="N34" i="2" s="1"/>
  <c r="O36" i="2"/>
  <c r="N90" i="2"/>
  <c r="O88" i="2"/>
  <c r="P78" i="2"/>
  <c r="N84" i="2"/>
  <c r="O81" i="2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AF81" i="2" s="1"/>
  <c r="AG81" i="2" s="1"/>
  <c r="AH81" i="2" s="1"/>
  <c r="AI81" i="2" s="1"/>
  <c r="AJ81" i="2" s="1"/>
  <c r="AK81" i="2" s="1"/>
  <c r="AL81" i="2" s="1"/>
  <c r="AM81" i="2" s="1"/>
  <c r="AN81" i="2" s="1"/>
  <c r="AO81" i="2" s="1"/>
  <c r="AP81" i="2" s="1"/>
  <c r="AQ81" i="2" s="1"/>
  <c r="AR81" i="2" s="1"/>
  <c r="AS81" i="2" s="1"/>
  <c r="AT81" i="2" s="1"/>
  <c r="AU81" i="2" s="1"/>
  <c r="AV81" i="2" s="1"/>
  <c r="AW81" i="2" s="1"/>
  <c r="AX81" i="2" s="1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BJ81" i="2" s="1"/>
  <c r="BK81" i="2" s="1"/>
  <c r="BL81" i="2" s="1"/>
  <c r="BM81" i="2" s="1"/>
  <c r="BN81" i="2" s="1"/>
  <c r="O68" i="2"/>
  <c r="N71" i="2"/>
  <c r="AB95" i="8" l="1"/>
  <c r="AB96" i="8" s="1"/>
  <c r="AM90" i="8"/>
  <c r="AN3" i="8"/>
  <c r="AM76" i="8"/>
  <c r="AM57" i="8"/>
  <c r="AM40" i="8"/>
  <c r="AM39" i="8" s="1"/>
  <c r="AL95" i="8"/>
  <c r="AL96" i="8" s="1"/>
  <c r="AK139" i="2"/>
  <c r="AL139" i="2" s="1"/>
  <c r="AM139" i="2" s="1"/>
  <c r="AN139" i="2" s="1"/>
  <c r="AO139" i="2" s="1"/>
  <c r="AP139" i="2" s="1"/>
  <c r="AQ139" i="2" s="1"/>
  <c r="AR139" i="2" s="1"/>
  <c r="AS139" i="2" s="1"/>
  <c r="AT139" i="2" s="1"/>
  <c r="AU139" i="2" s="1"/>
  <c r="AV139" i="2" s="1"/>
  <c r="AW139" i="2" s="1"/>
  <c r="AX139" i="2" s="1"/>
  <c r="AY139" i="2" s="1"/>
  <c r="AZ139" i="2" s="1"/>
  <c r="BA139" i="2" s="1"/>
  <c r="BB139" i="2" s="1"/>
  <c r="BC139" i="2" s="1"/>
  <c r="BD139" i="2" s="1"/>
  <c r="BE139" i="2" s="1"/>
  <c r="BF139" i="2" s="1"/>
  <c r="BG139" i="2" s="1"/>
  <c r="BH139" i="2" s="1"/>
  <c r="BI139" i="2" s="1"/>
  <c r="BJ139" i="2" s="1"/>
  <c r="BK139" i="2" s="1"/>
  <c r="BL139" i="2" s="1"/>
  <c r="BM139" i="2" s="1"/>
  <c r="BN139" i="2" s="1"/>
  <c r="AE12" i="7"/>
  <c r="M204" i="2"/>
  <c r="M218" i="2" s="1"/>
  <c r="M13" i="8" s="1"/>
  <c r="AB112" i="2"/>
  <c r="W6" i="7" s="1"/>
  <c r="AD95" i="8"/>
  <c r="AD96" i="8" s="1"/>
  <c r="N31" i="8"/>
  <c r="O31" i="8" s="1"/>
  <c r="O178" i="2"/>
  <c r="O179" i="2" s="1"/>
  <c r="O176" i="2"/>
  <c r="O177" i="2"/>
  <c r="N179" i="2"/>
  <c r="N117" i="2"/>
  <c r="I7" i="7" s="1"/>
  <c r="I26" i="7" s="1"/>
  <c r="N146" i="2" s="1"/>
  <c r="M36" i="8"/>
  <c r="M62" i="8" s="1"/>
  <c r="M63" i="8" s="1"/>
  <c r="M95" i="8"/>
  <c r="H14" i="12"/>
  <c r="H13" i="12" s="1"/>
  <c r="AD3" i="8"/>
  <c r="AD90" i="8" s="1"/>
  <c r="AC76" i="8"/>
  <c r="M14" i="8"/>
  <c r="AC40" i="8"/>
  <c r="AC39" i="8" s="1"/>
  <c r="AC57" i="8"/>
  <c r="AD46" i="2"/>
  <c r="AC44" i="2" a="1"/>
  <c r="AC44" i="2" s="1"/>
  <c r="AC111" i="2" s="1"/>
  <c r="I8" i="7"/>
  <c r="I27" i="7" s="1"/>
  <c r="N147" i="2" s="1"/>
  <c r="I28" i="7"/>
  <c r="N148" i="2" s="1"/>
  <c r="I30" i="7"/>
  <c r="N150" i="2" s="1"/>
  <c r="I29" i="7"/>
  <c r="N149" i="2" s="1"/>
  <c r="I31" i="7"/>
  <c r="N151" i="2" s="1"/>
  <c r="J12" i="7"/>
  <c r="J31" i="7" s="1"/>
  <c r="O151" i="2" s="1"/>
  <c r="P136" i="2"/>
  <c r="P137" i="2" s="1"/>
  <c r="J11" i="7"/>
  <c r="J30" i="7" s="1"/>
  <c r="O150" i="2" s="1"/>
  <c r="P131" i="2"/>
  <c r="P132" i="2" s="1"/>
  <c r="J10" i="7"/>
  <c r="J29" i="7" s="1"/>
  <c r="O149" i="2" s="1"/>
  <c r="P126" i="2"/>
  <c r="P127" i="2" s="1"/>
  <c r="J9" i="7"/>
  <c r="J28" i="7" s="1"/>
  <c r="O148" i="2" s="1"/>
  <c r="P121" i="2"/>
  <c r="P122" i="2" s="1"/>
  <c r="R17" i="7"/>
  <c r="Q20" i="7"/>
  <c r="O18" i="7"/>
  <c r="O19" i="7"/>
  <c r="Q22" i="7"/>
  <c r="Q21" i="7"/>
  <c r="X16" i="7"/>
  <c r="P51" i="2"/>
  <c r="O49" i="2" a="1"/>
  <c r="O49" i="2" s="1"/>
  <c r="O116" i="2" s="1"/>
  <c r="P36" i="2"/>
  <c r="O34" i="2" a="1"/>
  <c r="O34" i="2" s="1"/>
  <c r="O90" i="2"/>
  <c r="P88" i="2"/>
  <c r="O84" i="2"/>
  <c r="P84" i="2"/>
  <c r="Q78" i="2"/>
  <c r="P68" i="2"/>
  <c r="O71" i="2"/>
  <c r="AN90" i="8" l="1"/>
  <c r="AO3" i="8"/>
  <c r="AN76" i="8"/>
  <c r="AN57" i="8"/>
  <c r="AN40" i="8"/>
  <c r="AN39" i="8" s="1"/>
  <c r="AM95" i="8"/>
  <c r="AM96" i="8" s="1"/>
  <c r="AC112" i="2"/>
  <c r="X6" i="7" s="1"/>
  <c r="M96" i="8"/>
  <c r="M104" i="8"/>
  <c r="I12" i="12"/>
  <c r="I14" i="12" s="1"/>
  <c r="I13" i="12" s="1"/>
  <c r="P178" i="2"/>
  <c r="P176" i="2"/>
  <c r="P177" i="2"/>
  <c r="O117" i="2"/>
  <c r="J7" i="7" s="1"/>
  <c r="J26" i="7" s="1"/>
  <c r="O146" i="2" s="1"/>
  <c r="N36" i="8"/>
  <c r="N62" i="8" s="1"/>
  <c r="N63" i="8" s="1"/>
  <c r="AD40" i="8"/>
  <c r="AD39" i="8" s="1"/>
  <c r="AD57" i="8"/>
  <c r="AE3" i="8"/>
  <c r="AE90" i="8" s="1"/>
  <c r="AE95" i="8" s="1"/>
  <c r="AE96" i="8" s="1"/>
  <c r="AD76" i="8"/>
  <c r="P31" i="8"/>
  <c r="J12" i="12"/>
  <c r="AE46" i="2"/>
  <c r="AD44" i="2" a="1"/>
  <c r="AD44" i="2" s="1"/>
  <c r="AD111" i="2" s="1"/>
  <c r="N181" i="2"/>
  <c r="N22" i="8" s="1"/>
  <c r="J8" i="7"/>
  <c r="J27" i="7" s="1"/>
  <c r="O147" i="2" s="1"/>
  <c r="K12" i="7"/>
  <c r="Q121" i="2"/>
  <c r="Q122" i="2" s="1"/>
  <c r="Q126" i="2"/>
  <c r="Q127" i="2" s="1"/>
  <c r="K9" i="7"/>
  <c r="Q131" i="2"/>
  <c r="Q132" i="2" s="1"/>
  <c r="K10" i="7"/>
  <c r="K29" i="7" s="1"/>
  <c r="P149" i="2" s="1"/>
  <c r="Q136" i="2"/>
  <c r="Q137" i="2" s="1"/>
  <c r="K11" i="7"/>
  <c r="R22" i="7"/>
  <c r="P19" i="7"/>
  <c r="R20" i="7"/>
  <c r="R21" i="7"/>
  <c r="P18" i="7"/>
  <c r="Y16" i="7"/>
  <c r="Z16" i="7" s="1"/>
  <c r="S17" i="7"/>
  <c r="Q51" i="2"/>
  <c r="P49" i="2" a="1"/>
  <c r="P49" i="2" s="1"/>
  <c r="P116" i="2" s="1"/>
  <c r="Q36" i="2"/>
  <c r="P34" i="2" a="1"/>
  <c r="P34" i="2" s="1"/>
  <c r="Q88" i="2"/>
  <c r="P90" i="2"/>
  <c r="Q84" i="2"/>
  <c r="R78" i="2"/>
  <c r="Q68" i="2"/>
  <c r="P71" i="2"/>
  <c r="O36" i="8" l="1"/>
  <c r="O62" i="8" s="1"/>
  <c r="O63" i="8" s="1"/>
  <c r="AO76" i="8"/>
  <c r="AO57" i="8"/>
  <c r="AO40" i="8"/>
  <c r="AO39" i="8" s="1"/>
  <c r="AO90" i="8"/>
  <c r="AP3" i="8"/>
  <c r="AN95" i="8"/>
  <c r="AN96" i="8"/>
  <c r="AD112" i="2"/>
  <c r="Y6" i="7" s="1"/>
  <c r="I5" i="12"/>
  <c r="Q178" i="2"/>
  <c r="Q177" i="2"/>
  <c r="Q176" i="2"/>
  <c r="P117" i="2"/>
  <c r="K7" i="7" s="1"/>
  <c r="K26" i="7" s="1"/>
  <c r="P146" i="2" s="1"/>
  <c r="P179" i="2"/>
  <c r="Q179" i="2"/>
  <c r="P36" i="8"/>
  <c r="P62" i="8" s="1"/>
  <c r="P63" i="8" s="1"/>
  <c r="AE40" i="8"/>
  <c r="AE39" i="8" s="1"/>
  <c r="AE76" i="8"/>
  <c r="AF3" i="8"/>
  <c r="AF90" i="8" s="1"/>
  <c r="AF95" i="8" s="1"/>
  <c r="AF96" i="8" s="1"/>
  <c r="AE57" i="8"/>
  <c r="J5" i="12"/>
  <c r="J14" i="12"/>
  <c r="J13" i="12" s="1"/>
  <c r="Q31" i="8"/>
  <c r="K12" i="12"/>
  <c r="AA16" i="7"/>
  <c r="AE44" i="2" a="1"/>
  <c r="AE44" i="2" s="1"/>
  <c r="AE111" i="2" s="1"/>
  <c r="AF46" i="2"/>
  <c r="O180" i="2"/>
  <c r="N197" i="2"/>
  <c r="K8" i="7"/>
  <c r="K27" i="7" s="1"/>
  <c r="P147" i="2" s="1"/>
  <c r="K31" i="7"/>
  <c r="P151" i="2" s="1"/>
  <c r="L12" i="7"/>
  <c r="K30" i="7"/>
  <c r="P150" i="2" s="1"/>
  <c r="K28" i="7"/>
  <c r="P148" i="2" s="1"/>
  <c r="R136" i="2"/>
  <c r="R137" i="2" s="1"/>
  <c r="L11" i="7"/>
  <c r="L30" i="7" s="1"/>
  <c r="Q150" i="2" s="1"/>
  <c r="R131" i="2"/>
  <c r="R132" i="2" s="1"/>
  <c r="L10" i="7"/>
  <c r="R126" i="2"/>
  <c r="R127" i="2" s="1"/>
  <c r="L9" i="7"/>
  <c r="R121" i="2"/>
  <c r="R122" i="2" s="1"/>
  <c r="Q18" i="7"/>
  <c r="S20" i="7"/>
  <c r="Q19" i="7"/>
  <c r="T17" i="7"/>
  <c r="S22" i="7"/>
  <c r="S21" i="7"/>
  <c r="R51" i="2"/>
  <c r="Q49" i="2" a="1"/>
  <c r="Q49" i="2" s="1"/>
  <c r="Q116" i="2" s="1"/>
  <c r="R36" i="2"/>
  <c r="Q34" i="2" a="1"/>
  <c r="Q34" i="2" s="1"/>
  <c r="R88" i="2"/>
  <c r="Q90" i="2"/>
  <c r="S78" i="2"/>
  <c r="R84" i="2"/>
  <c r="R68" i="2"/>
  <c r="Q71" i="2"/>
  <c r="AP57" i="8" l="1"/>
  <c r="AP40" i="8"/>
  <c r="AP39" i="8" s="1"/>
  <c r="AP90" i="8"/>
  <c r="AQ3" i="8"/>
  <c r="AP76" i="8"/>
  <c r="AO95" i="8"/>
  <c r="AO96" i="8" s="1"/>
  <c r="AE112" i="2"/>
  <c r="Z6" i="7" s="1"/>
  <c r="R176" i="2"/>
  <c r="R177" i="2"/>
  <c r="R178" i="2"/>
  <c r="Q117" i="2"/>
  <c r="L7" i="7" s="1"/>
  <c r="L26" i="7" s="1"/>
  <c r="Q146" i="2" s="1"/>
  <c r="Q36" i="8"/>
  <c r="Q62" i="8" s="1"/>
  <c r="Q63" i="8" s="1"/>
  <c r="AG3" i="8"/>
  <c r="AG90" i="8" s="1"/>
  <c r="AG95" i="8" s="1"/>
  <c r="AG96" i="8" s="1"/>
  <c r="AF40" i="8"/>
  <c r="AF39" i="8" s="1"/>
  <c r="AF76" i="8"/>
  <c r="AF57" i="8"/>
  <c r="R31" i="8"/>
  <c r="L12" i="12"/>
  <c r="K5" i="12"/>
  <c r="K14" i="12"/>
  <c r="K13" i="12" s="1"/>
  <c r="AB16" i="7"/>
  <c r="AG46" i="2"/>
  <c r="AF44" i="2" a="1"/>
  <c r="AF44" i="2" s="1"/>
  <c r="AF111" i="2" s="1"/>
  <c r="O181" i="2"/>
  <c r="L8" i="7"/>
  <c r="L27" i="7" s="1"/>
  <c r="Q147" i="2" s="1"/>
  <c r="M12" i="7"/>
  <c r="M31" i="7" s="1"/>
  <c r="R151" i="2" s="1"/>
  <c r="L29" i="7"/>
  <c r="Q149" i="2" s="1"/>
  <c r="L28" i="7"/>
  <c r="Q148" i="2" s="1"/>
  <c r="L31" i="7"/>
  <c r="Q151" i="2" s="1"/>
  <c r="S126" i="2"/>
  <c r="S127" i="2" s="1"/>
  <c r="M9" i="7"/>
  <c r="S131" i="2"/>
  <c r="S132" i="2" s="1"/>
  <c r="M10" i="7"/>
  <c r="S121" i="2"/>
  <c r="S122" i="2" s="1"/>
  <c r="S136" i="2"/>
  <c r="S137" i="2" s="1"/>
  <c r="M11" i="7"/>
  <c r="U17" i="7"/>
  <c r="T20" i="7"/>
  <c r="R19" i="7"/>
  <c r="T21" i="7"/>
  <c r="R18" i="7"/>
  <c r="T22" i="7"/>
  <c r="S51" i="2"/>
  <c r="R49" i="2" a="1"/>
  <c r="R49" i="2" s="1"/>
  <c r="R116" i="2" s="1"/>
  <c r="S36" i="2"/>
  <c r="R34" i="2" a="1"/>
  <c r="R34" i="2" s="1"/>
  <c r="S88" i="2"/>
  <c r="R90" i="2"/>
  <c r="T78" i="2"/>
  <c r="S84" i="2"/>
  <c r="S68" i="2"/>
  <c r="R71" i="2"/>
  <c r="AR3" i="8" l="1"/>
  <c r="AQ57" i="8"/>
  <c r="AQ90" i="8"/>
  <c r="AQ40" i="8"/>
  <c r="AQ39" i="8" s="1"/>
  <c r="AQ76" i="8"/>
  <c r="AP95" i="8"/>
  <c r="AP96" i="8" s="1"/>
  <c r="AF112" i="2"/>
  <c r="AA6" i="7" s="1"/>
  <c r="R117" i="2"/>
  <c r="M7" i="7" s="1"/>
  <c r="M26" i="7" s="1"/>
  <c r="R146" i="2" s="1"/>
  <c r="R179" i="2"/>
  <c r="S178" i="2"/>
  <c r="S177" i="2"/>
  <c r="S176" i="2"/>
  <c r="R36" i="8"/>
  <c r="R62" i="8" s="1"/>
  <c r="R63" i="8" s="1"/>
  <c r="AG57" i="8"/>
  <c r="AG40" i="8"/>
  <c r="AG39" i="8" s="1"/>
  <c r="AG76" i="8"/>
  <c r="S31" i="8"/>
  <c r="M12" i="12"/>
  <c r="AC16" i="7"/>
  <c r="P180" i="2"/>
  <c r="P181" i="2" s="1"/>
  <c r="O22" i="8"/>
  <c r="AG44" i="2" a="1"/>
  <c r="AG44" i="2" s="1"/>
  <c r="AG111" i="2" s="1"/>
  <c r="AH46" i="2"/>
  <c r="O197" i="2"/>
  <c r="M8" i="7"/>
  <c r="M27" i="7" s="1"/>
  <c r="R147" i="2" s="1"/>
  <c r="M28" i="7"/>
  <c r="R148" i="2" s="1"/>
  <c r="N12" i="7"/>
  <c r="N31" i="7" s="1"/>
  <c r="S151" i="2" s="1"/>
  <c r="M29" i="7"/>
  <c r="R149" i="2" s="1"/>
  <c r="M30" i="7"/>
  <c r="R150" i="2" s="1"/>
  <c r="T121" i="2"/>
  <c r="T122" i="2" s="1"/>
  <c r="T131" i="2"/>
  <c r="T132" i="2" s="1"/>
  <c r="N10" i="7"/>
  <c r="T136" i="2"/>
  <c r="T137" i="2" s="1"/>
  <c r="N11" i="7"/>
  <c r="N30" i="7" s="1"/>
  <c r="S150" i="2" s="1"/>
  <c r="T126" i="2"/>
  <c r="T127" i="2" s="1"/>
  <c r="N9" i="7"/>
  <c r="U21" i="7"/>
  <c r="S18" i="7"/>
  <c r="S19" i="7"/>
  <c r="U20" i="7"/>
  <c r="U22" i="7"/>
  <c r="V17" i="7"/>
  <c r="T51" i="2"/>
  <c r="S49" i="2" a="1"/>
  <c r="S49" i="2" s="1"/>
  <c r="S116" i="2" s="1"/>
  <c r="T36" i="2"/>
  <c r="S34" i="2" a="1"/>
  <c r="S34" i="2" s="1"/>
  <c r="S90" i="2"/>
  <c r="T88" i="2"/>
  <c r="U78" i="2"/>
  <c r="T84" i="2"/>
  <c r="T68" i="2"/>
  <c r="S71" i="2"/>
  <c r="AQ95" i="8" l="1"/>
  <c r="AQ96" i="8" s="1"/>
  <c r="AR57" i="8"/>
  <c r="AR40" i="8"/>
  <c r="AR39" i="8" s="1"/>
  <c r="AR76" i="8"/>
  <c r="AR90" i="8"/>
  <c r="AS3" i="8"/>
  <c r="AH44" i="2" a="1"/>
  <c r="AH44" i="2" s="1"/>
  <c r="AH111" i="2" s="1"/>
  <c r="AH112" i="2" s="1"/>
  <c r="AC6" i="7" s="1"/>
  <c r="AI46" i="2"/>
  <c r="AG112" i="2"/>
  <c r="AB6" i="7" s="1"/>
  <c r="S117" i="2"/>
  <c r="N7" i="7" s="1"/>
  <c r="N26" i="7" s="1"/>
  <c r="S146" i="2" s="1"/>
  <c r="S179" i="2"/>
  <c r="S36" i="8"/>
  <c r="S62" i="8" s="1"/>
  <c r="S63" i="8" s="1"/>
  <c r="T176" i="2"/>
  <c r="T177" i="2"/>
  <c r="T178" i="2"/>
  <c r="T179" i="2" s="1"/>
  <c r="T31" i="8"/>
  <c r="N12" i="12"/>
  <c r="AD16" i="7"/>
  <c r="Q180" i="2"/>
  <c r="Q181" i="2" s="1"/>
  <c r="P22" i="8"/>
  <c r="P197" i="2"/>
  <c r="N8" i="7"/>
  <c r="N27" i="7" s="1"/>
  <c r="S147" i="2" s="1"/>
  <c r="N28" i="7"/>
  <c r="S148" i="2" s="1"/>
  <c r="O12" i="7"/>
  <c r="O31" i="7" s="1"/>
  <c r="T151" i="2" s="1"/>
  <c r="N29" i="7"/>
  <c r="S149" i="2" s="1"/>
  <c r="U136" i="2"/>
  <c r="U137" i="2" s="1"/>
  <c r="O11" i="7"/>
  <c r="O30" i="7" s="1"/>
  <c r="T150" i="2" s="1"/>
  <c r="U126" i="2"/>
  <c r="U127" i="2" s="1"/>
  <c r="O9" i="7"/>
  <c r="U131" i="2"/>
  <c r="U132" i="2" s="1"/>
  <c r="O10" i="7"/>
  <c r="U121" i="2"/>
  <c r="U122" i="2" s="1"/>
  <c r="W17" i="7"/>
  <c r="T19" i="7"/>
  <c r="V22" i="7"/>
  <c r="V20" i="7"/>
  <c r="T18" i="7"/>
  <c r="V21" i="7"/>
  <c r="U51" i="2"/>
  <c r="T49" i="2" a="1"/>
  <c r="T49" i="2" s="1"/>
  <c r="T116" i="2" s="1"/>
  <c r="U36" i="2"/>
  <c r="T34" i="2" a="1"/>
  <c r="T34" i="2" s="1"/>
  <c r="U88" i="2"/>
  <c r="T90" i="2"/>
  <c r="V78" i="2"/>
  <c r="U84" i="2"/>
  <c r="U68" i="2"/>
  <c r="T71" i="2"/>
  <c r="AR95" i="8" l="1"/>
  <c r="AR96" i="8"/>
  <c r="AS57" i="8"/>
  <c r="AS40" i="8"/>
  <c r="AS39" i="8" s="1"/>
  <c r="AS90" i="8"/>
  <c r="AT3" i="8"/>
  <c r="AS76" i="8"/>
  <c r="AJ46" i="2"/>
  <c r="AI44" i="2" a="1"/>
  <c r="AI44" i="2" s="1"/>
  <c r="AI111" i="2" s="1"/>
  <c r="AI112" i="2" s="1"/>
  <c r="T36" i="8"/>
  <c r="T62" i="8" s="1"/>
  <c r="T63" i="8" s="1"/>
  <c r="T117" i="2"/>
  <c r="O7" i="7" s="1"/>
  <c r="O26" i="7" s="1"/>
  <c r="T146" i="2" s="1"/>
  <c r="U177" i="2"/>
  <c r="U176" i="2"/>
  <c r="U178" i="2"/>
  <c r="U31" i="8"/>
  <c r="O12" i="12"/>
  <c r="AE16" i="7"/>
  <c r="R180" i="2"/>
  <c r="R181" i="2" s="1"/>
  <c r="Q22" i="8"/>
  <c r="Q197" i="2"/>
  <c r="O8" i="7"/>
  <c r="O27" i="7" s="1"/>
  <c r="T147" i="2" s="1"/>
  <c r="O29" i="7"/>
  <c r="T149" i="2" s="1"/>
  <c r="O28" i="7"/>
  <c r="T148" i="2" s="1"/>
  <c r="P12" i="7"/>
  <c r="V121" i="2"/>
  <c r="V122" i="2" s="1"/>
  <c r="V131" i="2"/>
  <c r="V132" i="2" s="1"/>
  <c r="P10" i="7"/>
  <c r="P29" i="7" s="1"/>
  <c r="U149" i="2" s="1"/>
  <c r="V126" i="2"/>
  <c r="V127" i="2" s="1"/>
  <c r="P9" i="7"/>
  <c r="V136" i="2"/>
  <c r="V137" i="2" s="1"/>
  <c r="P11" i="7"/>
  <c r="W21" i="7"/>
  <c r="W20" i="7"/>
  <c r="W22" i="7"/>
  <c r="U18" i="7"/>
  <c r="U19" i="7"/>
  <c r="X17" i="7"/>
  <c r="V51" i="2"/>
  <c r="U49" i="2" a="1"/>
  <c r="U49" i="2" s="1"/>
  <c r="U116" i="2" s="1"/>
  <c r="V36" i="2"/>
  <c r="U34" i="2" a="1"/>
  <c r="U34" i="2" s="1"/>
  <c r="U90" i="2"/>
  <c r="V88" i="2"/>
  <c r="V84" i="2"/>
  <c r="W78" i="2"/>
  <c r="V68" i="2"/>
  <c r="U71" i="2"/>
  <c r="AT57" i="8" l="1"/>
  <c r="AU3" i="8"/>
  <c r="AT40" i="8"/>
  <c r="AT39" i="8" s="1"/>
  <c r="AT90" i="8"/>
  <c r="AT76" i="8"/>
  <c r="AS95" i="8"/>
  <c r="AS96" i="8"/>
  <c r="U36" i="8"/>
  <c r="U62" i="8" s="1"/>
  <c r="U63" i="8" s="1"/>
  <c r="AD6" i="7"/>
  <c r="AK46" i="2"/>
  <c r="AJ44" i="2" a="1"/>
  <c r="AJ44" i="2" s="1"/>
  <c r="AJ111" i="2" s="1"/>
  <c r="AJ112" i="2" s="1"/>
  <c r="U117" i="2"/>
  <c r="P7" i="7" s="1"/>
  <c r="P26" i="7" s="1"/>
  <c r="U146" i="2" s="1"/>
  <c r="V178" i="2"/>
  <c r="V179" i="2" s="1"/>
  <c r="V176" i="2"/>
  <c r="V177" i="2"/>
  <c r="U179" i="2"/>
  <c r="V31" i="8"/>
  <c r="P12" i="12"/>
  <c r="S180" i="2"/>
  <c r="S181" i="2" s="1"/>
  <c r="S197" i="2" s="1"/>
  <c r="R22" i="8"/>
  <c r="R197" i="2"/>
  <c r="P8" i="7"/>
  <c r="P27" i="7"/>
  <c r="U147" i="2" s="1"/>
  <c r="P28" i="7"/>
  <c r="U148" i="2" s="1"/>
  <c r="P30" i="7"/>
  <c r="U150" i="2" s="1"/>
  <c r="Q12" i="7"/>
  <c r="Q31" i="7" s="1"/>
  <c r="V151" i="2" s="1"/>
  <c r="P31" i="7"/>
  <c r="U151" i="2" s="1"/>
  <c r="W136" i="2"/>
  <c r="W137" i="2" s="1"/>
  <c r="Q11" i="7"/>
  <c r="W131" i="2"/>
  <c r="W132" i="2" s="1"/>
  <c r="Q10" i="7"/>
  <c r="W126" i="2"/>
  <c r="W127" i="2" s="1"/>
  <c r="Q9" i="7"/>
  <c r="W121" i="2"/>
  <c r="W122" i="2" s="1"/>
  <c r="V19" i="7"/>
  <c r="X20" i="7"/>
  <c r="X22" i="7"/>
  <c r="V18" i="7"/>
  <c r="X21" i="7"/>
  <c r="Y17" i="7"/>
  <c r="Z17" i="7" s="1"/>
  <c r="W51" i="2"/>
  <c r="V49" i="2" a="1"/>
  <c r="V49" i="2" s="1"/>
  <c r="V116" i="2" s="1"/>
  <c r="W36" i="2"/>
  <c r="V34" i="2" a="1"/>
  <c r="V34" i="2" s="1"/>
  <c r="W88" i="2"/>
  <c r="V90" i="2"/>
  <c r="X78" i="2"/>
  <c r="W84" i="2"/>
  <c r="W68" i="2"/>
  <c r="V71" i="2"/>
  <c r="V36" i="8" l="1"/>
  <c r="V62" i="8" s="1"/>
  <c r="V63" i="8" s="1"/>
  <c r="AT95" i="8"/>
  <c r="AT96" i="8"/>
  <c r="AU57" i="8"/>
  <c r="AU40" i="8"/>
  <c r="AU39" i="8" s="1"/>
  <c r="AU90" i="8"/>
  <c r="AV3" i="8"/>
  <c r="AU76" i="8"/>
  <c r="AE6" i="7"/>
  <c r="AL46" i="2"/>
  <c r="AK44" i="2" a="1"/>
  <c r="AK44" i="2" s="1"/>
  <c r="AK111" i="2" s="1"/>
  <c r="AK112" i="2" s="1"/>
  <c r="W177" i="2"/>
  <c r="W178" i="2"/>
  <c r="W176" i="2"/>
  <c r="V117" i="2"/>
  <c r="Q7" i="7" s="1"/>
  <c r="Q26" i="7" s="1"/>
  <c r="V146" i="2" s="1"/>
  <c r="W31" i="8"/>
  <c r="Q12" i="12"/>
  <c r="AA17" i="7"/>
  <c r="T180" i="2"/>
  <c r="T181" i="2" s="1"/>
  <c r="S22" i="8"/>
  <c r="Q8" i="7"/>
  <c r="Q27" i="7" s="1"/>
  <c r="V147" i="2" s="1"/>
  <c r="Q30" i="7"/>
  <c r="V150" i="2" s="1"/>
  <c r="R12" i="7"/>
  <c r="Q29" i="7"/>
  <c r="V149" i="2" s="1"/>
  <c r="Q28" i="7"/>
  <c r="V148" i="2" s="1"/>
  <c r="X131" i="2"/>
  <c r="X132" i="2" s="1"/>
  <c r="R10" i="7"/>
  <c r="R29" i="7" s="1"/>
  <c r="W149" i="2" s="1"/>
  <c r="X121" i="2"/>
  <c r="X122" i="2" s="1"/>
  <c r="X126" i="2"/>
  <c r="X127" i="2" s="1"/>
  <c r="R9" i="7"/>
  <c r="R28" i="7" s="1"/>
  <c r="W148" i="2" s="1"/>
  <c r="X136" i="2"/>
  <c r="X137" i="2" s="1"/>
  <c r="R11" i="7"/>
  <c r="Y21" i="7"/>
  <c r="Z21" i="7" s="1"/>
  <c r="Y20" i="7"/>
  <c r="Z20" i="7" s="1"/>
  <c r="Y22" i="7"/>
  <c r="Z22" i="7" s="1"/>
  <c r="W19" i="7"/>
  <c r="W18" i="7"/>
  <c r="X51" i="2"/>
  <c r="W49" i="2" a="1"/>
  <c r="W49" i="2" s="1"/>
  <c r="W116" i="2" s="1"/>
  <c r="X36" i="2"/>
  <c r="W34" i="2" a="1"/>
  <c r="W34" i="2" s="1"/>
  <c r="X88" i="2"/>
  <c r="W90" i="2"/>
  <c r="Y78" i="2"/>
  <c r="X84" i="2"/>
  <c r="X68" i="2"/>
  <c r="W71" i="2"/>
  <c r="W36" i="8" l="1"/>
  <c r="W62" i="8" s="1"/>
  <c r="W63" i="8" s="1"/>
  <c r="AV57" i="8"/>
  <c r="AV40" i="8"/>
  <c r="AV39" i="8" s="1"/>
  <c r="AV90" i="8"/>
  <c r="AW3" i="8"/>
  <c r="AV76" i="8"/>
  <c r="AU95" i="8"/>
  <c r="AU96" i="8"/>
  <c r="AM46" i="2"/>
  <c r="AL44" i="2" a="1"/>
  <c r="AL44" i="2" s="1"/>
  <c r="AL111" i="2" s="1"/>
  <c r="AL112" i="2" s="1"/>
  <c r="X177" i="2"/>
  <c r="X176" i="2"/>
  <c r="X178" i="2"/>
  <c r="W117" i="2"/>
  <c r="R7" i="7" s="1"/>
  <c r="R26" i="7" s="1"/>
  <c r="W146" i="2" s="1"/>
  <c r="W179" i="2"/>
  <c r="X179" i="2"/>
  <c r="X31" i="8"/>
  <c r="R12" i="12"/>
  <c r="AA21" i="7"/>
  <c r="AA20" i="7"/>
  <c r="AB17" i="7"/>
  <c r="AA22" i="7"/>
  <c r="X36" i="8"/>
  <c r="X62" i="8" s="1"/>
  <c r="X63" i="8" s="1"/>
  <c r="T197" i="2"/>
  <c r="U180" i="2"/>
  <c r="U181" i="2" s="1"/>
  <c r="T22" i="8"/>
  <c r="R8" i="7"/>
  <c r="R27" i="7" s="1"/>
  <c r="W147" i="2" s="1"/>
  <c r="R30" i="7"/>
  <c r="W150" i="2" s="1"/>
  <c r="R31" i="7"/>
  <c r="W151" i="2" s="1"/>
  <c r="S12" i="7"/>
  <c r="Y136" i="2"/>
  <c r="Y137" i="2" s="1"/>
  <c r="S11" i="7"/>
  <c r="Y121" i="2"/>
  <c r="Y122" i="2" s="1"/>
  <c r="Y126" i="2"/>
  <c r="Y127" i="2" s="1"/>
  <c r="S9" i="7"/>
  <c r="Y131" i="2"/>
  <c r="Y132" i="2" s="1"/>
  <c r="S10" i="7"/>
  <c r="X18" i="7"/>
  <c r="X19" i="7"/>
  <c r="Y51" i="2"/>
  <c r="X49" i="2" a="1"/>
  <c r="X49" i="2" s="1"/>
  <c r="X116" i="2" s="1"/>
  <c r="Y36" i="2"/>
  <c r="X34" i="2" a="1"/>
  <c r="X34" i="2" s="1"/>
  <c r="X90" i="2"/>
  <c r="Y88" i="2"/>
  <c r="Z78" i="2"/>
  <c r="Y84" i="2"/>
  <c r="Y68" i="2"/>
  <c r="X71" i="2"/>
  <c r="AW40" i="8" l="1"/>
  <c r="AW39" i="8" s="1"/>
  <c r="AW90" i="8"/>
  <c r="AX3" i="8"/>
  <c r="AW76" i="8"/>
  <c r="AW57" i="8"/>
  <c r="AV95" i="8"/>
  <c r="AV96" i="8"/>
  <c r="AN46" i="2"/>
  <c r="AM44" i="2" a="1"/>
  <c r="AM44" i="2" s="1"/>
  <c r="AM111" i="2" s="1"/>
  <c r="AM112" i="2" s="1"/>
  <c r="Y177" i="2"/>
  <c r="Y178" i="2"/>
  <c r="Y176" i="2"/>
  <c r="X117" i="2"/>
  <c r="S7" i="7" s="1"/>
  <c r="S26" i="7" s="1"/>
  <c r="X146" i="2" s="1"/>
  <c r="Y31" i="8"/>
  <c r="S12" i="12"/>
  <c r="AB20" i="7"/>
  <c r="AB22" i="7"/>
  <c r="AC17" i="7"/>
  <c r="AB21" i="7"/>
  <c r="Y36" i="8"/>
  <c r="Y62" i="8" s="1"/>
  <c r="Y63" i="8" s="1"/>
  <c r="U197" i="2"/>
  <c r="V180" i="2"/>
  <c r="V181" i="2" s="1"/>
  <c r="U22" i="8"/>
  <c r="S8" i="7"/>
  <c r="S27" i="7" s="1"/>
  <c r="X147" i="2" s="1"/>
  <c r="S31" i="7"/>
  <c r="X151" i="2" s="1"/>
  <c r="T12" i="7"/>
  <c r="S30" i="7"/>
  <c r="X150" i="2" s="1"/>
  <c r="S29" i="7"/>
  <c r="X149" i="2" s="1"/>
  <c r="S28" i="7"/>
  <c r="X148" i="2" s="1"/>
  <c r="Z126" i="2"/>
  <c r="Z127" i="2" s="1"/>
  <c r="T9" i="7"/>
  <c r="Z121" i="2"/>
  <c r="Z122" i="2" s="1"/>
  <c r="Z131" i="2"/>
  <c r="Z132" i="2" s="1"/>
  <c r="T10" i="7"/>
  <c r="Z136" i="2"/>
  <c r="Z137" i="2" s="1"/>
  <c r="T11" i="7"/>
  <c r="T30" i="7" s="1"/>
  <c r="Y150" i="2" s="1"/>
  <c r="Y19" i="7"/>
  <c r="Z19" i="7" s="1"/>
  <c r="Y18" i="7"/>
  <c r="Z18" i="7" s="1"/>
  <c r="Z51" i="2"/>
  <c r="Y49" i="2" a="1"/>
  <c r="Y49" i="2" s="1"/>
  <c r="Y116" i="2" s="1"/>
  <c r="Z36" i="2"/>
  <c r="Y34" i="2" a="1"/>
  <c r="Y34" i="2" s="1"/>
  <c r="Z88" i="2"/>
  <c r="Y90" i="2"/>
  <c r="AA78" i="2"/>
  <c r="Z84" i="2"/>
  <c r="Z68" i="2"/>
  <c r="Y71" i="2"/>
  <c r="AW95" i="8" l="1"/>
  <c r="AW96" i="8"/>
  <c r="AX40" i="8"/>
  <c r="AX39" i="8" s="1"/>
  <c r="AX90" i="8"/>
  <c r="AY3" i="8"/>
  <c r="AX76" i="8"/>
  <c r="AX57" i="8"/>
  <c r="AN44" i="2" a="1"/>
  <c r="AN44" i="2" s="1"/>
  <c r="AN111" i="2" s="1"/>
  <c r="AN112" i="2" s="1"/>
  <c r="AO46" i="2"/>
  <c r="Z177" i="2"/>
  <c r="Z178" i="2"/>
  <c r="Z176" i="2"/>
  <c r="Y117" i="2"/>
  <c r="T7" i="7" s="1"/>
  <c r="T26" i="7" s="1"/>
  <c r="Y146" i="2" s="1"/>
  <c r="Y179" i="2"/>
  <c r="Z179" i="2"/>
  <c r="Z31" i="8"/>
  <c r="T12" i="12"/>
  <c r="AC21" i="7"/>
  <c r="AC22" i="7"/>
  <c r="AD17" i="7"/>
  <c r="AA18" i="7"/>
  <c r="AC20" i="7"/>
  <c r="AA19" i="7"/>
  <c r="Z36" i="8"/>
  <c r="Z62" i="8" s="1"/>
  <c r="Z63" i="8" s="1"/>
  <c r="W180" i="2"/>
  <c r="W181" i="2" s="1"/>
  <c r="V22" i="8"/>
  <c r="V197" i="2"/>
  <c r="AA84" i="2"/>
  <c r="AB78" i="2"/>
  <c r="T8" i="7"/>
  <c r="T27" i="7" s="1"/>
  <c r="Y147" i="2" s="1"/>
  <c r="T28" i="7"/>
  <c r="Y148" i="2" s="1"/>
  <c r="T31" i="7"/>
  <c r="Y151" i="2" s="1"/>
  <c r="U12" i="7"/>
  <c r="T29" i="7"/>
  <c r="Y149" i="2" s="1"/>
  <c r="AA136" i="2"/>
  <c r="AA137" i="2" s="1"/>
  <c r="U11" i="7"/>
  <c r="AA121" i="2"/>
  <c r="AA122" i="2" s="1"/>
  <c r="U10" i="7"/>
  <c r="AA131" i="2"/>
  <c r="AA132" i="2" s="1"/>
  <c r="AA126" i="2"/>
  <c r="AA127" i="2" s="1"/>
  <c r="U9" i="7"/>
  <c r="AA51" i="2"/>
  <c r="Z49" i="2" a="1"/>
  <c r="Z49" i="2" s="1"/>
  <c r="Z116" i="2" s="1"/>
  <c r="AA36" i="2"/>
  <c r="Z34" i="2" a="1"/>
  <c r="Z34" i="2" s="1"/>
  <c r="Z90" i="2"/>
  <c r="AA88" i="2"/>
  <c r="AA68" i="2"/>
  <c r="Z71" i="2"/>
  <c r="AX95" i="8" l="1"/>
  <c r="AX96" i="8"/>
  <c r="AY57" i="8"/>
  <c r="AY62" i="8" s="1"/>
  <c r="AY63" i="8" s="1"/>
  <c r="AY90" i="8"/>
  <c r="AZ3" i="8"/>
  <c r="AY76" i="8"/>
  <c r="AY40" i="8"/>
  <c r="AY39" i="8" s="1"/>
  <c r="AO44" i="2" a="1"/>
  <c r="AO44" i="2" s="1"/>
  <c r="AO111" i="2" s="1"/>
  <c r="AO112" i="2" s="1"/>
  <c r="AP46" i="2"/>
  <c r="Z117" i="2"/>
  <c r="U7" i="7" s="1"/>
  <c r="U26" i="7" s="1"/>
  <c r="Z146" i="2" s="1"/>
  <c r="AA178" i="2"/>
  <c r="AA176" i="2"/>
  <c r="AA177" i="2"/>
  <c r="AA31" i="8"/>
  <c r="U12" i="12"/>
  <c r="AD20" i="7"/>
  <c r="AB19" i="7"/>
  <c r="AB18" i="7"/>
  <c r="AE17" i="7"/>
  <c r="AD22" i="7"/>
  <c r="AD21" i="7"/>
  <c r="AA36" i="8"/>
  <c r="AA62" i="8" s="1"/>
  <c r="AA63" i="8" s="1"/>
  <c r="W197" i="2"/>
  <c r="X180" i="2"/>
  <c r="X181" i="2" s="1"/>
  <c r="W22" i="8"/>
  <c r="AA71" i="2"/>
  <c r="AB68" i="2"/>
  <c r="AA90" i="2"/>
  <c r="AB88" i="2"/>
  <c r="V12" i="7"/>
  <c r="AA34" i="2" a="1"/>
  <c r="AA34" i="2" s="1"/>
  <c r="AB36" i="2"/>
  <c r="V10" i="7"/>
  <c r="AB131" i="2"/>
  <c r="AB132" i="2" s="1"/>
  <c r="AB121" i="2"/>
  <c r="AB122" i="2" s="1"/>
  <c r="AB84" i="2"/>
  <c r="AC78" i="2"/>
  <c r="V11" i="7"/>
  <c r="AB136" i="2"/>
  <c r="AB137" i="2" s="1"/>
  <c r="AA49" i="2" a="1"/>
  <c r="AA49" i="2" s="1"/>
  <c r="AA116" i="2" s="1"/>
  <c r="AB51" i="2"/>
  <c r="V9" i="7"/>
  <c r="V28" i="7" s="1"/>
  <c r="AA148" i="2" s="1"/>
  <c r="AB126" i="2"/>
  <c r="AB127" i="2" s="1"/>
  <c r="U8" i="7"/>
  <c r="U31" i="7"/>
  <c r="Z151" i="2" s="1"/>
  <c r="U28" i="7"/>
  <c r="Z148" i="2" s="1"/>
  <c r="U30" i="7"/>
  <c r="Z150" i="2" s="1"/>
  <c r="U29" i="7"/>
  <c r="Z149" i="2" s="1"/>
  <c r="AY96" i="8" l="1"/>
  <c r="AY95" i="8"/>
  <c r="AZ90" i="8"/>
  <c r="BA3" i="8"/>
  <c r="AZ76" i="8"/>
  <c r="AZ57" i="8"/>
  <c r="AZ62" i="8" s="1"/>
  <c r="AZ63" i="8" s="1"/>
  <c r="AZ40" i="8"/>
  <c r="AZ39" i="8" s="1"/>
  <c r="AP44" i="2" a="1"/>
  <c r="AP44" i="2" s="1"/>
  <c r="AP111" i="2" s="1"/>
  <c r="AP112" i="2" s="1"/>
  <c r="AQ46" i="2"/>
  <c r="AA179" i="2"/>
  <c r="AB177" i="2"/>
  <c r="AB178" i="2"/>
  <c r="AB179" i="2" s="1"/>
  <c r="AB176" i="2"/>
  <c r="AA117" i="2"/>
  <c r="V7" i="7" s="1"/>
  <c r="V26" i="7" s="1"/>
  <c r="AA146" i="2" s="1"/>
  <c r="AB31" i="8"/>
  <c r="V12" i="12"/>
  <c r="V31" i="7"/>
  <c r="AA151" i="2" s="1"/>
  <c r="V30" i="7"/>
  <c r="AA150" i="2" s="1"/>
  <c r="U27" i="7"/>
  <c r="Z147" i="2" s="1"/>
  <c r="AE22" i="7"/>
  <c r="AC19" i="7"/>
  <c r="AE21" i="7"/>
  <c r="AC18" i="7"/>
  <c r="AE20" i="7"/>
  <c r="AB36" i="8"/>
  <c r="AB62" i="8" s="1"/>
  <c r="AB63" i="8" s="1"/>
  <c r="X197" i="2"/>
  <c r="Y180" i="2"/>
  <c r="Y181" i="2" s="1"/>
  <c r="X22" i="8"/>
  <c r="AC121" i="2"/>
  <c r="AC122" i="2" s="1"/>
  <c r="AC131" i="2"/>
  <c r="AC132" i="2" s="1"/>
  <c r="W10" i="7"/>
  <c r="V8" i="7"/>
  <c r="W12" i="7"/>
  <c r="AC126" i="2"/>
  <c r="AC127" i="2" s="1"/>
  <c r="W9" i="7"/>
  <c r="V29" i="7"/>
  <c r="AA149" i="2" s="1"/>
  <c r="AC51" i="2"/>
  <c r="AB49" i="2" a="1"/>
  <c r="AB49" i="2" s="1"/>
  <c r="AB116" i="2" s="1"/>
  <c r="AB117" i="2" s="1"/>
  <c r="AB71" i="2"/>
  <c r="AC68" i="2"/>
  <c r="AB34" i="2" a="1"/>
  <c r="AB34" i="2" s="1"/>
  <c r="AC36" i="2"/>
  <c r="AD78" i="2"/>
  <c r="AC84" i="2"/>
  <c r="AB90" i="2"/>
  <c r="AC88" i="2"/>
  <c r="W11" i="7"/>
  <c r="AC136" i="2"/>
  <c r="AC137" i="2" s="1"/>
  <c r="BA90" i="8" l="1"/>
  <c r="BB3" i="8"/>
  <c r="BA76" i="8"/>
  <c r="BA40" i="8"/>
  <c r="BA39" i="8" s="1"/>
  <c r="BA57" i="8"/>
  <c r="BA62" i="8" s="1"/>
  <c r="BA63" i="8" s="1"/>
  <c r="AZ96" i="8"/>
  <c r="AZ95" i="8"/>
  <c r="AQ44" i="2" a="1"/>
  <c r="AQ44" i="2" s="1"/>
  <c r="AQ111" i="2" s="1"/>
  <c r="AQ112" i="2" s="1"/>
  <c r="AR46" i="2"/>
  <c r="AC178" i="2"/>
  <c r="AC176" i="2"/>
  <c r="AC177" i="2"/>
  <c r="AC179" i="2"/>
  <c r="V5" i="12"/>
  <c r="V14" i="12"/>
  <c r="V13" i="12" s="1"/>
  <c r="AC31" i="8"/>
  <c r="W12" i="12"/>
  <c r="W30" i="7"/>
  <c r="AB150" i="2" s="1"/>
  <c r="AD18" i="7"/>
  <c r="AD19" i="7"/>
  <c r="AC36" i="8"/>
  <c r="Y197" i="2"/>
  <c r="Z180" i="2"/>
  <c r="Z181" i="2" s="1"/>
  <c r="Y22" i="8"/>
  <c r="AC90" i="2"/>
  <c r="AD88" i="2"/>
  <c r="AD126" i="2"/>
  <c r="AD127" i="2" s="1"/>
  <c r="X9" i="7"/>
  <c r="X28" i="7" s="1"/>
  <c r="AC148" i="2" s="1"/>
  <c r="X12" i="7"/>
  <c r="X31" i="7" s="1"/>
  <c r="AC151" i="2" s="1"/>
  <c r="AD36" i="2"/>
  <c r="AC34" i="2" a="1"/>
  <c r="AC34" i="2" s="1"/>
  <c r="AC71" i="2"/>
  <c r="AD68" i="2"/>
  <c r="AD131" i="2"/>
  <c r="AD132" i="2" s="1"/>
  <c r="X10" i="7"/>
  <c r="W7" i="7"/>
  <c r="AB141" i="2"/>
  <c r="AB214" i="2" s="1"/>
  <c r="AA9" i="8" s="1"/>
  <c r="AB183" i="2"/>
  <c r="AB185" i="2" s="1"/>
  <c r="W8" i="7"/>
  <c r="AD51" i="2"/>
  <c r="AC49" i="2" a="1"/>
  <c r="AC49" i="2" s="1"/>
  <c r="AC116" i="2" s="1"/>
  <c r="AC117" i="2" s="1"/>
  <c r="X11" i="7"/>
  <c r="AD136" i="2"/>
  <c r="AD137" i="2" s="1"/>
  <c r="W28" i="7"/>
  <c r="AB148" i="2" s="1"/>
  <c r="W31" i="7"/>
  <c r="AB151" i="2" s="1"/>
  <c r="AE78" i="2"/>
  <c r="AD84" i="2"/>
  <c r="V27" i="7"/>
  <c r="AA147" i="2" s="1"/>
  <c r="AD121" i="2"/>
  <c r="AD122" i="2" s="1"/>
  <c r="W29" i="7"/>
  <c r="AB149" i="2" s="1"/>
  <c r="BB90" i="8" l="1"/>
  <c r="BC3" i="8"/>
  <c r="BB76" i="8"/>
  <c r="BB57" i="8"/>
  <c r="BB62" i="8" s="1"/>
  <c r="BB63" i="8" s="1"/>
  <c r="BB40" i="8"/>
  <c r="BB39" i="8" s="1"/>
  <c r="BA96" i="8"/>
  <c r="BA95" i="8"/>
  <c r="AR44" i="2" a="1"/>
  <c r="AR44" i="2" s="1"/>
  <c r="AR111" i="2" s="1"/>
  <c r="AR112" i="2" s="1"/>
  <c r="AS46" i="2"/>
  <c r="AD178" i="2"/>
  <c r="AD179" i="2" s="1"/>
  <c r="AD176" i="2"/>
  <c r="AD177" i="2"/>
  <c r="W5" i="12"/>
  <c r="W14" i="12"/>
  <c r="W13" i="12" s="1"/>
  <c r="AD31" i="8"/>
  <c r="X12" i="12"/>
  <c r="X29" i="7"/>
  <c r="AC149" i="2" s="1"/>
  <c r="X30" i="7"/>
  <c r="AC150" i="2" s="1"/>
  <c r="AC62" i="8"/>
  <c r="AC63" i="8" s="1"/>
  <c r="AD36" i="8"/>
  <c r="AE19" i="7"/>
  <c r="AE18" i="7"/>
  <c r="Z197" i="2"/>
  <c r="AA180" i="2"/>
  <c r="AA181" i="2" s="1"/>
  <c r="Z22" i="8"/>
  <c r="X8" i="7"/>
  <c r="AE131" i="2"/>
  <c r="AE132" i="2" s="1"/>
  <c r="Y10" i="7"/>
  <c r="AD71" i="2"/>
  <c r="AE68" i="2"/>
  <c r="Y12" i="7"/>
  <c r="AE136" i="2"/>
  <c r="AE137" i="2" s="1"/>
  <c r="Y11" i="7"/>
  <c r="AE36" i="2"/>
  <c r="AD34" i="2" a="1"/>
  <c r="AD34" i="2" s="1"/>
  <c r="AD49" i="2" a="1"/>
  <c r="AD49" i="2" s="1"/>
  <c r="AD116" i="2" s="1"/>
  <c r="AD117" i="2" s="1"/>
  <c r="AE51" i="2"/>
  <c r="AE126" i="2"/>
  <c r="AE127" i="2" s="1"/>
  <c r="Y9" i="7"/>
  <c r="AD90" i="2"/>
  <c r="AE88" i="2"/>
  <c r="W27" i="7"/>
  <c r="AB147" i="2" s="1"/>
  <c r="AE121" i="2"/>
  <c r="AE122" i="2" s="1"/>
  <c r="X7" i="7"/>
  <c r="X26" i="7" s="1"/>
  <c r="AC146" i="2" s="1"/>
  <c r="AC141" i="2"/>
  <c r="AC214" i="2" s="1"/>
  <c r="AB9" i="8" s="1"/>
  <c r="AC183" i="2"/>
  <c r="AC185" i="2" s="1"/>
  <c r="W26" i="7"/>
  <c r="AB146" i="2" s="1"/>
  <c r="AF78" i="2"/>
  <c r="AE84" i="2"/>
  <c r="N61" i="2"/>
  <c r="O61" i="2" s="1"/>
  <c r="P61" i="2" s="1"/>
  <c r="Q61" i="2" s="1"/>
  <c r="R61" i="2" s="1"/>
  <c r="S61" i="2" s="1"/>
  <c r="T61" i="2" s="1"/>
  <c r="U61" i="2" s="1"/>
  <c r="V61" i="2" s="1"/>
  <c r="W61" i="2" s="1"/>
  <c r="X61" i="2" s="1"/>
  <c r="Y61" i="2" s="1"/>
  <c r="Z61" i="2" s="1"/>
  <c r="AA61" i="2" s="1"/>
  <c r="AB61" i="2" s="1"/>
  <c r="AC61" i="2" s="1"/>
  <c r="AD61" i="2" s="1"/>
  <c r="AE61" i="2" s="1"/>
  <c r="AF61" i="2" s="1"/>
  <c r="AG61" i="2" s="1"/>
  <c r="AH61" i="2" s="1"/>
  <c r="AI61" i="2" s="1"/>
  <c r="AJ61" i="2" s="1"/>
  <c r="AK61" i="2" s="1"/>
  <c r="AL61" i="2" s="1"/>
  <c r="AM61" i="2" s="1"/>
  <c r="AN61" i="2" s="1"/>
  <c r="AO61" i="2" s="1"/>
  <c r="AP61" i="2" s="1"/>
  <c r="AQ61" i="2" s="1"/>
  <c r="AR61" i="2" s="1"/>
  <c r="AS61" i="2" s="1"/>
  <c r="AT61" i="2" s="1"/>
  <c r="AU61" i="2" s="1"/>
  <c r="AV61" i="2" s="1"/>
  <c r="AW61" i="2" s="1"/>
  <c r="AX61" i="2" s="1"/>
  <c r="AY61" i="2" s="1"/>
  <c r="AZ61" i="2" s="1"/>
  <c r="BA61" i="2" s="1"/>
  <c r="BB61" i="2" s="1"/>
  <c r="BC61" i="2" s="1"/>
  <c r="BD61" i="2" s="1"/>
  <c r="BE61" i="2" s="1"/>
  <c r="BF61" i="2" s="1"/>
  <c r="BG61" i="2" s="1"/>
  <c r="BH61" i="2" s="1"/>
  <c r="BI61" i="2" s="1"/>
  <c r="BJ61" i="2" s="1"/>
  <c r="BK61" i="2" s="1"/>
  <c r="BL61" i="2" s="1"/>
  <c r="BM61" i="2" s="1"/>
  <c r="BN61" i="2" s="1"/>
  <c r="N60" i="2"/>
  <c r="M63" i="2"/>
  <c r="M65" i="2" s="1"/>
  <c r="M73" i="2" s="1"/>
  <c r="H5" i="3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BC90" i="8" l="1"/>
  <c r="BD3" i="8"/>
  <c r="BC76" i="8"/>
  <c r="BC57" i="8"/>
  <c r="BC62" i="8" s="1"/>
  <c r="BC63" i="8" s="1"/>
  <c r="BC40" i="8"/>
  <c r="BC39" i="8" s="1"/>
  <c r="BB96" i="8"/>
  <c r="BB95" i="8"/>
  <c r="AS44" i="2" a="1"/>
  <c r="AS44" i="2" s="1"/>
  <c r="AS111" i="2" s="1"/>
  <c r="AS112" i="2" s="1"/>
  <c r="AT46" i="2"/>
  <c r="AE178" i="2"/>
  <c r="AE179" i="2" s="1"/>
  <c r="AE176" i="2"/>
  <c r="AE177" i="2"/>
  <c r="AE31" i="8"/>
  <c r="Y12" i="12"/>
  <c r="X5" i="12"/>
  <c r="X14" i="12"/>
  <c r="X13" i="12" s="1"/>
  <c r="AE36" i="8"/>
  <c r="AD62" i="8"/>
  <c r="AD63" i="8" s="1"/>
  <c r="X27" i="7"/>
  <c r="AC147" i="2" s="1"/>
  <c r="Y29" i="7"/>
  <c r="AD149" i="2" s="1"/>
  <c r="Z12" i="7"/>
  <c r="Y30" i="7"/>
  <c r="AD150" i="2" s="1"/>
  <c r="Y31" i="7"/>
  <c r="AD151" i="2" s="1"/>
  <c r="Y28" i="7"/>
  <c r="AD148" i="2" s="1"/>
  <c r="AA22" i="8"/>
  <c r="AB180" i="2"/>
  <c r="AB181" i="2" s="1"/>
  <c r="AA197" i="2"/>
  <c r="AF136" i="2"/>
  <c r="AF137" i="2" s="1"/>
  <c r="Z11" i="7"/>
  <c r="AE71" i="2"/>
  <c r="AF68" i="2"/>
  <c r="AF131" i="2"/>
  <c r="AF132" i="2" s="1"/>
  <c r="Z10" i="7"/>
  <c r="AG78" i="2"/>
  <c r="AF84" i="2"/>
  <c r="AE49" i="2" a="1"/>
  <c r="AE49" i="2" s="1"/>
  <c r="AE116" i="2" s="1"/>
  <c r="AF51" i="2"/>
  <c r="Y8" i="7"/>
  <c r="AF121" i="2"/>
  <c r="AF122" i="2" s="1"/>
  <c r="Z8" i="7"/>
  <c r="AE90" i="2"/>
  <c r="AF88" i="2"/>
  <c r="AF126" i="2"/>
  <c r="AF127" i="2" s="1"/>
  <c r="Z9" i="7"/>
  <c r="Z28" i="7" s="1"/>
  <c r="AE148" i="2" s="1"/>
  <c r="Y7" i="7"/>
  <c r="Y26" i="7" s="1"/>
  <c r="AD146" i="2" s="1"/>
  <c r="AD183" i="2"/>
  <c r="AD185" i="2" s="1"/>
  <c r="AD141" i="2"/>
  <c r="AD214" i="2" s="1"/>
  <c r="AC9" i="8" s="1"/>
  <c r="AF36" i="2"/>
  <c r="AE34" i="2" a="1"/>
  <c r="AE34" i="2" s="1"/>
  <c r="M94" i="2"/>
  <c r="M157" i="2"/>
  <c r="M160" i="2"/>
  <c r="N93" i="2"/>
  <c r="H8" i="3"/>
  <c r="M85" i="2"/>
  <c r="M92" i="2"/>
  <c r="N63" i="2"/>
  <c r="N65" i="2" s="1"/>
  <c r="N73" i="2" s="1"/>
  <c r="O60" i="2"/>
  <c r="BD90" i="8" l="1"/>
  <c r="BE3" i="8"/>
  <c r="BD76" i="8"/>
  <c r="BD57" i="8"/>
  <c r="BD62" i="8" s="1"/>
  <c r="BD63" i="8" s="1"/>
  <c r="BD40" i="8"/>
  <c r="BD39" i="8" s="1"/>
  <c r="BC96" i="8"/>
  <c r="BC95" i="8"/>
  <c r="AT44" i="2" a="1"/>
  <c r="AT44" i="2" s="1"/>
  <c r="AT111" i="2" s="1"/>
  <c r="AT112" i="2" s="1"/>
  <c r="AU46" i="2"/>
  <c r="AE117" i="2"/>
  <c r="Z7" i="7" s="1"/>
  <c r="Z26" i="7" s="1"/>
  <c r="AE146" i="2" s="1"/>
  <c r="AF177" i="2"/>
  <c r="AF176" i="2"/>
  <c r="AF178" i="2"/>
  <c r="AF179" i="2" s="1"/>
  <c r="Z27" i="7"/>
  <c r="AE147" i="2" s="1"/>
  <c r="Y5" i="12"/>
  <c r="Y14" i="12"/>
  <c r="Y13" i="12" s="1"/>
  <c r="AF31" i="8"/>
  <c r="Z12" i="12"/>
  <c r="AF36" i="8"/>
  <c r="AE62" i="8"/>
  <c r="AE63" i="8" s="1"/>
  <c r="Z31" i="7"/>
  <c r="AE151" i="2" s="1"/>
  <c r="Y27" i="7"/>
  <c r="AD147" i="2" s="1"/>
  <c r="Z30" i="7"/>
  <c r="AE150" i="2" s="1"/>
  <c r="AA12" i="7"/>
  <c r="AA31" i="7" s="1"/>
  <c r="AF151" i="2" s="1"/>
  <c r="Z29" i="7"/>
  <c r="AE149" i="2" s="1"/>
  <c r="AB197" i="2"/>
  <c r="AC180" i="2"/>
  <c r="AC181" i="2" s="1"/>
  <c r="AC197" i="2" s="1"/>
  <c r="AB22" i="8"/>
  <c r="AA9" i="7"/>
  <c r="AG126" i="2"/>
  <c r="AG127" i="2" s="1"/>
  <c r="AG121" i="2"/>
  <c r="AG122" i="2" s="1"/>
  <c r="AA8" i="7"/>
  <c r="AA27" i="7" s="1"/>
  <c r="AF147" i="2" s="1"/>
  <c r="AF71" i="2"/>
  <c r="AG68" i="2"/>
  <c r="AG51" i="2"/>
  <c r="AF49" i="2" a="1"/>
  <c r="AF49" i="2" s="1"/>
  <c r="AF116" i="2" s="1"/>
  <c r="AG36" i="2"/>
  <c r="AF34" i="2" a="1"/>
  <c r="AF34" i="2" s="1"/>
  <c r="AF90" i="2"/>
  <c r="AG88" i="2"/>
  <c r="AH78" i="2"/>
  <c r="AG84" i="2"/>
  <c r="AG131" i="2"/>
  <c r="AG132" i="2" s="1"/>
  <c r="AA10" i="7"/>
  <c r="AA29" i="7" s="1"/>
  <c r="AF149" i="2" s="1"/>
  <c r="AG136" i="2"/>
  <c r="AG137" i="2" s="1"/>
  <c r="AA11" i="7"/>
  <c r="AA30" i="7" s="1"/>
  <c r="AF150" i="2" s="1"/>
  <c r="M96" i="2"/>
  <c r="M163" i="2" s="1"/>
  <c r="M165" i="2" s="1"/>
  <c r="N94" i="2"/>
  <c r="N157" i="2"/>
  <c r="N160" i="2"/>
  <c r="O93" i="2"/>
  <c r="I8" i="3"/>
  <c r="N85" i="2"/>
  <c r="N92" i="2"/>
  <c r="P60" i="2"/>
  <c r="O63" i="2"/>
  <c r="O65" i="2" s="1"/>
  <c r="O73" i="2" s="1"/>
  <c r="AE183" i="2" l="1"/>
  <c r="AE185" i="2" s="1"/>
  <c r="AE141" i="2"/>
  <c r="AE214" i="2" s="1"/>
  <c r="AD9" i="8" s="1"/>
  <c r="BE76" i="8"/>
  <c r="BE57" i="8"/>
  <c r="BE62" i="8" s="1"/>
  <c r="BE63" i="8" s="1"/>
  <c r="BE40" i="8"/>
  <c r="BE39" i="8" s="1"/>
  <c r="BE90" i="8"/>
  <c r="BF3" i="8"/>
  <c r="BD95" i="8"/>
  <c r="BD96" i="8"/>
  <c r="AV46" i="2"/>
  <c r="AU44" i="2" a="1"/>
  <c r="AU44" i="2" s="1"/>
  <c r="AU111" i="2" s="1"/>
  <c r="AU112" i="2" s="1"/>
  <c r="AH84" i="2"/>
  <c r="AI78" i="2"/>
  <c r="AF117" i="2"/>
  <c r="AA7" i="7" s="1"/>
  <c r="AA26" i="7" s="1"/>
  <c r="AF146" i="2" s="1"/>
  <c r="AG178" i="2"/>
  <c r="AG179" i="2" s="1"/>
  <c r="AG176" i="2"/>
  <c r="AG177" i="2"/>
  <c r="Z5" i="12"/>
  <c r="Z14" i="12"/>
  <c r="Z13" i="12" s="1"/>
  <c r="AG31" i="8"/>
  <c r="AA12" i="12"/>
  <c r="AG36" i="8"/>
  <c r="AF62" i="8"/>
  <c r="AF63" i="8" s="1"/>
  <c r="AA28" i="7"/>
  <c r="AF148" i="2" s="1"/>
  <c r="AC12" i="7"/>
  <c r="AB12" i="7"/>
  <c r="AB31" i="7" s="1"/>
  <c r="AG151" i="2" s="1"/>
  <c r="AD180" i="2"/>
  <c r="AD181" i="2" s="1"/>
  <c r="AD22" i="8" s="1"/>
  <c r="AC22" i="8"/>
  <c r="AH136" i="2"/>
  <c r="AB11" i="7"/>
  <c r="AH51" i="2"/>
  <c r="AG49" i="2" a="1"/>
  <c r="AG49" i="2" s="1"/>
  <c r="AG116" i="2" s="1"/>
  <c r="AG71" i="2"/>
  <c r="AH68" i="2"/>
  <c r="AG90" i="2"/>
  <c r="AH88" i="2"/>
  <c r="AH121" i="2"/>
  <c r="AI121" i="2" s="1"/>
  <c r="AB8" i="7"/>
  <c r="AH36" i="2"/>
  <c r="AG34" i="2" a="1"/>
  <c r="AG34" i="2" s="1"/>
  <c r="AH131" i="2"/>
  <c r="AI131" i="2" s="1"/>
  <c r="AB10" i="7"/>
  <c r="AB9" i="7"/>
  <c r="AB28" i="7" s="1"/>
  <c r="AG148" i="2" s="1"/>
  <c r="AH126" i="2"/>
  <c r="AI126" i="2" s="1"/>
  <c r="O94" i="2"/>
  <c r="O157" i="2"/>
  <c r="O160" i="2"/>
  <c r="N96" i="2"/>
  <c r="N163" i="2" s="1"/>
  <c r="N165" i="2" s="1"/>
  <c r="M98" i="2"/>
  <c r="P93" i="2"/>
  <c r="J8" i="3"/>
  <c r="O85" i="2"/>
  <c r="O92" i="2"/>
  <c r="Q60" i="2"/>
  <c r="P63" i="2"/>
  <c r="P65" i="2" s="1"/>
  <c r="P73" i="2" s="1"/>
  <c r="AF141" i="2" l="1"/>
  <c r="AF214" i="2" s="1"/>
  <c r="AE9" i="8" s="1"/>
  <c r="AF183" i="2"/>
  <c r="AF185" i="2" s="1"/>
  <c r="BE95" i="8"/>
  <c r="BE96" i="8"/>
  <c r="AG62" i="8"/>
  <c r="AG63" i="8" s="1"/>
  <c r="AH36" i="8"/>
  <c r="BF57" i="8"/>
  <c r="BF62" i="8" s="1"/>
  <c r="BF63" i="8" s="1"/>
  <c r="BF40" i="8"/>
  <c r="BF39" i="8" s="1"/>
  <c r="BF90" i="8"/>
  <c r="BG3" i="8"/>
  <c r="BF76" i="8"/>
  <c r="AB12" i="12"/>
  <c r="AB14" i="12" s="1"/>
  <c r="AB13" i="12" s="1"/>
  <c r="AH31" i="8"/>
  <c r="AJ121" i="2"/>
  <c r="AI122" i="2"/>
  <c r="AJ131" i="2"/>
  <c r="AI132" i="2"/>
  <c r="AD10" i="7" s="1"/>
  <c r="AI136" i="2"/>
  <c r="AH137" i="2"/>
  <c r="AE31" i="7"/>
  <c r="AJ151" i="2" s="1"/>
  <c r="AJ126" i="2"/>
  <c r="AI127" i="2"/>
  <c r="AD9" i="7" s="1"/>
  <c r="AH90" i="2"/>
  <c r="AI88" i="2"/>
  <c r="AH71" i="2"/>
  <c r="AI68" i="2"/>
  <c r="AI84" i="2"/>
  <c r="AJ78" i="2"/>
  <c r="AH49" i="2" a="1"/>
  <c r="AH49" i="2" s="1"/>
  <c r="AH116" i="2" s="1"/>
  <c r="AH117" i="2" s="1"/>
  <c r="AC7" i="7" s="1"/>
  <c r="AI51" i="2"/>
  <c r="AC31" i="7"/>
  <c r="AH151" i="2" s="1"/>
  <c r="AH34" i="2" a="1"/>
  <c r="AH34" i="2" s="1"/>
  <c r="AI36" i="2"/>
  <c r="AW46" i="2"/>
  <c r="AV44" i="2" a="1"/>
  <c r="AV44" i="2" s="1"/>
  <c r="AV111" i="2" s="1"/>
  <c r="AV112" i="2" s="1"/>
  <c r="AG117" i="2"/>
  <c r="AB7" i="7" s="1"/>
  <c r="AH127" i="2"/>
  <c r="AC9" i="7" s="1"/>
  <c r="AH122" i="2"/>
  <c r="AC8" i="7" s="1"/>
  <c r="AC11" i="7"/>
  <c r="AH132" i="2"/>
  <c r="AC10" i="7" s="1"/>
  <c r="AA5" i="12"/>
  <c r="AA14" i="12"/>
  <c r="AA13" i="12" s="1"/>
  <c r="AD31" i="7"/>
  <c r="AI151" i="2" s="1"/>
  <c r="AB27" i="7"/>
  <c r="AG147" i="2" s="1"/>
  <c r="AB29" i="7"/>
  <c r="AG149" i="2" s="1"/>
  <c r="AB30" i="7"/>
  <c r="AG150" i="2" s="1"/>
  <c r="AD197" i="2"/>
  <c r="AE180" i="2"/>
  <c r="M99" i="2"/>
  <c r="M206" i="2"/>
  <c r="O96" i="2"/>
  <c r="O163" i="2" s="1"/>
  <c r="O165" i="2" s="1"/>
  <c r="O166" i="2" s="1"/>
  <c r="O216" i="2" s="1"/>
  <c r="N11" i="8" s="1"/>
  <c r="P94" i="2"/>
  <c r="P157" i="2"/>
  <c r="P160" i="2"/>
  <c r="N98" i="2"/>
  <c r="N166" i="2"/>
  <c r="N216" i="2" s="1"/>
  <c r="Q93" i="2"/>
  <c r="K8" i="3"/>
  <c r="P85" i="2"/>
  <c r="P92" i="2"/>
  <c r="R60" i="2"/>
  <c r="Q63" i="2"/>
  <c r="Q65" i="2" s="1"/>
  <c r="Q73" i="2" s="1"/>
  <c r="AI36" i="8" l="1"/>
  <c r="AH62" i="8"/>
  <c r="AH63" i="8" s="1"/>
  <c r="AG141" i="2"/>
  <c r="AG214" i="2" s="1"/>
  <c r="AF9" i="8" s="1"/>
  <c r="AB5" i="12"/>
  <c r="AI31" i="8"/>
  <c r="AC12" i="12"/>
  <c r="BG90" i="8"/>
  <c r="BG57" i="8"/>
  <c r="BG62" i="8" s="1"/>
  <c r="BG63" i="8" s="1"/>
  <c r="BG40" i="8"/>
  <c r="BG39" i="8" s="1"/>
  <c r="BG76" i="8"/>
  <c r="BH3" i="8"/>
  <c r="BF95" i="8"/>
  <c r="BF96" i="8"/>
  <c r="AG183" i="2"/>
  <c r="AG185" i="2" s="1"/>
  <c r="AK131" i="2"/>
  <c r="AJ132" i="2"/>
  <c r="AE10" i="7" s="1"/>
  <c r="AE29" i="7" s="1"/>
  <c r="AJ149" i="2" s="1"/>
  <c r="AK126" i="2"/>
  <c r="AJ127" i="2"/>
  <c r="AE9" i="7" s="1"/>
  <c r="AE28" i="7" s="1"/>
  <c r="AJ148" i="2" s="1"/>
  <c r="AJ136" i="2"/>
  <c r="AI137" i="2"/>
  <c r="AD11" i="7" s="1"/>
  <c r="AD30" i="7" s="1"/>
  <c r="AI150" i="2" s="1"/>
  <c r="AI178" i="2"/>
  <c r="AD8" i="7"/>
  <c r="AD27" i="7" s="1"/>
  <c r="AI147" i="2" s="1"/>
  <c r="AI176" i="2"/>
  <c r="AK121" i="2"/>
  <c r="AJ122" i="2"/>
  <c r="AX46" i="2"/>
  <c r="AW44" i="2" a="1"/>
  <c r="AW44" i="2" s="1"/>
  <c r="AW111" i="2" s="1"/>
  <c r="AW112" i="2" s="1"/>
  <c r="AJ51" i="2"/>
  <c r="AI49" i="2" a="1"/>
  <c r="AI49" i="2" s="1"/>
  <c r="AI116" i="2" s="1"/>
  <c r="AI117" i="2" s="1"/>
  <c r="AJ84" i="2"/>
  <c r="AK78" i="2"/>
  <c r="AI71" i="2"/>
  <c r="AJ68" i="2"/>
  <c r="AH183" i="2"/>
  <c r="AH185" i="2" s="1"/>
  <c r="AJ88" i="2"/>
  <c r="AI90" i="2"/>
  <c r="AJ36" i="2"/>
  <c r="AI34" i="2" a="1"/>
  <c r="AI34" i="2" s="1"/>
  <c r="AC29" i="7"/>
  <c r="AH149" i="2" s="1"/>
  <c r="AD29" i="7"/>
  <c r="AI149" i="2" s="1"/>
  <c r="AC30" i="7"/>
  <c r="AH150" i="2" s="1"/>
  <c r="AC27" i="7"/>
  <c r="AH147" i="2" s="1"/>
  <c r="AC28" i="7"/>
  <c r="AH148" i="2" s="1"/>
  <c r="AD28" i="7"/>
  <c r="AI148" i="2" s="1"/>
  <c r="AB26" i="7"/>
  <c r="AG146" i="2" s="1"/>
  <c r="AC26" i="7"/>
  <c r="AH146" i="2" s="1"/>
  <c r="AH141" i="2"/>
  <c r="AH214" i="2" s="1"/>
  <c r="AG9" i="8" s="1"/>
  <c r="AH176" i="2"/>
  <c r="AH177" i="2"/>
  <c r="AH178" i="2"/>
  <c r="AE181" i="2"/>
  <c r="M213" i="2"/>
  <c r="M8" i="8" s="1"/>
  <c r="M207" i="2"/>
  <c r="M208" i="2" s="1"/>
  <c r="N99" i="2"/>
  <c r="N206" i="2"/>
  <c r="N213" i="2" s="1"/>
  <c r="M47" i="8" s="1"/>
  <c r="Q94" i="2"/>
  <c r="Q157" i="2"/>
  <c r="Q160" i="2"/>
  <c r="P96" i="2"/>
  <c r="P163" i="2" s="1"/>
  <c r="P165" i="2" s="1"/>
  <c r="P166" i="2" s="1"/>
  <c r="P216" i="2" s="1"/>
  <c r="O11" i="8" s="1"/>
  <c r="O98" i="2"/>
  <c r="R93" i="2"/>
  <c r="L8" i="3"/>
  <c r="Q85" i="2"/>
  <c r="Q92" i="2"/>
  <c r="S60" i="2"/>
  <c r="R63" i="2"/>
  <c r="R65" i="2" s="1"/>
  <c r="R73" i="2" s="1"/>
  <c r="AJ36" i="8" l="1"/>
  <c r="AI62" i="8"/>
  <c r="AI63" i="8" s="1"/>
  <c r="AI177" i="2"/>
  <c r="BH76" i="8"/>
  <c r="BH57" i="8"/>
  <c r="BH62" i="8" s="1"/>
  <c r="BH63" i="8" s="1"/>
  <c r="BH40" i="8"/>
  <c r="BH39" i="8" s="1"/>
  <c r="BH90" i="8"/>
  <c r="BG95" i="8"/>
  <c r="BG96" i="8"/>
  <c r="AC5" i="12"/>
  <c r="AC14" i="12"/>
  <c r="AC13" i="12" s="1"/>
  <c r="AJ31" i="8"/>
  <c r="AK31" i="8" s="1"/>
  <c r="AL31" i="8" s="1"/>
  <c r="AM31" i="8" s="1"/>
  <c r="AN31" i="8" s="1"/>
  <c r="AO31" i="8" s="1"/>
  <c r="AP31" i="8" s="1"/>
  <c r="AQ31" i="8" s="1"/>
  <c r="AR31" i="8" s="1"/>
  <c r="AS31" i="8" s="1"/>
  <c r="AT31" i="8" s="1"/>
  <c r="AU31" i="8" s="1"/>
  <c r="AV31" i="8" s="1"/>
  <c r="AW31" i="8" s="1"/>
  <c r="AX31" i="8" s="1"/>
  <c r="AY31" i="8" s="1"/>
  <c r="AZ31" i="8" s="1"/>
  <c r="BA31" i="8" s="1"/>
  <c r="BB31" i="8" s="1"/>
  <c r="BC31" i="8" s="1"/>
  <c r="BD31" i="8" s="1"/>
  <c r="BE31" i="8" s="1"/>
  <c r="BF31" i="8" s="1"/>
  <c r="BG31" i="8" s="1"/>
  <c r="BH31" i="8" s="1"/>
  <c r="AD12" i="12"/>
  <c r="AK136" i="2"/>
  <c r="AJ137" i="2"/>
  <c r="AE11" i="7" s="1"/>
  <c r="AE30" i="7" s="1"/>
  <c r="AJ150" i="2" s="1"/>
  <c r="AE8" i="7"/>
  <c r="AE27" i="7" s="1"/>
  <c r="AJ147" i="2" s="1"/>
  <c r="AJ176" i="2"/>
  <c r="AJ178" i="2"/>
  <c r="AJ179" i="2" s="1"/>
  <c r="AL126" i="2"/>
  <c r="AK127" i="2"/>
  <c r="AL121" i="2"/>
  <c r="AK122" i="2"/>
  <c r="AD7" i="7"/>
  <c r="AI183" i="2"/>
  <c r="AI185" i="2" s="1"/>
  <c r="AI141" i="2"/>
  <c r="AI214" i="2" s="1"/>
  <c r="AH9" i="8" s="1"/>
  <c r="AL131" i="2"/>
  <c r="AK132" i="2"/>
  <c r="AK36" i="2"/>
  <c r="AJ34" i="2" a="1"/>
  <c r="AJ34" i="2" s="1"/>
  <c r="AK51" i="2"/>
  <c r="AJ49" i="2" a="1"/>
  <c r="AJ49" i="2" s="1"/>
  <c r="AJ116" i="2" s="1"/>
  <c r="AJ117" i="2" s="1"/>
  <c r="AK84" i="2"/>
  <c r="AL78" i="2"/>
  <c r="AK88" i="2"/>
  <c r="AJ90" i="2"/>
  <c r="AJ71" i="2"/>
  <c r="AK68" i="2"/>
  <c r="AH179" i="2"/>
  <c r="AI179" i="2"/>
  <c r="AY46" i="2"/>
  <c r="AX44" i="2" a="1"/>
  <c r="AX44" i="2" s="1"/>
  <c r="AX111" i="2" s="1"/>
  <c r="AX112" i="2" s="1"/>
  <c r="AE197" i="2"/>
  <c r="AE22" i="8"/>
  <c r="AF180" i="2"/>
  <c r="O99" i="2"/>
  <c r="O206" i="2"/>
  <c r="O213" i="2" s="1"/>
  <c r="N8" i="8" s="1"/>
  <c r="N47" i="8" s="1"/>
  <c r="M209" i="2"/>
  <c r="M215" i="2"/>
  <c r="M10" i="8" s="1"/>
  <c r="R94" i="2"/>
  <c r="R157" i="2"/>
  <c r="R160" i="2"/>
  <c r="Q96" i="2"/>
  <c r="Q163" i="2" s="1"/>
  <c r="Q165" i="2" s="1"/>
  <c r="P98" i="2"/>
  <c r="S93" i="2"/>
  <c r="M8" i="3"/>
  <c r="R85" i="2"/>
  <c r="R92" i="2"/>
  <c r="T60" i="2"/>
  <c r="S63" i="2"/>
  <c r="S65" i="2" s="1"/>
  <c r="S73" i="2" s="1"/>
  <c r="AK36" i="8" l="1"/>
  <c r="AJ62" i="8"/>
  <c r="AJ63" i="8" s="1"/>
  <c r="BH95" i="8"/>
  <c r="BH96" i="8"/>
  <c r="AD5" i="12"/>
  <c r="AD14" i="12"/>
  <c r="AD13" i="12" s="1"/>
  <c r="AM131" i="2"/>
  <c r="AL132" i="2"/>
  <c r="AD26" i="7"/>
  <c r="AI146" i="2" s="1"/>
  <c r="AJ177" i="2"/>
  <c r="AE7" i="7"/>
  <c r="AE26" i="7" s="1"/>
  <c r="AJ146" i="2" s="1"/>
  <c r="AJ141" i="2"/>
  <c r="AJ214" i="2" s="1"/>
  <c r="AI9" i="8" s="1"/>
  <c r="AJ183" i="2"/>
  <c r="AJ185" i="2" s="1"/>
  <c r="AM121" i="2"/>
  <c r="AL122" i="2"/>
  <c r="AM126" i="2"/>
  <c r="AL127" i="2"/>
  <c r="AL136" i="2"/>
  <c r="AK137" i="2"/>
  <c r="AK178" i="2" s="1"/>
  <c r="AZ46" i="2"/>
  <c r="AY44" i="2" a="1"/>
  <c r="AY44" i="2" s="1"/>
  <c r="AY111" i="2" s="1"/>
  <c r="AY112" i="2" s="1"/>
  <c r="AK71" i="2"/>
  <c r="AL68" i="2"/>
  <c r="AL88" i="2"/>
  <c r="AK90" i="2"/>
  <c r="AM78" i="2"/>
  <c r="AL84" i="2"/>
  <c r="AL36" i="2"/>
  <c r="AK34" i="2" a="1"/>
  <c r="AK34" i="2" s="1"/>
  <c r="AL51" i="2"/>
  <c r="AK49" i="2" a="1"/>
  <c r="AK49" i="2" s="1"/>
  <c r="AK116" i="2" s="1"/>
  <c r="AK117" i="2" s="1"/>
  <c r="AF181" i="2"/>
  <c r="AF22" i="8" s="1"/>
  <c r="M217" i="2"/>
  <c r="M12" i="8" s="1"/>
  <c r="P99" i="2"/>
  <c r="P206" i="2"/>
  <c r="P213" i="2" s="1"/>
  <c r="O8" i="8" s="1"/>
  <c r="O47" i="8" s="1"/>
  <c r="S94" i="2"/>
  <c r="S157" i="2"/>
  <c r="S160" i="2"/>
  <c r="R96" i="2"/>
  <c r="R163" i="2" s="1"/>
  <c r="R165" i="2" s="1"/>
  <c r="Q166" i="2"/>
  <c r="Q216" i="2" s="1"/>
  <c r="P11" i="8" s="1"/>
  <c r="Q98" i="2"/>
  <c r="T93" i="2"/>
  <c r="N8" i="3"/>
  <c r="S85" i="2"/>
  <c r="S92" i="2"/>
  <c r="U60" i="2"/>
  <c r="T63" i="2"/>
  <c r="T65" i="2" s="1"/>
  <c r="T73" i="2" s="1"/>
  <c r="AL36" i="8" l="1"/>
  <c r="AK62" i="8"/>
  <c r="AK63" i="8" s="1"/>
  <c r="AK179" i="2"/>
  <c r="AM136" i="2"/>
  <c r="AL137" i="2"/>
  <c r="AL177" i="2" s="1"/>
  <c r="AK176" i="2"/>
  <c r="AN126" i="2"/>
  <c r="AM127" i="2"/>
  <c r="AK177" i="2"/>
  <c r="AN121" i="2"/>
  <c r="AM122" i="2"/>
  <c r="AN131" i="2"/>
  <c r="AM132" i="2"/>
  <c r="AK141" i="2"/>
  <c r="AK214" i="2" s="1"/>
  <c r="AJ9" i="8" s="1"/>
  <c r="AK183" i="2"/>
  <c r="AK185" i="2" s="1"/>
  <c r="AM36" i="2"/>
  <c r="AL34" i="2" a="1"/>
  <c r="AL34" i="2" s="1"/>
  <c r="AN78" i="2"/>
  <c r="AM84" i="2"/>
  <c r="AL71" i="2"/>
  <c r="AM68" i="2"/>
  <c r="AM88" i="2"/>
  <c r="AL90" i="2"/>
  <c r="AM51" i="2"/>
  <c r="AL49" i="2" a="1"/>
  <c r="AL49" i="2" s="1"/>
  <c r="AL116" i="2" s="1"/>
  <c r="AL117" i="2" s="1"/>
  <c r="BA46" i="2"/>
  <c r="AZ44" i="2" a="1"/>
  <c r="AZ44" i="2" s="1"/>
  <c r="AZ111" i="2" s="1"/>
  <c r="AZ112" i="2" s="1"/>
  <c r="AG180" i="2"/>
  <c r="AF197" i="2"/>
  <c r="M221" i="2"/>
  <c r="M16" i="8" s="1"/>
  <c r="Q99" i="2"/>
  <c r="Q206" i="2"/>
  <c r="Q213" i="2" s="1"/>
  <c r="P8" i="8" s="1"/>
  <c r="P47" i="8" s="1"/>
  <c r="S96" i="2"/>
  <c r="S163" i="2" s="1"/>
  <c r="S165" i="2" s="1"/>
  <c r="R98" i="2"/>
  <c r="T157" i="2"/>
  <c r="T160" i="2"/>
  <c r="T94" i="2"/>
  <c r="R166" i="2"/>
  <c r="R216" i="2" s="1"/>
  <c r="Q11" i="8" s="1"/>
  <c r="U93" i="2"/>
  <c r="O8" i="3"/>
  <c r="T85" i="2"/>
  <c r="T92" i="2"/>
  <c r="V60" i="2"/>
  <c r="U63" i="2"/>
  <c r="U65" i="2" s="1"/>
  <c r="U73" i="2" s="1"/>
  <c r="AM36" i="8" l="1"/>
  <c r="AL62" i="8"/>
  <c r="AL63" i="8" s="1"/>
  <c r="AO126" i="2"/>
  <c r="AN127" i="2"/>
  <c r="AL178" i="2"/>
  <c r="AL183" i="2"/>
  <c r="AL185" i="2" s="1"/>
  <c r="AL141" i="2"/>
  <c r="AL214" i="2" s="1"/>
  <c r="AK9" i="8" s="1"/>
  <c r="AO121" i="2"/>
  <c r="AN122" i="2"/>
  <c r="AL176" i="2"/>
  <c r="AN136" i="2"/>
  <c r="AM137" i="2"/>
  <c r="AM178" i="2" s="1"/>
  <c r="AK186" i="2"/>
  <c r="AO131" i="2"/>
  <c r="AN132" i="2"/>
  <c r="BB46" i="2"/>
  <c r="BA44" i="2" a="1"/>
  <c r="BA44" i="2" s="1"/>
  <c r="BA111" i="2" s="1"/>
  <c r="BA112" i="2" s="1"/>
  <c r="AO78" i="2"/>
  <c r="AN84" i="2"/>
  <c r="AM49" i="2" a="1"/>
  <c r="AM49" i="2" s="1"/>
  <c r="AM116" i="2" s="1"/>
  <c r="AM117" i="2" s="1"/>
  <c r="AN51" i="2"/>
  <c r="AN36" i="2"/>
  <c r="AM34" i="2" a="1"/>
  <c r="AM34" i="2" s="1"/>
  <c r="AN88" i="2"/>
  <c r="AM90" i="2"/>
  <c r="AM71" i="2"/>
  <c r="AN68" i="2"/>
  <c r="M82" i="8"/>
  <c r="M93" i="8"/>
  <c r="M21" i="8"/>
  <c r="AG181" i="2"/>
  <c r="R99" i="2"/>
  <c r="R206" i="2"/>
  <c r="R213" i="2" s="1"/>
  <c r="Q8" i="8" s="1"/>
  <c r="Q47" i="8" s="1"/>
  <c r="U157" i="2"/>
  <c r="U160" i="2"/>
  <c r="U94" i="2"/>
  <c r="T96" i="2"/>
  <c r="T163" i="2" s="1"/>
  <c r="T165" i="2" s="1"/>
  <c r="S98" i="2"/>
  <c r="S166" i="2"/>
  <c r="S216" i="2" s="1"/>
  <c r="R11" i="8" s="1"/>
  <c r="V93" i="2"/>
  <c r="P8" i="3"/>
  <c r="U85" i="2"/>
  <c r="U92" i="2"/>
  <c r="W60" i="2"/>
  <c r="V63" i="2"/>
  <c r="V65" i="2" s="1"/>
  <c r="V73" i="2" s="1"/>
  <c r="AN36" i="8" l="1"/>
  <c r="AM62" i="8"/>
  <c r="AM63" i="8" s="1"/>
  <c r="AM177" i="2"/>
  <c r="AM176" i="2"/>
  <c r="AP131" i="2"/>
  <c r="AO132" i="2"/>
  <c r="AP121" i="2"/>
  <c r="AO122" i="2"/>
  <c r="AL179" i="2"/>
  <c r="AM179" i="2"/>
  <c r="AO136" i="2"/>
  <c r="AN137" i="2"/>
  <c r="AN177" i="2" s="1"/>
  <c r="AM183" i="2"/>
  <c r="AM185" i="2" s="1"/>
  <c r="AM141" i="2"/>
  <c r="AM214" i="2" s="1"/>
  <c r="AL9" i="8" s="1"/>
  <c r="AL186" i="2"/>
  <c r="AN176" i="2"/>
  <c r="AN178" i="2"/>
  <c r="AN179" i="2" s="1"/>
  <c r="AP126" i="2"/>
  <c r="AO127" i="2"/>
  <c r="AO68" i="2"/>
  <c r="AN71" i="2"/>
  <c r="AO88" i="2"/>
  <c r="AN90" i="2"/>
  <c r="AO36" i="2"/>
  <c r="AN34" i="2" a="1"/>
  <c r="AN34" i="2" s="1"/>
  <c r="AP78" i="2"/>
  <c r="AO84" i="2"/>
  <c r="BC46" i="2"/>
  <c r="BB44" i="2" a="1"/>
  <c r="BB44" i="2" s="1"/>
  <c r="BB111" i="2" s="1"/>
  <c r="BB112" i="2" s="1"/>
  <c r="AO51" i="2"/>
  <c r="AN49" i="2" a="1"/>
  <c r="AN49" i="2" s="1"/>
  <c r="AN116" i="2" s="1"/>
  <c r="AN117" i="2" s="1"/>
  <c r="M97" i="8"/>
  <c r="M101" i="8" s="1"/>
  <c r="M25" i="8"/>
  <c r="E70" i="8" s="1"/>
  <c r="AH180" i="2"/>
  <c r="AH181" i="2" s="1"/>
  <c r="AG22" i="8"/>
  <c r="AG197" i="2"/>
  <c r="S99" i="2"/>
  <c r="S206" i="2"/>
  <c r="S213" i="2" s="1"/>
  <c r="R8" i="8" s="1"/>
  <c r="R47" i="8" s="1"/>
  <c r="V157" i="2"/>
  <c r="V160" i="2"/>
  <c r="V94" i="2"/>
  <c r="U96" i="2"/>
  <c r="U163" i="2" s="1"/>
  <c r="U165" i="2" s="1"/>
  <c r="T166" i="2"/>
  <c r="T216" i="2" s="1"/>
  <c r="S11" i="8" s="1"/>
  <c r="T98" i="2"/>
  <c r="W93" i="2"/>
  <c r="Q8" i="3"/>
  <c r="V85" i="2"/>
  <c r="V92" i="2"/>
  <c r="X60" i="2"/>
  <c r="W63" i="2"/>
  <c r="W65" i="2" s="1"/>
  <c r="W73" i="2" s="1"/>
  <c r="AO36" i="8" l="1"/>
  <c r="AN62" i="8"/>
  <c r="AN63" i="8" s="1"/>
  <c r="AI180" i="2"/>
  <c r="AH22" i="8"/>
  <c r="AQ126" i="2"/>
  <c r="AP127" i="2"/>
  <c r="AP136" i="2"/>
  <c r="AO137" i="2"/>
  <c r="AO178" i="2"/>
  <c r="AO177" i="2"/>
  <c r="AO176" i="2"/>
  <c r="AM186" i="2"/>
  <c r="AN141" i="2"/>
  <c r="AN214" i="2" s="1"/>
  <c r="AM9" i="8" s="1"/>
  <c r="AN183" i="2"/>
  <c r="AN185" i="2" s="1"/>
  <c r="AQ121" i="2"/>
  <c r="AP122" i="2"/>
  <c r="AQ131" i="2"/>
  <c r="AP132" i="2"/>
  <c r="AP84" i="2"/>
  <c r="AQ78" i="2"/>
  <c r="AP51" i="2"/>
  <c r="AO49" i="2" a="1"/>
  <c r="AO49" i="2" s="1"/>
  <c r="AO116" i="2" s="1"/>
  <c r="AO117" i="2" s="1"/>
  <c r="BD46" i="2"/>
  <c r="BC44" i="2" a="1"/>
  <c r="BC44" i="2" s="1"/>
  <c r="BC111" i="2" s="1"/>
  <c r="BC112" i="2" s="1"/>
  <c r="AP36" i="2"/>
  <c r="AO34" i="2" a="1"/>
  <c r="AO34" i="2" s="1"/>
  <c r="AO90" i="2"/>
  <c r="AP88" i="2"/>
  <c r="AI181" i="2"/>
  <c r="AO71" i="2"/>
  <c r="AP68" i="2"/>
  <c r="AH197" i="2"/>
  <c r="T99" i="2"/>
  <c r="T206" i="2"/>
  <c r="T213" i="2" s="1"/>
  <c r="S8" i="8" s="1"/>
  <c r="S47" i="8" s="1"/>
  <c r="W160" i="2"/>
  <c r="W157" i="2"/>
  <c r="W94" i="2"/>
  <c r="V96" i="2"/>
  <c r="V163" i="2" s="1"/>
  <c r="V165" i="2" s="1"/>
  <c r="U98" i="2"/>
  <c r="U166" i="2"/>
  <c r="U216" i="2" s="1"/>
  <c r="T11" i="8" s="1"/>
  <c r="X93" i="2"/>
  <c r="R8" i="3"/>
  <c r="W85" i="2"/>
  <c r="W92" i="2"/>
  <c r="Y60" i="2"/>
  <c r="X63" i="2"/>
  <c r="X65" i="2" s="1"/>
  <c r="X73" i="2" s="1"/>
  <c r="AP36" i="8" l="1"/>
  <c r="AO62" i="8"/>
  <c r="AO63" i="8" s="1"/>
  <c r="AJ180" i="2"/>
  <c r="AJ181" i="2" s="1"/>
  <c r="AI22" i="8"/>
  <c r="AQ136" i="2"/>
  <c r="AP137" i="2"/>
  <c r="AN186" i="2"/>
  <c r="AO179" i="2"/>
  <c r="AP176" i="2"/>
  <c r="AP178" i="2"/>
  <c r="AP177" i="2"/>
  <c r="AR131" i="2"/>
  <c r="AQ132" i="2"/>
  <c r="AR121" i="2"/>
  <c r="AQ122" i="2"/>
  <c r="AR126" i="2"/>
  <c r="AQ127" i="2"/>
  <c r="AO141" i="2"/>
  <c r="AO214" i="2" s="1"/>
  <c r="AN9" i="8" s="1"/>
  <c r="AO183" i="2"/>
  <c r="AO185" i="2" s="1"/>
  <c r="AI197" i="2"/>
  <c r="AP49" i="2" a="1"/>
  <c r="AP49" i="2" s="1"/>
  <c r="AP116" i="2" s="1"/>
  <c r="AP117" i="2" s="1"/>
  <c r="AQ51" i="2"/>
  <c r="AP71" i="2"/>
  <c r="AQ68" i="2"/>
  <c r="AP90" i="2"/>
  <c r="AQ88" i="2"/>
  <c r="AP34" i="2" a="1"/>
  <c r="AP34" i="2" s="1"/>
  <c r="AQ36" i="2"/>
  <c r="BE46" i="2"/>
  <c r="BD44" i="2" a="1"/>
  <c r="BD44" i="2" s="1"/>
  <c r="BD111" i="2" s="1"/>
  <c r="BD112" i="2" s="1"/>
  <c r="AQ84" i="2"/>
  <c r="AR78" i="2"/>
  <c r="U99" i="2"/>
  <c r="U206" i="2"/>
  <c r="U213" i="2" s="1"/>
  <c r="T8" i="8" s="1"/>
  <c r="T47" i="8" s="1"/>
  <c r="X160" i="2"/>
  <c r="X94" i="2"/>
  <c r="X157" i="2"/>
  <c r="W96" i="2"/>
  <c r="W163" i="2" s="1"/>
  <c r="W165" i="2" s="1"/>
  <c r="W166" i="2" s="1"/>
  <c r="W216" i="2" s="1"/>
  <c r="V11" i="8" s="1"/>
  <c r="V166" i="2"/>
  <c r="V216" i="2" s="1"/>
  <c r="U11" i="8" s="1"/>
  <c r="V98" i="2"/>
  <c r="Y93" i="2"/>
  <c r="S8" i="3"/>
  <c r="X85" i="2"/>
  <c r="X92" i="2"/>
  <c r="Z60" i="2"/>
  <c r="Y63" i="2"/>
  <c r="Y65" i="2" s="1"/>
  <c r="Y73" i="2" s="1"/>
  <c r="AQ36" i="8" l="1"/>
  <c r="AP62" i="8"/>
  <c r="AP63" i="8" s="1"/>
  <c r="AK180" i="2"/>
  <c r="AJ22" i="8"/>
  <c r="AS131" i="2"/>
  <c r="AR132" i="2"/>
  <c r="AP183" i="2"/>
  <c r="AP185" i="2" s="1"/>
  <c r="AP141" i="2"/>
  <c r="AP214" i="2" s="1"/>
  <c r="AO9" i="8" s="1"/>
  <c r="AO186" i="2"/>
  <c r="AS126" i="2"/>
  <c r="AR127" i="2"/>
  <c r="AP179" i="2"/>
  <c r="AR136" i="2"/>
  <c r="AQ137" i="2"/>
  <c r="AQ177" i="2" s="1"/>
  <c r="AS121" i="2"/>
  <c r="AR122" i="2"/>
  <c r="AJ197" i="2"/>
  <c r="AQ90" i="2"/>
  <c r="AR88" i="2"/>
  <c r="AR51" i="2"/>
  <c r="AQ49" i="2" a="1"/>
  <c r="AQ49" i="2" s="1"/>
  <c r="AQ116" i="2" s="1"/>
  <c r="AQ117" i="2" s="1"/>
  <c r="AK181" i="2"/>
  <c r="AR84" i="2"/>
  <c r="AS78" i="2"/>
  <c r="BF46" i="2"/>
  <c r="BE44" i="2" a="1"/>
  <c r="BE44" i="2" s="1"/>
  <c r="BE111" i="2" s="1"/>
  <c r="BE112" i="2" s="1"/>
  <c r="AR68" i="2"/>
  <c r="AQ71" i="2"/>
  <c r="AQ34" i="2" a="1"/>
  <c r="AQ34" i="2" s="1"/>
  <c r="AR36" i="2"/>
  <c r="V99" i="2"/>
  <c r="V206" i="2"/>
  <c r="V213" i="2" s="1"/>
  <c r="U8" i="8" s="1"/>
  <c r="U47" i="8" s="1"/>
  <c r="Y157" i="2"/>
  <c r="Y94" i="2"/>
  <c r="Y160" i="2"/>
  <c r="X96" i="2"/>
  <c r="X163" i="2" s="1"/>
  <c r="X165" i="2" s="1"/>
  <c r="X166" i="2" s="1"/>
  <c r="X216" i="2" s="1"/>
  <c r="W11" i="8" s="1"/>
  <c r="W98" i="2"/>
  <c r="Z93" i="2"/>
  <c r="T8" i="3"/>
  <c r="Y85" i="2"/>
  <c r="Y92" i="2"/>
  <c r="AA60" i="2"/>
  <c r="Z63" i="2"/>
  <c r="Z65" i="2" s="1"/>
  <c r="Z73" i="2" s="1"/>
  <c r="AR36" i="8" l="1"/>
  <c r="AQ62" i="8"/>
  <c r="AQ63" i="8" s="1"/>
  <c r="AQ178" i="2"/>
  <c r="AL180" i="2"/>
  <c r="AL181" i="2" s="1"/>
  <c r="AK22" i="8"/>
  <c r="AT126" i="2"/>
  <c r="AS127" i="2"/>
  <c r="AT121" i="2"/>
  <c r="AS122" i="2"/>
  <c r="AQ179" i="2"/>
  <c r="AP186" i="2"/>
  <c r="AS136" i="2"/>
  <c r="AR137" i="2"/>
  <c r="AR176" i="2" s="1"/>
  <c r="AQ176" i="2"/>
  <c r="AT131" i="2"/>
  <c r="AS132" i="2"/>
  <c r="AQ183" i="2"/>
  <c r="AQ185" i="2" s="1"/>
  <c r="AQ141" i="2"/>
  <c r="AQ214" i="2" s="1"/>
  <c r="AP9" i="8" s="1"/>
  <c r="AS68" i="2"/>
  <c r="AR71" i="2"/>
  <c r="BG46" i="2"/>
  <c r="BF44" i="2" a="1"/>
  <c r="BF44" i="2" s="1"/>
  <c r="BF111" i="2" s="1"/>
  <c r="BF112" i="2" s="1"/>
  <c r="AR90" i="2"/>
  <c r="AS88" i="2"/>
  <c r="AS84" i="2"/>
  <c r="AT78" i="2"/>
  <c r="AK197" i="2"/>
  <c r="AR49" i="2" a="1"/>
  <c r="AR49" i="2" s="1"/>
  <c r="AR116" i="2" s="1"/>
  <c r="AR117" i="2" s="1"/>
  <c r="AS51" i="2"/>
  <c r="AR34" i="2" a="1"/>
  <c r="AR34" i="2" s="1"/>
  <c r="AS36" i="2"/>
  <c r="U8" i="3"/>
  <c r="AB60" i="2"/>
  <c r="V8" i="3" s="1"/>
  <c r="W99" i="2"/>
  <c r="W206" i="2"/>
  <c r="W213" i="2" s="1"/>
  <c r="V8" i="8" s="1"/>
  <c r="V47" i="8" s="1"/>
  <c r="Z157" i="2"/>
  <c r="Z94" i="2"/>
  <c r="Z160" i="2"/>
  <c r="X98" i="2"/>
  <c r="Y96" i="2"/>
  <c r="Y163" i="2" s="1"/>
  <c r="Y165" i="2" s="1"/>
  <c r="AA63" i="2"/>
  <c r="AA65" i="2" s="1"/>
  <c r="AA73" i="2" s="1"/>
  <c r="AA85" i="2" s="1"/>
  <c r="AA93" i="2"/>
  <c r="Z85" i="2"/>
  <c r="Z92" i="2"/>
  <c r="AS36" i="8" l="1"/>
  <c r="AR62" i="8"/>
  <c r="AR63" i="8" s="1"/>
  <c r="AM180" i="2"/>
  <c r="AM181" i="2" s="1"/>
  <c r="AL22" i="8"/>
  <c r="AT136" i="2"/>
  <c r="AS137" i="2"/>
  <c r="AS177" i="2" s="1"/>
  <c r="AQ186" i="2"/>
  <c r="AU131" i="2"/>
  <c r="AT132" i="2"/>
  <c r="AR141" i="2"/>
  <c r="AR214" i="2" s="1"/>
  <c r="AQ9" i="8" s="1"/>
  <c r="AR183" i="2"/>
  <c r="AR185" i="2" s="1"/>
  <c r="AU126" i="2"/>
  <c r="AT127" i="2"/>
  <c r="AS178" i="2"/>
  <c r="AS176" i="2"/>
  <c r="AU121" i="2"/>
  <c r="AT122" i="2"/>
  <c r="AR177" i="2"/>
  <c r="AR178" i="2"/>
  <c r="AL197" i="2"/>
  <c r="AS90" i="2"/>
  <c r="AT88" i="2"/>
  <c r="AS34" i="2" a="1"/>
  <c r="AS34" i="2" s="1"/>
  <c r="AT36" i="2"/>
  <c r="AS49" i="2" a="1"/>
  <c r="AS49" i="2" s="1"/>
  <c r="AS116" i="2" s="1"/>
  <c r="AS117" i="2" s="1"/>
  <c r="AT51" i="2"/>
  <c r="AT84" i="2"/>
  <c r="AU78" i="2"/>
  <c r="BG44" i="2" a="1"/>
  <c r="BG44" i="2" s="1"/>
  <c r="BG111" i="2" s="1"/>
  <c r="BG112" i="2" s="1"/>
  <c r="BH46" i="2"/>
  <c r="AS71" i="2"/>
  <c r="AT68" i="2"/>
  <c r="AA92" i="2"/>
  <c r="AB93" i="2"/>
  <c r="AC60" i="2"/>
  <c r="W8" i="3" s="1"/>
  <c r="AB63" i="2"/>
  <c r="AB65" i="2" s="1"/>
  <c r="AB73" i="2" s="1"/>
  <c r="X99" i="2"/>
  <c r="X206" i="2"/>
  <c r="X213" i="2" s="1"/>
  <c r="W8" i="8" s="1"/>
  <c r="W47" i="8" s="1"/>
  <c r="Z96" i="2"/>
  <c r="Z163" i="2" s="1"/>
  <c r="Z165" i="2" s="1"/>
  <c r="AA160" i="2"/>
  <c r="AA94" i="2"/>
  <c r="AA157" i="2"/>
  <c r="Y166" i="2"/>
  <c r="Y216" i="2" s="1"/>
  <c r="X11" i="8" s="1"/>
  <c r="Y98" i="2"/>
  <c r="AT36" i="8" l="1"/>
  <c r="AS62" i="8"/>
  <c r="AS63" i="8" s="1"/>
  <c r="AN180" i="2"/>
  <c r="AM22" i="8"/>
  <c r="AS183" i="2"/>
  <c r="AS185" i="2" s="1"/>
  <c r="AS141" i="2"/>
  <c r="AS214" i="2" s="1"/>
  <c r="AR9" i="8" s="1"/>
  <c r="AS179" i="2"/>
  <c r="AV131" i="2"/>
  <c r="AU132" i="2"/>
  <c r="AV121" i="2"/>
  <c r="AU122" i="2"/>
  <c r="AV126" i="2"/>
  <c r="AU127" i="2"/>
  <c r="AR179" i="2"/>
  <c r="AR186" i="2"/>
  <c r="AU136" i="2"/>
  <c r="AT137" i="2"/>
  <c r="AT177" i="2" s="1"/>
  <c r="AA96" i="2"/>
  <c r="AA98" i="2" s="1"/>
  <c r="AT49" i="2" a="1"/>
  <c r="AT49" i="2" s="1"/>
  <c r="AT116" i="2" s="1"/>
  <c r="AT117" i="2" s="1"/>
  <c r="AU51" i="2"/>
  <c r="AT34" i="2" a="1"/>
  <c r="AT34" i="2" s="1"/>
  <c r="AU36" i="2"/>
  <c r="BH44" i="2" a="1"/>
  <c r="BH44" i="2" s="1"/>
  <c r="BH111" i="2" s="1"/>
  <c r="BH112" i="2" s="1"/>
  <c r="BI46" i="2"/>
  <c r="AU84" i="2"/>
  <c r="AV78" i="2"/>
  <c r="AU88" i="2"/>
  <c r="AT90" i="2"/>
  <c r="AN181" i="2"/>
  <c r="AM197" i="2"/>
  <c r="AT71" i="2"/>
  <c r="AU68" i="2"/>
  <c r="AB157" i="2"/>
  <c r="AB160" i="2"/>
  <c r="AB94" i="2"/>
  <c r="AB92" i="2"/>
  <c r="AB85" i="2"/>
  <c r="AC93" i="2"/>
  <c r="AD60" i="2"/>
  <c r="X8" i="3" s="1"/>
  <c r="AC63" i="2"/>
  <c r="AC65" i="2" s="1"/>
  <c r="AC73" i="2" s="1"/>
  <c r="Y99" i="2"/>
  <c r="Y206" i="2"/>
  <c r="Y213" i="2" s="1"/>
  <c r="X8" i="8" s="1"/>
  <c r="X47" i="8" s="1"/>
  <c r="Z98" i="2"/>
  <c r="Z166" i="2"/>
  <c r="Z216" i="2" s="1"/>
  <c r="Y11" i="8" s="1"/>
  <c r="AU36" i="8" l="1"/>
  <c r="AT62" i="8"/>
  <c r="AT63" i="8" s="1"/>
  <c r="AO180" i="2"/>
  <c r="AO181" i="2" s="1"/>
  <c r="AN22" i="8"/>
  <c r="AW126" i="2"/>
  <c r="AV127" i="2"/>
  <c r="AT178" i="2"/>
  <c r="AT183" i="2"/>
  <c r="AT185" i="2" s="1"/>
  <c r="AT141" i="2"/>
  <c r="AT214" i="2" s="1"/>
  <c r="AS9" i="8" s="1"/>
  <c r="AS186" i="2"/>
  <c r="AV136" i="2"/>
  <c r="AU137" i="2"/>
  <c r="AU177" i="2" s="1"/>
  <c r="AW121" i="2"/>
  <c r="AV122" i="2"/>
  <c r="AA163" i="2"/>
  <c r="AA165" i="2" s="1"/>
  <c r="AT176" i="2"/>
  <c r="AW131" i="2"/>
  <c r="AV132" i="2"/>
  <c r="AB96" i="2"/>
  <c r="AB163" i="2" s="1"/>
  <c r="AB165" i="2" s="1"/>
  <c r="BI44" i="2" a="1"/>
  <c r="BI44" i="2" s="1"/>
  <c r="BI111" i="2" s="1"/>
  <c r="BI112" i="2" s="1"/>
  <c r="BJ46" i="2"/>
  <c r="AV84" i="2"/>
  <c r="AW78" i="2"/>
  <c r="AN197" i="2"/>
  <c r="AV36" i="2"/>
  <c r="AU34" i="2" a="1"/>
  <c r="AU34" i="2" s="1"/>
  <c r="AU71" i="2"/>
  <c r="AV68" i="2"/>
  <c r="AU90" i="2"/>
  <c r="AV88" i="2"/>
  <c r="AU49" i="2" a="1"/>
  <c r="AU49" i="2" s="1"/>
  <c r="AU116" i="2" s="1"/>
  <c r="AU117" i="2" s="1"/>
  <c r="AV51" i="2"/>
  <c r="AD93" i="2"/>
  <c r="AE60" i="2"/>
  <c r="Y8" i="3" s="1"/>
  <c r="AD63" i="2"/>
  <c r="AD65" i="2" s="1"/>
  <c r="AD73" i="2" s="1"/>
  <c r="AC157" i="2"/>
  <c r="AC160" i="2"/>
  <c r="AC94" i="2"/>
  <c r="AC92" i="2"/>
  <c r="AC85" i="2"/>
  <c r="Z99" i="2"/>
  <c r="Z206" i="2"/>
  <c r="Z213" i="2" s="1"/>
  <c r="Y8" i="8" s="1"/>
  <c r="Y47" i="8" s="1"/>
  <c r="AA99" i="2"/>
  <c r="AA206" i="2"/>
  <c r="AA213" i="2" s="1"/>
  <c r="Z8" i="8" s="1"/>
  <c r="Z47" i="8" s="1"/>
  <c r="N54" i="2"/>
  <c r="AV36" i="8" l="1"/>
  <c r="AU62" i="8"/>
  <c r="AU63" i="8" s="1"/>
  <c r="AB166" i="2"/>
  <c r="AB216" i="2" s="1"/>
  <c r="AA11" i="8" s="1"/>
  <c r="AP180" i="2"/>
  <c r="AO22" i="8"/>
  <c r="AW136" i="2"/>
  <c r="AV137" i="2"/>
  <c r="AV177" i="2" s="1"/>
  <c r="AU183" i="2"/>
  <c r="AU185" i="2" s="1"/>
  <c r="AU141" i="2"/>
  <c r="AU214" i="2" s="1"/>
  <c r="AT9" i="8" s="1"/>
  <c r="AU176" i="2"/>
  <c r="AU178" i="2"/>
  <c r="AA166" i="2"/>
  <c r="AA216" i="2" s="1"/>
  <c r="Z11" i="8" s="1"/>
  <c r="AX131" i="2"/>
  <c r="AW132" i="2"/>
  <c r="AT186" i="2"/>
  <c r="AV176" i="2"/>
  <c r="AV178" i="2"/>
  <c r="AV179" i="2" s="1"/>
  <c r="AX121" i="2"/>
  <c r="AW122" i="2"/>
  <c r="AT179" i="2"/>
  <c r="AB98" i="2"/>
  <c r="AX126" i="2"/>
  <c r="AW127" i="2"/>
  <c r="AW36" i="2"/>
  <c r="AV34" i="2" a="1"/>
  <c r="AV34" i="2" s="1"/>
  <c r="AW51" i="2"/>
  <c r="AV49" i="2" a="1"/>
  <c r="AV49" i="2" s="1"/>
  <c r="AV116" i="2" s="1"/>
  <c r="AV117" i="2" s="1"/>
  <c r="AP181" i="2"/>
  <c r="AO197" i="2"/>
  <c r="AV71" i="2"/>
  <c r="AW68" i="2"/>
  <c r="AW84" i="2"/>
  <c r="AX78" i="2"/>
  <c r="BJ44" i="2" a="1"/>
  <c r="BJ44" i="2" s="1"/>
  <c r="BJ111" i="2" s="1"/>
  <c r="BJ112" i="2" s="1"/>
  <c r="BK46" i="2"/>
  <c r="AW88" i="2"/>
  <c r="AV90" i="2"/>
  <c r="AC96" i="2"/>
  <c r="AC163" i="2" s="1"/>
  <c r="AC165" i="2" s="1"/>
  <c r="AC166" i="2" s="1"/>
  <c r="AC216" i="2" s="1"/>
  <c r="AB11" i="8" s="1"/>
  <c r="AB99" i="2"/>
  <c r="AB206" i="2"/>
  <c r="AD157" i="2"/>
  <c r="AD94" i="2"/>
  <c r="AD160" i="2"/>
  <c r="AD92" i="2"/>
  <c r="AD85" i="2"/>
  <c r="AF60" i="2"/>
  <c r="Z8" i="3" s="1"/>
  <c r="AE63" i="2"/>
  <c r="AE65" i="2" s="1"/>
  <c r="AE73" i="2" s="1"/>
  <c r="AE93" i="2"/>
  <c r="O54" i="2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AB54" i="2" s="1"/>
  <c r="AC54" i="2" s="1"/>
  <c r="AD54" i="2" s="1"/>
  <c r="AE54" i="2" s="1"/>
  <c r="AF54" i="2" s="1"/>
  <c r="AG54" i="2" s="1"/>
  <c r="AH54" i="2" s="1"/>
  <c r="AI54" i="2" s="1"/>
  <c r="AJ54" i="2" s="1"/>
  <c r="AK54" i="2" s="1"/>
  <c r="AL54" i="2" s="1"/>
  <c r="AM54" i="2" s="1"/>
  <c r="AN54" i="2" s="1"/>
  <c r="AO54" i="2" s="1"/>
  <c r="AP54" i="2" s="1"/>
  <c r="AQ54" i="2" s="1"/>
  <c r="AR54" i="2" s="1"/>
  <c r="AS54" i="2" s="1"/>
  <c r="AT54" i="2" s="1"/>
  <c r="AU54" i="2" s="1"/>
  <c r="AV54" i="2" s="1"/>
  <c r="AW54" i="2" s="1"/>
  <c r="AX54" i="2" s="1"/>
  <c r="AY54" i="2" s="1"/>
  <c r="AZ54" i="2" s="1"/>
  <c r="BA54" i="2" s="1"/>
  <c r="BB54" i="2" s="1"/>
  <c r="BC54" i="2" s="1"/>
  <c r="BD54" i="2" s="1"/>
  <c r="BE54" i="2" s="1"/>
  <c r="BF54" i="2" s="1"/>
  <c r="BG54" i="2" s="1"/>
  <c r="BH54" i="2" s="1"/>
  <c r="BI54" i="2" s="1"/>
  <c r="BJ54" i="2" s="1"/>
  <c r="BK54" i="2" s="1"/>
  <c r="BL54" i="2" s="1"/>
  <c r="BM54" i="2" s="1"/>
  <c r="BN54" i="2" s="1"/>
  <c r="AW36" i="8" l="1"/>
  <c r="AV62" i="8"/>
  <c r="AV63" i="8" s="1"/>
  <c r="AQ180" i="2"/>
  <c r="AQ181" i="2" s="1"/>
  <c r="AP22" i="8"/>
  <c r="AU179" i="2"/>
  <c r="AY131" i="2"/>
  <c r="AX132" i="2"/>
  <c r="AY126" i="2"/>
  <c r="AX127" i="2"/>
  <c r="AW177" i="2"/>
  <c r="AW178" i="2"/>
  <c r="AW176" i="2"/>
  <c r="AU186" i="2"/>
  <c r="AV183" i="2"/>
  <c r="AV185" i="2" s="1"/>
  <c r="AV141" i="2"/>
  <c r="AV214" i="2" s="1"/>
  <c r="AU9" i="8" s="1"/>
  <c r="AY121" i="2"/>
  <c r="AX122" i="2"/>
  <c r="AX136" i="2"/>
  <c r="AW137" i="2"/>
  <c r="AP197" i="2"/>
  <c r="AX84" i="2"/>
  <c r="AY78" i="2"/>
  <c r="AW71" i="2"/>
  <c r="AX68" i="2"/>
  <c r="AX88" i="2"/>
  <c r="AW90" i="2"/>
  <c r="AX36" i="2"/>
  <c r="AW34" i="2" a="1"/>
  <c r="AW34" i="2" s="1"/>
  <c r="AX51" i="2"/>
  <c r="AW49" i="2" a="1"/>
  <c r="AW49" i="2" s="1"/>
  <c r="AW116" i="2" s="1"/>
  <c r="AW117" i="2" s="1"/>
  <c r="BL46" i="2"/>
  <c r="BK44" i="2" a="1"/>
  <c r="BK44" i="2" s="1"/>
  <c r="BK111" i="2" s="1"/>
  <c r="BK112" i="2" s="1"/>
  <c r="AD96" i="2"/>
  <c r="AD163" i="2" s="1"/>
  <c r="AD165" i="2" s="1"/>
  <c r="AD166" i="2" s="1"/>
  <c r="AD216" i="2" s="1"/>
  <c r="AC11" i="8" s="1"/>
  <c r="AC98" i="2"/>
  <c r="AC99" i="2" s="1"/>
  <c r="AE157" i="2"/>
  <c r="AE94" i="2"/>
  <c r="AE160" i="2"/>
  <c r="AE92" i="2"/>
  <c r="AE96" i="2" s="1"/>
  <c r="AE163" i="2" s="1"/>
  <c r="AE165" i="2" s="1"/>
  <c r="AE85" i="2"/>
  <c r="AF63" i="2"/>
  <c r="AF65" i="2" s="1"/>
  <c r="AF73" i="2" s="1"/>
  <c r="AG60" i="2"/>
  <c r="AA8" i="3" s="1"/>
  <c r="AF93" i="2"/>
  <c r="AB213" i="2"/>
  <c r="AA8" i="8" s="1"/>
  <c r="AA47" i="8" s="1"/>
  <c r="N44" i="2" a="1"/>
  <c r="N44" i="2" s="1"/>
  <c r="N111" i="2" s="1"/>
  <c r="N112" i="2" s="1"/>
  <c r="AX36" i="8" l="1"/>
  <c r="AW62" i="8"/>
  <c r="AW63" i="8" s="1"/>
  <c r="AR180" i="2"/>
  <c r="AR181" i="2" s="1"/>
  <c r="AQ22" i="8"/>
  <c r="AZ131" i="2"/>
  <c r="AY132" i="2"/>
  <c r="AZ121" i="2"/>
  <c r="AY122" i="2"/>
  <c r="AZ126" i="2"/>
  <c r="AY127" i="2"/>
  <c r="AY136" i="2"/>
  <c r="AX137" i="2"/>
  <c r="AX177" i="2" s="1"/>
  <c r="AW183" i="2"/>
  <c r="AW185" i="2" s="1"/>
  <c r="AW141" i="2"/>
  <c r="AW214" i="2" s="1"/>
  <c r="AV9" i="8" s="1"/>
  <c r="AV186" i="2"/>
  <c r="AW179" i="2"/>
  <c r="AX176" i="2"/>
  <c r="AX178" i="2"/>
  <c r="AC206" i="2"/>
  <c r="AC213" i="2" s="1"/>
  <c r="AB8" i="8" s="1"/>
  <c r="AB47" i="8" s="1"/>
  <c r="AD98" i="2"/>
  <c r="AD206" i="2" s="1"/>
  <c r="AE166" i="2"/>
  <c r="AE216" i="2" s="1"/>
  <c r="AD11" i="8" s="1"/>
  <c r="AX49" i="2" a="1"/>
  <c r="AX49" i="2" s="1"/>
  <c r="AX116" i="2" s="1"/>
  <c r="AX117" i="2" s="1"/>
  <c r="AY51" i="2"/>
  <c r="AQ197" i="2"/>
  <c r="AY36" i="2"/>
  <c r="AX34" i="2" a="1"/>
  <c r="AX34" i="2" s="1"/>
  <c r="AY88" i="2"/>
  <c r="AX90" i="2"/>
  <c r="AX71" i="2"/>
  <c r="AY68" i="2"/>
  <c r="AY84" i="2"/>
  <c r="AZ78" i="2"/>
  <c r="BM46" i="2"/>
  <c r="BL44" i="2" a="1"/>
  <c r="BL44" i="2" s="1"/>
  <c r="BL111" i="2" s="1"/>
  <c r="BL112" i="2" s="1"/>
  <c r="N183" i="2"/>
  <c r="N185" i="2" s="1"/>
  <c r="I6" i="7"/>
  <c r="AG63" i="2"/>
  <c r="AG65" i="2" s="1"/>
  <c r="AG73" i="2" s="1"/>
  <c r="AH60" i="2"/>
  <c r="AG93" i="2"/>
  <c r="AF157" i="2"/>
  <c r="AF160" i="2"/>
  <c r="AF94" i="2"/>
  <c r="AF92" i="2"/>
  <c r="AF85" i="2"/>
  <c r="AE98" i="2"/>
  <c r="N141" i="2"/>
  <c r="N214" i="2" s="1"/>
  <c r="O44" i="2" a="1"/>
  <c r="O44" i="2" s="1"/>
  <c r="O111" i="2" s="1"/>
  <c r="O112" i="2" s="1"/>
  <c r="AY36" i="8" l="1"/>
  <c r="AZ36" i="8" s="1"/>
  <c r="BA36" i="8" s="1"/>
  <c r="BB36" i="8" s="1"/>
  <c r="BC36" i="8" s="1"/>
  <c r="BD36" i="8" s="1"/>
  <c r="BE36" i="8" s="1"/>
  <c r="BF36" i="8" s="1"/>
  <c r="BG36" i="8" s="1"/>
  <c r="BH36" i="8" s="1"/>
  <c r="AX62" i="8"/>
  <c r="AX63" i="8" s="1"/>
  <c r="AS180" i="2"/>
  <c r="AS181" i="2" s="1"/>
  <c r="AR22" i="8"/>
  <c r="AW186" i="2"/>
  <c r="AD99" i="2"/>
  <c r="AZ136" i="2"/>
  <c r="AY137" i="2"/>
  <c r="AY177" i="2" s="1"/>
  <c r="BA126" i="2"/>
  <c r="AZ127" i="2"/>
  <c r="BA121" i="2"/>
  <c r="AZ122" i="2"/>
  <c r="BA131" i="2"/>
  <c r="AZ132" i="2"/>
  <c r="AX179" i="2"/>
  <c r="AX183" i="2"/>
  <c r="AX185" i="2" s="1"/>
  <c r="AX141" i="2"/>
  <c r="AX214" i="2" s="1"/>
  <c r="AW9" i="8" s="1"/>
  <c r="AZ84" i="2"/>
  <c r="BA78" i="2"/>
  <c r="AZ51" i="2"/>
  <c r="AY49" i="2" a="1"/>
  <c r="AY49" i="2" s="1"/>
  <c r="AY116" i="2" s="1"/>
  <c r="AY117" i="2" s="1"/>
  <c r="AY71" i="2"/>
  <c r="AZ68" i="2"/>
  <c r="AB8" i="3"/>
  <c r="AI60" i="2"/>
  <c r="AZ36" i="2"/>
  <c r="AY34" i="2" a="1"/>
  <c r="AY34" i="2" s="1"/>
  <c r="AR197" i="2"/>
  <c r="BN46" i="2"/>
  <c r="BM44" i="2" a="1"/>
  <c r="BM44" i="2" s="1"/>
  <c r="BM111" i="2" s="1"/>
  <c r="BM112" i="2" s="1"/>
  <c r="AZ88" i="2"/>
  <c r="AY90" i="2"/>
  <c r="N186" i="2"/>
  <c r="N187" i="2" s="1"/>
  <c r="O183" i="2"/>
  <c r="O185" i="2" s="1"/>
  <c r="J6" i="7"/>
  <c r="AF96" i="2"/>
  <c r="AF163" i="2" s="1"/>
  <c r="AF165" i="2" s="1"/>
  <c r="AF166" i="2" s="1"/>
  <c r="AF216" i="2" s="1"/>
  <c r="AE11" i="8" s="1"/>
  <c r="AE206" i="2"/>
  <c r="AE99" i="2"/>
  <c r="AD213" i="2"/>
  <c r="AC8" i="8" s="1"/>
  <c r="AC47" i="8" s="1"/>
  <c r="AH63" i="2"/>
  <c r="AH65" i="2" s="1"/>
  <c r="AH73" i="2" s="1"/>
  <c r="AH93" i="2"/>
  <c r="AG94" i="2"/>
  <c r="AG160" i="2"/>
  <c r="AG157" i="2"/>
  <c r="AG92" i="2"/>
  <c r="AG96" i="2" s="1"/>
  <c r="AG163" i="2" s="1"/>
  <c r="AG165" i="2" s="1"/>
  <c r="AG85" i="2"/>
  <c r="O141" i="2"/>
  <c r="O214" i="2" s="1"/>
  <c r="N9" i="8" s="1"/>
  <c r="J25" i="7"/>
  <c r="O145" i="2" s="1"/>
  <c r="O152" i="2" s="1"/>
  <c r="O207" i="2" s="1"/>
  <c r="I25" i="7"/>
  <c r="N145" i="2" s="1"/>
  <c r="N152" i="2" s="1"/>
  <c r="N207" i="2" s="1"/>
  <c r="P44" i="2" a="1"/>
  <c r="P44" i="2" s="1"/>
  <c r="P111" i="2" s="1"/>
  <c r="P112" i="2" s="1"/>
  <c r="AT180" i="2" l="1"/>
  <c r="AT181" i="2" s="1"/>
  <c r="AS22" i="8"/>
  <c r="BB126" i="2"/>
  <c r="BA127" i="2"/>
  <c r="AY176" i="2"/>
  <c r="BB131" i="2"/>
  <c r="BA132" i="2"/>
  <c r="AX186" i="2"/>
  <c r="AY178" i="2"/>
  <c r="AY183" i="2"/>
  <c r="AY185" i="2" s="1"/>
  <c r="AY141" i="2"/>
  <c r="AY214" i="2" s="1"/>
  <c r="AX9" i="8" s="1"/>
  <c r="BB121" i="2"/>
  <c r="BA122" i="2"/>
  <c r="BA136" i="2"/>
  <c r="AZ137" i="2"/>
  <c r="AZ178" i="2" s="1"/>
  <c r="BA36" i="2"/>
  <c r="AZ34" i="2" a="1"/>
  <c r="AZ34" i="2" s="1"/>
  <c r="AS197" i="2"/>
  <c r="AI63" i="2"/>
  <c r="AI65" i="2" s="1"/>
  <c r="AI73" i="2" s="1"/>
  <c r="AI93" i="2"/>
  <c r="AJ60" i="2"/>
  <c r="AC8" i="3"/>
  <c r="AZ71" i="2"/>
  <c r="BA68" i="2"/>
  <c r="BA51" i="2"/>
  <c r="AZ49" i="2" a="1"/>
  <c r="AZ49" i="2" s="1"/>
  <c r="AZ116" i="2" s="1"/>
  <c r="AZ117" i="2" s="1"/>
  <c r="BA84" i="2"/>
  <c r="BB78" i="2"/>
  <c r="BA88" i="2"/>
  <c r="AZ90" i="2"/>
  <c r="BN44" i="2" a="1"/>
  <c r="BN44" i="2" s="1"/>
  <c r="BN111" i="2" s="1"/>
  <c r="BN112" i="2" s="1"/>
  <c r="N23" i="8"/>
  <c r="N24" i="8" s="1"/>
  <c r="N30" i="8" s="1"/>
  <c r="O184" i="2"/>
  <c r="N198" i="2"/>
  <c r="N204" i="2" s="1"/>
  <c r="M49" i="8" s="1"/>
  <c r="N219" i="2"/>
  <c r="O186" i="2"/>
  <c r="O187" i="2" s="1"/>
  <c r="O23" i="8" s="1"/>
  <c r="O24" i="8" s="1"/>
  <c r="AF98" i="2"/>
  <c r="AF99" i="2" s="1"/>
  <c r="P183" i="2"/>
  <c r="P185" i="2" s="1"/>
  <c r="K6" i="7"/>
  <c r="AG98" i="2"/>
  <c r="AH94" i="2"/>
  <c r="AH160" i="2"/>
  <c r="AH157" i="2"/>
  <c r="AH92" i="2"/>
  <c r="AH85" i="2"/>
  <c r="AG166" i="2"/>
  <c r="AG216" i="2" s="1"/>
  <c r="AF11" i="8" s="1"/>
  <c r="AE213" i="2"/>
  <c r="AD8" i="8" s="1"/>
  <c r="AD47" i="8" s="1"/>
  <c r="P141" i="2"/>
  <c r="P214" i="2" s="1"/>
  <c r="O9" i="8" s="1"/>
  <c r="Q44" i="2" a="1"/>
  <c r="Q44" i="2" s="1"/>
  <c r="Q111" i="2" s="1"/>
  <c r="Q112" i="2" s="1"/>
  <c r="AU180" i="2" l="1"/>
  <c r="AU181" i="2" s="1"/>
  <c r="AT22" i="8"/>
  <c r="AZ183" i="2"/>
  <c r="AZ185" i="2" s="1"/>
  <c r="AZ141" i="2"/>
  <c r="AZ214" i="2" s="1"/>
  <c r="AY9" i="8" s="1"/>
  <c r="AZ176" i="2"/>
  <c r="AY179" i="2"/>
  <c r="AZ179" i="2"/>
  <c r="BB136" i="2"/>
  <c r="BA137" i="2"/>
  <c r="BA176" i="2" s="1"/>
  <c r="BC131" i="2"/>
  <c r="BB132" i="2"/>
  <c r="AZ177" i="2"/>
  <c r="BC126" i="2"/>
  <c r="BB127" i="2"/>
  <c r="BC121" i="2"/>
  <c r="BB122" i="2"/>
  <c r="AY186" i="2"/>
  <c r="BC78" i="2"/>
  <c r="BB84" i="2"/>
  <c r="AT197" i="2"/>
  <c r="BB51" i="2"/>
  <c r="BA49" i="2" a="1"/>
  <c r="BA49" i="2" s="1"/>
  <c r="BA116" i="2" s="1"/>
  <c r="BA117" i="2" s="1"/>
  <c r="BA71" i="2"/>
  <c r="BB68" i="2"/>
  <c r="AI157" i="2"/>
  <c r="AI160" i="2"/>
  <c r="AI94" i="2"/>
  <c r="AI92" i="2"/>
  <c r="AI85" i="2"/>
  <c r="AJ63" i="2"/>
  <c r="AJ65" i="2" s="1"/>
  <c r="AJ73" i="2" s="1"/>
  <c r="AJ93" i="2"/>
  <c r="AK60" i="2"/>
  <c r="AH96" i="2"/>
  <c r="AH163" i="2" s="1"/>
  <c r="AH165" i="2" s="1"/>
  <c r="BB88" i="2"/>
  <c r="BA90" i="2"/>
  <c r="BB36" i="2"/>
  <c r="BA34" i="2" a="1"/>
  <c r="BA34" i="2" s="1"/>
  <c r="N208" i="2"/>
  <c r="N209" i="2" s="1"/>
  <c r="AF206" i="2"/>
  <c r="AF213" i="2" s="1"/>
  <c r="AE8" i="8" s="1"/>
  <c r="AE47" i="8" s="1"/>
  <c r="N218" i="2"/>
  <c r="P186" i="2"/>
  <c r="Q183" i="2"/>
  <c r="Q185" i="2" s="1"/>
  <c r="Q186" i="2" s="1"/>
  <c r="L6" i="7"/>
  <c r="L25" i="7" s="1"/>
  <c r="Q145" i="2" s="1"/>
  <c r="Q152" i="2" s="1"/>
  <c r="Q207" i="2" s="1"/>
  <c r="O30" i="8"/>
  <c r="AG99" i="2"/>
  <c r="AG206" i="2"/>
  <c r="P184" i="2"/>
  <c r="O219" i="2"/>
  <c r="N14" i="8" s="1"/>
  <c r="O198" i="2"/>
  <c r="O204" i="2" s="1"/>
  <c r="N49" i="8" s="1"/>
  <c r="Q141" i="2"/>
  <c r="Q214" i="2" s="1"/>
  <c r="P9" i="8" s="1"/>
  <c r="K25" i="7"/>
  <c r="P145" i="2" s="1"/>
  <c r="P152" i="2" s="1"/>
  <c r="P207" i="2" s="1"/>
  <c r="R44" i="2" a="1"/>
  <c r="R44" i="2" s="1"/>
  <c r="R111" i="2" s="1"/>
  <c r="R112" i="2" s="1"/>
  <c r="BA177" i="2" l="1"/>
  <c r="BA178" i="2"/>
  <c r="BA179" i="2" s="1"/>
  <c r="AI96" i="2"/>
  <c r="AI163" i="2" s="1"/>
  <c r="AI165" i="2" s="1"/>
  <c r="AV180" i="2"/>
  <c r="AV181" i="2" s="1"/>
  <c r="AU22" i="8"/>
  <c r="AZ186" i="2"/>
  <c r="BB176" i="2"/>
  <c r="BB178" i="2"/>
  <c r="BB177" i="2"/>
  <c r="BD121" i="2"/>
  <c r="BC122" i="2"/>
  <c r="BD131" i="2"/>
  <c r="BC132" i="2"/>
  <c r="BA183" i="2"/>
  <c r="BA185" i="2" s="1"/>
  <c r="BA141" i="2"/>
  <c r="BA214" i="2" s="1"/>
  <c r="AZ9" i="8" s="1"/>
  <c r="BD126" i="2"/>
  <c r="BC127" i="2"/>
  <c r="BC136" i="2"/>
  <c r="BB137" i="2"/>
  <c r="BB34" i="2" a="1"/>
  <c r="BB34" i="2" s="1"/>
  <c r="BC36" i="2"/>
  <c r="BB71" i="2"/>
  <c r="BC68" i="2"/>
  <c r="BC51" i="2"/>
  <c r="BB49" i="2" a="1"/>
  <c r="BB49" i="2" s="1"/>
  <c r="BB116" i="2" s="1"/>
  <c r="BB117" i="2" s="1"/>
  <c r="AJ157" i="2"/>
  <c r="AJ160" i="2"/>
  <c r="AJ94" i="2"/>
  <c r="AJ92" i="2"/>
  <c r="AJ85" i="2"/>
  <c r="AU197" i="2"/>
  <c r="AI98" i="2"/>
  <c r="BC88" i="2"/>
  <c r="BB90" i="2"/>
  <c r="BD78" i="2"/>
  <c r="BC84" i="2"/>
  <c r="AH166" i="2"/>
  <c r="AH216" i="2" s="1"/>
  <c r="AG11" i="8" s="1"/>
  <c r="AI166" i="2"/>
  <c r="AI216" i="2" s="1"/>
  <c r="AH11" i="8" s="1"/>
  <c r="AH98" i="2"/>
  <c r="AH99" i="2" s="1"/>
  <c r="AK63" i="2"/>
  <c r="AK65" i="2" s="1"/>
  <c r="AK73" i="2" s="1"/>
  <c r="AK93" i="2"/>
  <c r="AL60" i="2"/>
  <c r="N215" i="2"/>
  <c r="N217" i="2" s="1"/>
  <c r="N221" i="2" s="1"/>
  <c r="N16" i="8" s="1"/>
  <c r="P187" i="2"/>
  <c r="P23" i="8" s="1"/>
  <c r="P24" i="8" s="1"/>
  <c r="P30" i="8" s="1"/>
  <c r="R183" i="2"/>
  <c r="R185" i="2" s="1"/>
  <c r="M6" i="7"/>
  <c r="AG213" i="2"/>
  <c r="AF8" i="8" s="1"/>
  <c r="AF47" i="8" s="1"/>
  <c r="M48" i="8"/>
  <c r="M51" i="8" s="1"/>
  <c r="O208" i="2"/>
  <c r="O209" i="2" s="1"/>
  <c r="O218" i="2"/>
  <c r="N13" i="8" s="1"/>
  <c r="R141" i="2"/>
  <c r="R214" i="2" s="1"/>
  <c r="Q9" i="8" s="1"/>
  <c r="S44" i="2" a="1"/>
  <c r="S44" i="2" s="1"/>
  <c r="S111" i="2" s="1"/>
  <c r="S112" i="2" s="1"/>
  <c r="AW180" i="2" l="1"/>
  <c r="AV22" i="8"/>
  <c r="BE131" i="2"/>
  <c r="BD132" i="2"/>
  <c r="BA186" i="2"/>
  <c r="BE121" i="2"/>
  <c r="BD122" i="2"/>
  <c r="BB179" i="2"/>
  <c r="BB141" i="2"/>
  <c r="BB214" i="2" s="1"/>
  <c r="BA9" i="8" s="1"/>
  <c r="BB183" i="2"/>
  <c r="BB185" i="2" s="1"/>
  <c r="BE126" i="2"/>
  <c r="BD127" i="2"/>
  <c r="BD136" i="2"/>
  <c r="BC137" i="2"/>
  <c r="BC177" i="2" s="1"/>
  <c r="AJ96" i="2"/>
  <c r="AJ163" i="2" s="1"/>
  <c r="AJ165" i="2" s="1"/>
  <c r="AJ166" i="2" s="1"/>
  <c r="AJ216" i="2" s="1"/>
  <c r="AI11" i="8" s="1"/>
  <c r="P198" i="2"/>
  <c r="P204" i="2" s="1"/>
  <c r="O49" i="8" s="1"/>
  <c r="BD84" i="2"/>
  <c r="BE78" i="2"/>
  <c r="BC71" i="2"/>
  <c r="BD68" i="2"/>
  <c r="BD36" i="2"/>
  <c r="BC34" i="2" a="1"/>
  <c r="BC34" i="2" s="1"/>
  <c r="BC49" i="2" a="1"/>
  <c r="BC49" i="2" s="1"/>
  <c r="BC116" i="2" s="1"/>
  <c r="BC117" i="2" s="1"/>
  <c r="BD51" i="2"/>
  <c r="BD88" i="2"/>
  <c r="BC90" i="2"/>
  <c r="AV197" i="2"/>
  <c r="AK160" i="2"/>
  <c r="AK94" i="2"/>
  <c r="AK157" i="2"/>
  <c r="AK92" i="2"/>
  <c r="AK85" i="2"/>
  <c r="AH206" i="2"/>
  <c r="AH213" i="2" s="1"/>
  <c r="AG8" i="8" s="1"/>
  <c r="AG47" i="8" s="1"/>
  <c r="AW181" i="2"/>
  <c r="AL93" i="2"/>
  <c r="AM60" i="2"/>
  <c r="AL63" i="2"/>
  <c r="AL65" i="2" s="1"/>
  <c r="AL73" i="2" s="1"/>
  <c r="AI206" i="2"/>
  <c r="AI99" i="2"/>
  <c r="R186" i="2"/>
  <c r="P219" i="2"/>
  <c r="O14" i="8" s="1"/>
  <c r="Q184" i="2"/>
  <c r="Q187" i="2" s="1"/>
  <c r="Q23" i="8" s="1"/>
  <c r="Q24" i="8" s="1"/>
  <c r="Q30" i="8" s="1"/>
  <c r="S183" i="2"/>
  <c r="S185" i="2" s="1"/>
  <c r="N6" i="7"/>
  <c r="N25" i="7" s="1"/>
  <c r="S145" i="2" s="1"/>
  <c r="S152" i="2" s="1"/>
  <c r="S207" i="2" s="1"/>
  <c r="N82" i="8"/>
  <c r="N93" i="8"/>
  <c r="M50" i="8"/>
  <c r="M60" i="8" s="1"/>
  <c r="M64" i="8" s="1"/>
  <c r="M83" i="8"/>
  <c r="N21" i="8"/>
  <c r="O215" i="2"/>
  <c r="N10" i="8" s="1"/>
  <c r="S141" i="2"/>
  <c r="S214" i="2" s="1"/>
  <c r="R9" i="8" s="1"/>
  <c r="M25" i="7"/>
  <c r="R145" i="2" s="1"/>
  <c r="R152" i="2" s="1"/>
  <c r="R207" i="2" s="1"/>
  <c r="T44" i="2" a="1"/>
  <c r="T44" i="2" s="1"/>
  <c r="T111" i="2" s="1"/>
  <c r="T112" i="2" s="1"/>
  <c r="AJ98" i="2" l="1"/>
  <c r="AX180" i="2"/>
  <c r="AW22" i="8"/>
  <c r="BF131" i="2"/>
  <c r="BE132" i="2"/>
  <c r="BF126" i="2"/>
  <c r="BE127" i="2"/>
  <c r="BC176" i="2"/>
  <c r="BB186" i="2"/>
  <c r="BC178" i="2"/>
  <c r="P218" i="2"/>
  <c r="O13" i="8" s="1"/>
  <c r="BC183" i="2"/>
  <c r="BC185" i="2" s="1"/>
  <c r="BC141" i="2"/>
  <c r="BC214" i="2" s="1"/>
  <c r="BB9" i="8" s="1"/>
  <c r="P208" i="2"/>
  <c r="P209" i="2" s="1"/>
  <c r="BF121" i="2"/>
  <c r="BE122" i="2"/>
  <c r="BE136" i="2"/>
  <c r="BD137" i="2"/>
  <c r="BD176" i="2" s="1"/>
  <c r="AK96" i="2"/>
  <c r="AK163" i="2" s="1"/>
  <c r="AK165" i="2" s="1"/>
  <c r="AK166" i="2" s="1"/>
  <c r="AK216" i="2" s="1"/>
  <c r="AJ11" i="8" s="1"/>
  <c r="AL160" i="2"/>
  <c r="AL94" i="2"/>
  <c r="AL157" i="2"/>
  <c r="AL92" i="2"/>
  <c r="AL96" i="2" s="1"/>
  <c r="AL163" i="2" s="1"/>
  <c r="AL165" i="2" s="1"/>
  <c r="AL85" i="2"/>
  <c r="BE88" i="2"/>
  <c r="BD90" i="2"/>
  <c r="BE51" i="2"/>
  <c r="BD49" i="2" a="1"/>
  <c r="BD49" i="2" s="1"/>
  <c r="BD116" i="2" s="1"/>
  <c r="BD117" i="2" s="1"/>
  <c r="AW197" i="2"/>
  <c r="BE36" i="2"/>
  <c r="BD34" i="2" a="1"/>
  <c r="BD34" i="2" s="1"/>
  <c r="AJ206" i="2"/>
  <c r="AJ99" i="2"/>
  <c r="AM93" i="2"/>
  <c r="AN60" i="2"/>
  <c r="AM63" i="2"/>
  <c r="AM65" i="2" s="1"/>
  <c r="AM73" i="2" s="1"/>
  <c r="BE68" i="2"/>
  <c r="BD71" i="2"/>
  <c r="AX181" i="2"/>
  <c r="BE84" i="2"/>
  <c r="BF78" i="2"/>
  <c r="AI213" i="2"/>
  <c r="AH8" i="8" s="1"/>
  <c r="AH47" i="8" s="1"/>
  <c r="N25" i="8"/>
  <c r="S186" i="2"/>
  <c r="Q198" i="2"/>
  <c r="Q204" i="2" s="1"/>
  <c r="P49" i="8" s="1"/>
  <c r="Q219" i="2"/>
  <c r="P14" i="8" s="1"/>
  <c r="R184" i="2"/>
  <c r="R187" i="2" s="1"/>
  <c r="R23" i="8" s="1"/>
  <c r="R24" i="8" s="1"/>
  <c r="R30" i="8" s="1"/>
  <c r="T183" i="2"/>
  <c r="T185" i="2" s="1"/>
  <c r="O6" i="7"/>
  <c r="O217" i="2"/>
  <c r="N12" i="8" s="1"/>
  <c r="N48" i="8" s="1"/>
  <c r="T141" i="2"/>
  <c r="T214" i="2" s="1"/>
  <c r="S9" i="8" s="1"/>
  <c r="U44" i="2" a="1"/>
  <c r="U44" i="2" s="1"/>
  <c r="U111" i="2" s="1"/>
  <c r="U112" i="2" s="1"/>
  <c r="AY180" i="2" l="1"/>
  <c r="AX22" i="8"/>
  <c r="BF136" i="2"/>
  <c r="BE137" i="2"/>
  <c r="P215" i="2"/>
  <c r="P217" i="2" s="1"/>
  <c r="O12" i="8" s="1"/>
  <c r="O48" i="8" s="1"/>
  <c r="BG121" i="2"/>
  <c r="BF122" i="2"/>
  <c r="AL166" i="2"/>
  <c r="AL216" i="2" s="1"/>
  <c r="AK11" i="8" s="1"/>
  <c r="AK98" i="2"/>
  <c r="AK99" i="2" s="1"/>
  <c r="BE177" i="2"/>
  <c r="BE178" i="2"/>
  <c r="BE176" i="2"/>
  <c r="BD177" i="2"/>
  <c r="BG126" i="2"/>
  <c r="BF127" i="2"/>
  <c r="BC179" i="2"/>
  <c r="BD178" i="2"/>
  <c r="BD183" i="2"/>
  <c r="BD185" i="2" s="1"/>
  <c r="BD141" i="2"/>
  <c r="BD214" i="2" s="1"/>
  <c r="BC9" i="8" s="1"/>
  <c r="BC186" i="2"/>
  <c r="BG131" i="2"/>
  <c r="BF132" i="2"/>
  <c r="Q208" i="2"/>
  <c r="Q209" i="2" s="1"/>
  <c r="BF84" i="2"/>
  <c r="BG78" i="2"/>
  <c r="BE90" i="2"/>
  <c r="BF88" i="2"/>
  <c r="AM160" i="2"/>
  <c r="AM94" i="2"/>
  <c r="AM157" i="2"/>
  <c r="AM92" i="2"/>
  <c r="AM96" i="2" s="1"/>
  <c r="AM163" i="2" s="1"/>
  <c r="AM165" i="2" s="1"/>
  <c r="AM166" i="2" s="1"/>
  <c r="AM216" i="2" s="1"/>
  <c r="AL11" i="8" s="1"/>
  <c r="AM85" i="2"/>
  <c r="AY181" i="2"/>
  <c r="BF68" i="2"/>
  <c r="BE71" i="2"/>
  <c r="AN93" i="2"/>
  <c r="AN63" i="2"/>
  <c r="AN65" i="2" s="1"/>
  <c r="AN73" i="2" s="1"/>
  <c r="AO60" i="2"/>
  <c r="BE34" i="2" a="1"/>
  <c r="BE34" i="2" s="1"/>
  <c r="BF36" i="2"/>
  <c r="AX197" i="2"/>
  <c r="BF51" i="2"/>
  <c r="BE49" i="2" a="1"/>
  <c r="BE49" i="2" s="1"/>
  <c r="BE116" i="2" s="1"/>
  <c r="BE117" i="2" s="1"/>
  <c r="AL98" i="2"/>
  <c r="AJ213" i="2"/>
  <c r="AI8" i="8" s="1"/>
  <c r="AI47" i="8" s="1"/>
  <c r="N50" i="8"/>
  <c r="N60" i="8" s="1"/>
  <c r="N64" i="8" s="1"/>
  <c r="N51" i="8"/>
  <c r="R198" i="2"/>
  <c r="R204" i="2" s="1"/>
  <c r="Q49" i="8" s="1"/>
  <c r="T186" i="2"/>
  <c r="R219" i="2"/>
  <c r="Q14" i="8" s="1"/>
  <c r="S184" i="2"/>
  <c r="S187" i="2" s="1"/>
  <c r="S23" i="8" s="1"/>
  <c r="S24" i="8" s="1"/>
  <c r="S30" i="8" s="1"/>
  <c r="Q218" i="2"/>
  <c r="P13" i="8" s="1"/>
  <c r="U183" i="2"/>
  <c r="U185" i="2" s="1"/>
  <c r="P6" i="7"/>
  <c r="P25" i="7" s="1"/>
  <c r="U145" i="2" s="1"/>
  <c r="U152" i="2" s="1"/>
  <c r="U207" i="2" s="1"/>
  <c r="O221" i="2"/>
  <c r="O16" i="8" s="1"/>
  <c r="U141" i="2"/>
  <c r="U214" i="2" s="1"/>
  <c r="T9" i="8" s="1"/>
  <c r="O25" i="7"/>
  <c r="T145" i="2" s="1"/>
  <c r="T152" i="2" s="1"/>
  <c r="T207" i="2" s="1"/>
  <c r="V44" i="2" a="1"/>
  <c r="V44" i="2" s="1"/>
  <c r="V111" i="2" s="1"/>
  <c r="V112" i="2" s="1"/>
  <c r="P221" i="2" l="1"/>
  <c r="P16" i="8" s="1"/>
  <c r="P82" i="8" s="1"/>
  <c r="O10" i="8"/>
  <c r="AZ180" i="2"/>
  <c r="AY22" i="8"/>
  <c r="BH131" i="2"/>
  <c r="BG132" i="2"/>
  <c r="AK206" i="2"/>
  <c r="AK207" i="2" s="1"/>
  <c r="BD179" i="2"/>
  <c r="BH121" i="2"/>
  <c r="BG122" i="2"/>
  <c r="BE183" i="2"/>
  <c r="BE185" i="2" s="1"/>
  <c r="BE141" i="2"/>
  <c r="BE214" i="2" s="1"/>
  <c r="BD9" i="8" s="1"/>
  <c r="BD186" i="2"/>
  <c r="BH126" i="2"/>
  <c r="BG127" i="2"/>
  <c r="Q215" i="2"/>
  <c r="Q217" i="2" s="1"/>
  <c r="P12" i="8" s="1"/>
  <c r="P48" i="8" s="1"/>
  <c r="BE179" i="2"/>
  <c r="BG136" i="2"/>
  <c r="BF137" i="2"/>
  <c r="BF177" i="2" s="1"/>
  <c r="AY197" i="2"/>
  <c r="AL206" i="2"/>
  <c r="AL99" i="2"/>
  <c r="BG51" i="2"/>
  <c r="BF49" i="2" a="1"/>
  <c r="BF49" i="2" s="1"/>
  <c r="BF116" i="2" s="1"/>
  <c r="BF117" i="2" s="1"/>
  <c r="AM98" i="2"/>
  <c r="AO93" i="2"/>
  <c r="AP60" i="2"/>
  <c r="AO63" i="2"/>
  <c r="AO65" i="2" s="1"/>
  <c r="AO73" i="2" s="1"/>
  <c r="BF90" i="2"/>
  <c r="BG88" i="2"/>
  <c r="AZ181" i="2"/>
  <c r="AK213" i="2"/>
  <c r="AJ8" i="8" s="1"/>
  <c r="AJ47" i="8" s="1"/>
  <c r="BF34" i="2" a="1"/>
  <c r="BF34" i="2" s="1"/>
  <c r="BG36" i="2"/>
  <c r="AN160" i="2"/>
  <c r="AN94" i="2"/>
  <c r="AN157" i="2"/>
  <c r="AN92" i="2"/>
  <c r="AN96" i="2" s="1"/>
  <c r="AN163" i="2" s="1"/>
  <c r="AN165" i="2" s="1"/>
  <c r="AN85" i="2"/>
  <c r="BG84" i="2"/>
  <c r="BH78" i="2"/>
  <c r="AN166" i="2"/>
  <c r="AN216" i="2" s="1"/>
  <c r="AM11" i="8" s="1"/>
  <c r="R208" i="2"/>
  <c r="R215" i="2" s="1"/>
  <c r="R217" i="2" s="1"/>
  <c r="BF71" i="2"/>
  <c r="BG68" i="2"/>
  <c r="N83" i="8"/>
  <c r="O50" i="8"/>
  <c r="O60" i="8" s="1"/>
  <c r="O64" i="8" s="1"/>
  <c r="O51" i="8"/>
  <c r="S198" i="2"/>
  <c r="S204" i="2" s="1"/>
  <c r="R49" i="8" s="1"/>
  <c r="R218" i="2"/>
  <c r="Q13" i="8" s="1"/>
  <c r="U186" i="2"/>
  <c r="T184" i="2"/>
  <c r="T187" i="2" s="1"/>
  <c r="T23" i="8" s="1"/>
  <c r="T24" i="8" s="1"/>
  <c r="T30" i="8" s="1"/>
  <c r="S219" i="2"/>
  <c r="R14" i="8" s="1"/>
  <c r="V183" i="2"/>
  <c r="V185" i="2" s="1"/>
  <c r="Q6" i="7"/>
  <c r="P93" i="8"/>
  <c r="O82" i="8"/>
  <c r="O93" i="8"/>
  <c r="O21" i="8"/>
  <c r="V141" i="2"/>
  <c r="V214" i="2" s="1"/>
  <c r="U9" i="8" s="1"/>
  <c r="W44" i="2" a="1"/>
  <c r="W44" i="2" s="1"/>
  <c r="W111" i="2" s="1"/>
  <c r="W112" i="2" s="1"/>
  <c r="Q221" i="2" l="1"/>
  <c r="Q16" i="8" s="1"/>
  <c r="Q82" i="8" s="1"/>
  <c r="BA180" i="2"/>
  <c r="AZ22" i="8"/>
  <c r="P10" i="8"/>
  <c r="BI121" i="2"/>
  <c r="BH122" i="2"/>
  <c r="BE186" i="2"/>
  <c r="BH136" i="2"/>
  <c r="BG137" i="2"/>
  <c r="BG176" i="2" s="1"/>
  <c r="BF176" i="2"/>
  <c r="BF178" i="2"/>
  <c r="BI126" i="2"/>
  <c r="BH127" i="2"/>
  <c r="BF183" i="2"/>
  <c r="BF185" i="2" s="1"/>
  <c r="BF141" i="2"/>
  <c r="BF214" i="2" s="1"/>
  <c r="BE9" i="8" s="1"/>
  <c r="BI131" i="2"/>
  <c r="BH132" i="2"/>
  <c r="R209" i="2"/>
  <c r="AZ197" i="2"/>
  <c r="BA181" i="2"/>
  <c r="AO94" i="2"/>
  <c r="AO160" i="2"/>
  <c r="AO157" i="2"/>
  <c r="AO92" i="2"/>
  <c r="AO96" i="2" s="1"/>
  <c r="AO163" i="2" s="1"/>
  <c r="AO165" i="2" s="1"/>
  <c r="AO85" i="2"/>
  <c r="BH68" i="2"/>
  <c r="BG71" i="2"/>
  <c r="AO166" i="2"/>
  <c r="AO216" i="2" s="1"/>
  <c r="AN11" i="8" s="1"/>
  <c r="AM206" i="2"/>
  <c r="AM99" i="2"/>
  <c r="BH84" i="2"/>
  <c r="BI78" i="2"/>
  <c r="AP93" i="2"/>
  <c r="AQ60" i="2"/>
  <c r="AP63" i="2"/>
  <c r="AP65" i="2" s="1"/>
  <c r="AP73" i="2" s="1"/>
  <c r="AN98" i="2"/>
  <c r="BG90" i="2"/>
  <c r="BH88" i="2"/>
  <c r="Q10" i="8"/>
  <c r="BG49" i="2" a="1"/>
  <c r="BG49" i="2" s="1"/>
  <c r="BG116" i="2" s="1"/>
  <c r="BG117" i="2" s="1"/>
  <c r="BH51" i="2"/>
  <c r="AL207" i="2"/>
  <c r="AL213" i="2"/>
  <c r="AK8" i="8" s="1"/>
  <c r="AK47" i="8" s="1"/>
  <c r="BG34" i="2" a="1"/>
  <c r="BG34" i="2" s="1"/>
  <c r="BH36" i="2"/>
  <c r="S218" i="2"/>
  <c r="R13" i="8" s="1"/>
  <c r="S208" i="2"/>
  <c r="S209" i="2" s="1"/>
  <c r="P50" i="8"/>
  <c r="P60" i="8" s="1"/>
  <c r="P64" i="8" s="1"/>
  <c r="P51" i="8"/>
  <c r="P97" i="8"/>
  <c r="O97" i="8"/>
  <c r="O25" i="8"/>
  <c r="O83" i="8" s="1"/>
  <c r="T198" i="2"/>
  <c r="T204" i="2" s="1"/>
  <c r="S49" i="8" s="1"/>
  <c r="T219" i="2"/>
  <c r="S14" i="8" s="1"/>
  <c r="U184" i="2"/>
  <c r="U187" i="2" s="1"/>
  <c r="U23" i="8" s="1"/>
  <c r="U24" i="8" s="1"/>
  <c r="U30" i="8" s="1"/>
  <c r="V186" i="2"/>
  <c r="W183" i="2"/>
  <c r="W185" i="2" s="1"/>
  <c r="R6" i="7"/>
  <c r="R25" i="7" s="1"/>
  <c r="W145" i="2" s="1"/>
  <c r="W152" i="2" s="1"/>
  <c r="W207" i="2" s="1"/>
  <c r="P21" i="8"/>
  <c r="Q12" i="8"/>
  <c r="Q48" i="8" s="1"/>
  <c r="R221" i="2"/>
  <c r="R16" i="8" s="1"/>
  <c r="W141" i="2"/>
  <c r="W214" i="2" s="1"/>
  <c r="V9" i="8" s="1"/>
  <c r="Q25" i="7"/>
  <c r="V145" i="2" s="1"/>
  <c r="V152" i="2" s="1"/>
  <c r="V207" i="2" s="1"/>
  <c r="X44" i="2" a="1"/>
  <c r="X44" i="2" s="1"/>
  <c r="X111" i="2" s="1"/>
  <c r="X112" i="2" s="1"/>
  <c r="Q93" i="8" l="1"/>
  <c r="BB180" i="2"/>
  <c r="BA22" i="8"/>
  <c r="BG183" i="2"/>
  <c r="BG185" i="2" s="1"/>
  <c r="BG141" i="2"/>
  <c r="BG214" i="2" s="1"/>
  <c r="BF9" i="8" s="1"/>
  <c r="BF179" i="2"/>
  <c r="BJ126" i="2"/>
  <c r="BI127" i="2"/>
  <c r="BJ131" i="2"/>
  <c r="BI132" i="2"/>
  <c r="BJ121" i="2"/>
  <c r="BI122" i="2"/>
  <c r="BI136" i="2"/>
  <c r="BH137" i="2"/>
  <c r="BH177" i="2" s="1"/>
  <c r="BG177" i="2"/>
  <c r="BF186" i="2"/>
  <c r="BG178" i="2"/>
  <c r="AM213" i="2"/>
  <c r="AL8" i="8" s="1"/>
  <c r="AL47" i="8" s="1"/>
  <c r="AM207" i="2"/>
  <c r="BI51" i="2"/>
  <c r="BH49" i="2" a="1"/>
  <c r="BH49" i="2" s="1"/>
  <c r="BH116" i="2" s="1"/>
  <c r="BH117" i="2" s="1"/>
  <c r="AN206" i="2"/>
  <c r="AN99" i="2"/>
  <c r="BH34" i="2" a="1"/>
  <c r="BH34" i="2" s="1"/>
  <c r="BI36" i="2"/>
  <c r="BB181" i="2"/>
  <c r="BI84" i="2"/>
  <c r="BJ78" i="2"/>
  <c r="AO98" i="2"/>
  <c r="AQ93" i="2"/>
  <c r="AQ63" i="2"/>
  <c r="AQ65" i="2" s="1"/>
  <c r="AQ73" i="2" s="1"/>
  <c r="AR60" i="2"/>
  <c r="BA197" i="2"/>
  <c r="BI68" i="2"/>
  <c r="BH71" i="2"/>
  <c r="BH90" i="2"/>
  <c r="BI88" i="2"/>
  <c r="AP160" i="2"/>
  <c r="AP94" i="2"/>
  <c r="AP157" i="2"/>
  <c r="AP92" i="2"/>
  <c r="AP96" i="2" s="1"/>
  <c r="AP163" i="2" s="1"/>
  <c r="AP165" i="2" s="1"/>
  <c r="AP85" i="2"/>
  <c r="Q50" i="8"/>
  <c r="Q60" i="8" s="1"/>
  <c r="Q64" i="8" s="1"/>
  <c r="Q51" i="8"/>
  <c r="S215" i="2"/>
  <c r="S217" i="2" s="1"/>
  <c r="R12" i="8" s="1"/>
  <c r="R48" i="8" s="1"/>
  <c r="T208" i="2"/>
  <c r="T209" i="2" s="1"/>
  <c r="Q97" i="8"/>
  <c r="P25" i="8"/>
  <c r="P83" i="8" s="1"/>
  <c r="V184" i="2"/>
  <c r="V187" i="2" s="1"/>
  <c r="V23" i="8" s="1"/>
  <c r="V24" i="8" s="1"/>
  <c r="V30" i="8" s="1"/>
  <c r="T218" i="2"/>
  <c r="S13" i="8" s="1"/>
  <c r="U219" i="2"/>
  <c r="T14" i="8" s="1"/>
  <c r="U198" i="2"/>
  <c r="U204" i="2" s="1"/>
  <c r="T49" i="8" s="1"/>
  <c r="W186" i="2"/>
  <c r="X183" i="2"/>
  <c r="X185" i="2" s="1"/>
  <c r="S6" i="7"/>
  <c r="R82" i="8"/>
  <c r="R93" i="8"/>
  <c r="Q21" i="8"/>
  <c r="X141" i="2"/>
  <c r="X214" i="2" s="1"/>
  <c r="W9" i="8" s="1"/>
  <c r="Y44" i="2" a="1"/>
  <c r="Y44" i="2" s="1"/>
  <c r="Y111" i="2" s="1"/>
  <c r="Y112" i="2" s="1"/>
  <c r="BH176" i="2" l="1"/>
  <c r="BH178" i="2"/>
  <c r="BC180" i="2"/>
  <c r="BB22" i="8"/>
  <c r="BK121" i="2"/>
  <c r="BJ122" i="2"/>
  <c r="BK126" i="2"/>
  <c r="BJ127" i="2"/>
  <c r="BH183" i="2"/>
  <c r="BH185" i="2" s="1"/>
  <c r="BH186" i="2" s="1"/>
  <c r="BH141" i="2"/>
  <c r="BH214" i="2" s="1"/>
  <c r="BG9" i="8" s="1"/>
  <c r="BH179" i="2"/>
  <c r="BG179" i="2"/>
  <c r="BJ136" i="2"/>
  <c r="BI137" i="2"/>
  <c r="BI177" i="2" s="1"/>
  <c r="BK131" i="2"/>
  <c r="BJ132" i="2"/>
  <c r="BG186" i="2"/>
  <c r="R10" i="8"/>
  <c r="BI71" i="2"/>
  <c r="BJ68" i="2"/>
  <c r="AO206" i="2"/>
  <c r="AO99" i="2"/>
  <c r="BJ84" i="2"/>
  <c r="BK78" i="2"/>
  <c r="BC181" i="2"/>
  <c r="AP166" i="2"/>
  <c r="AP216" i="2" s="1"/>
  <c r="AO11" i="8" s="1"/>
  <c r="AN213" i="2"/>
  <c r="AM8" i="8" s="1"/>
  <c r="AM47" i="8" s="1"/>
  <c r="AN207" i="2"/>
  <c r="BB197" i="2"/>
  <c r="AR93" i="2"/>
  <c r="AR63" i="2"/>
  <c r="AR65" i="2" s="1"/>
  <c r="AR73" i="2" s="1"/>
  <c r="AS60" i="2"/>
  <c r="BJ36" i="2"/>
  <c r="BI34" i="2" a="1"/>
  <c r="BI34" i="2" s="1"/>
  <c r="BI90" i="2"/>
  <c r="BJ88" i="2"/>
  <c r="BI49" i="2" a="1"/>
  <c r="BI49" i="2" s="1"/>
  <c r="BI116" i="2" s="1"/>
  <c r="BI117" i="2" s="1"/>
  <c r="BJ51" i="2"/>
  <c r="AQ160" i="2"/>
  <c r="AQ94" i="2"/>
  <c r="AQ157" i="2"/>
  <c r="AQ92" i="2"/>
  <c r="AQ96" i="2" s="1"/>
  <c r="AQ163" i="2" s="1"/>
  <c r="AQ165" i="2" s="1"/>
  <c r="AQ85" i="2"/>
  <c r="AP98" i="2"/>
  <c r="T215" i="2"/>
  <c r="S10" i="8" s="1"/>
  <c r="S221" i="2"/>
  <c r="S16" i="8" s="1"/>
  <c r="S82" i="8" s="1"/>
  <c r="R50" i="8"/>
  <c r="R60" i="8" s="1"/>
  <c r="R64" i="8" s="1"/>
  <c r="R51" i="8"/>
  <c r="R97" i="8"/>
  <c r="Q25" i="8"/>
  <c r="Q83" i="8" s="1"/>
  <c r="U218" i="2"/>
  <c r="T13" i="8" s="1"/>
  <c r="U208" i="2"/>
  <c r="U209" i="2" s="1"/>
  <c r="W184" i="2"/>
  <c r="W187" i="2" s="1"/>
  <c r="W23" i="8" s="1"/>
  <c r="W24" i="8" s="1"/>
  <c r="W30" i="8" s="1"/>
  <c r="X186" i="2"/>
  <c r="V219" i="2"/>
  <c r="U14" i="8" s="1"/>
  <c r="V198" i="2"/>
  <c r="V204" i="2" s="1"/>
  <c r="U49" i="8" s="1"/>
  <c r="Y183" i="2"/>
  <c r="Y185" i="2" s="1"/>
  <c r="T6" i="7"/>
  <c r="T25" i="7" s="1"/>
  <c r="Y145" i="2" s="1"/>
  <c r="Y152" i="2" s="1"/>
  <c r="Y207" i="2" s="1"/>
  <c r="R21" i="8"/>
  <c r="Y141" i="2"/>
  <c r="Y214" i="2" s="1"/>
  <c r="X9" i="8" s="1"/>
  <c r="S25" i="7"/>
  <c r="X145" i="2" s="1"/>
  <c r="X152" i="2" s="1"/>
  <c r="X207" i="2" s="1"/>
  <c r="AA44" i="2" a="1"/>
  <c r="AA44" i="2" s="1"/>
  <c r="AA111" i="2" s="1"/>
  <c r="AA112" i="2" s="1"/>
  <c r="Z44" i="2" a="1"/>
  <c r="Z44" i="2" s="1"/>
  <c r="Z111" i="2" s="1"/>
  <c r="Z112" i="2" s="1"/>
  <c r="BD180" i="2" l="1"/>
  <c r="BC22" i="8"/>
  <c r="BK136" i="2"/>
  <c r="BJ137" i="2"/>
  <c r="BI176" i="2"/>
  <c r="BL126" i="2"/>
  <c r="BK127" i="2"/>
  <c r="BI141" i="2"/>
  <c r="BI214" i="2" s="1"/>
  <c r="BH9" i="8" s="1"/>
  <c r="BI183" i="2"/>
  <c r="BI185" i="2" s="1"/>
  <c r="BI178" i="2"/>
  <c r="BJ177" i="2"/>
  <c r="BJ178" i="2"/>
  <c r="BJ176" i="2"/>
  <c r="BL121" i="2"/>
  <c r="BK122" i="2"/>
  <c r="BL131" i="2"/>
  <c r="BK132" i="2"/>
  <c r="T217" i="2"/>
  <c r="S12" i="8" s="1"/>
  <c r="S48" i="8" s="1"/>
  <c r="S50" i="8" s="1"/>
  <c r="S60" i="8" s="1"/>
  <c r="S64" i="8" s="1"/>
  <c r="AS93" i="2"/>
  <c r="AS63" i="2"/>
  <c r="AS65" i="2" s="1"/>
  <c r="AS73" i="2" s="1"/>
  <c r="AT60" i="2"/>
  <c r="AO213" i="2"/>
  <c r="AN8" i="8" s="1"/>
  <c r="AN47" i="8" s="1"/>
  <c r="AO207" i="2"/>
  <c r="BD181" i="2"/>
  <c r="BK88" i="2"/>
  <c r="BJ90" i="2"/>
  <c r="BC197" i="2"/>
  <c r="BK84" i="2"/>
  <c r="BL78" i="2"/>
  <c r="AR160" i="2"/>
  <c r="AR157" i="2"/>
  <c r="AR94" i="2"/>
  <c r="AR92" i="2"/>
  <c r="AR85" i="2"/>
  <c r="BJ71" i="2"/>
  <c r="BK68" i="2"/>
  <c r="AQ98" i="2"/>
  <c r="BJ49" i="2" a="1"/>
  <c r="BJ49" i="2" s="1"/>
  <c r="BJ116" i="2" s="1"/>
  <c r="BJ117" i="2" s="1"/>
  <c r="BK51" i="2"/>
  <c r="S93" i="8"/>
  <c r="S97" i="8" s="1"/>
  <c r="AQ166" i="2"/>
  <c r="AQ216" i="2" s="1"/>
  <c r="AP11" i="8" s="1"/>
  <c r="BJ34" i="2" a="1"/>
  <c r="BJ34" i="2" s="1"/>
  <c r="BK36" i="2"/>
  <c r="AP206" i="2"/>
  <c r="AP99" i="2"/>
  <c r="S51" i="8"/>
  <c r="U215" i="2"/>
  <c r="T10" i="8" s="1"/>
  <c r="R25" i="8"/>
  <c r="R83" i="8" s="1"/>
  <c r="W198" i="2"/>
  <c r="W204" i="2" s="1"/>
  <c r="V49" i="8" s="1"/>
  <c r="W219" i="2"/>
  <c r="V14" i="8" s="1"/>
  <c r="X184" i="2"/>
  <c r="X187" i="2" s="1"/>
  <c r="X23" i="8" s="1"/>
  <c r="X24" i="8" s="1"/>
  <c r="X30" i="8" s="1"/>
  <c r="Y186" i="2"/>
  <c r="V218" i="2"/>
  <c r="U13" i="8" s="1"/>
  <c r="V208" i="2"/>
  <c r="V209" i="2" s="1"/>
  <c r="Z183" i="2"/>
  <c r="Z185" i="2" s="1"/>
  <c r="U6" i="7"/>
  <c r="AA183" i="2"/>
  <c r="AA185" i="2" s="1"/>
  <c r="AJ186" i="2" s="1"/>
  <c r="V6" i="7"/>
  <c r="AB25" i="7" s="1"/>
  <c r="AG145" i="2" s="1"/>
  <c r="AG152" i="2" s="1"/>
  <c r="AG207" i="2" s="1"/>
  <c r="S21" i="8"/>
  <c r="T221" i="2"/>
  <c r="T16" i="8" s="1"/>
  <c r="AA141" i="2"/>
  <c r="AA214" i="2" s="1"/>
  <c r="Z9" i="8" s="1"/>
  <c r="Z141" i="2"/>
  <c r="Z214" i="2" s="1"/>
  <c r="Y9" i="8" s="1"/>
  <c r="BE180" i="2" l="1"/>
  <c r="BD22" i="8"/>
  <c r="BI179" i="2"/>
  <c r="BJ179" i="2"/>
  <c r="BI186" i="2"/>
  <c r="BM121" i="2"/>
  <c r="BL122" i="2"/>
  <c r="AR96" i="2"/>
  <c r="AR163" i="2" s="1"/>
  <c r="AR165" i="2" s="1"/>
  <c r="BJ183" i="2"/>
  <c r="BJ185" i="2" s="1"/>
  <c r="BJ141" i="2"/>
  <c r="BJ214" i="2" s="1"/>
  <c r="BM126" i="2"/>
  <c r="BL127" i="2"/>
  <c r="BL136" i="2"/>
  <c r="BK137" i="2"/>
  <c r="BK176" i="2" s="1"/>
  <c r="BM131" i="2"/>
  <c r="BL132" i="2"/>
  <c r="Z186" i="2"/>
  <c r="AI186" i="2"/>
  <c r="BK49" i="2" a="1"/>
  <c r="BK49" i="2" s="1"/>
  <c r="BK116" i="2" s="1"/>
  <c r="BK117" i="2" s="1"/>
  <c r="BL51" i="2"/>
  <c r="BK90" i="2"/>
  <c r="BL88" i="2"/>
  <c r="BL84" i="2"/>
  <c r="BM78" i="2"/>
  <c r="BD197" i="2"/>
  <c r="BK71" i="2"/>
  <c r="BL68" i="2"/>
  <c r="AS160" i="2"/>
  <c r="AS157" i="2"/>
  <c r="AS94" i="2"/>
  <c r="AS92" i="2"/>
  <c r="AS85" i="2"/>
  <c r="BE181" i="2"/>
  <c r="AQ206" i="2"/>
  <c r="AQ99" i="2"/>
  <c r="AP213" i="2"/>
  <c r="AO8" i="8" s="1"/>
  <c r="AO47" i="8" s="1"/>
  <c r="AP207" i="2"/>
  <c r="AT93" i="2"/>
  <c r="AT63" i="2"/>
  <c r="AT65" i="2" s="1"/>
  <c r="AT73" i="2" s="1"/>
  <c r="AU60" i="2"/>
  <c r="BL36" i="2"/>
  <c r="BK34" i="2" a="1"/>
  <c r="BK34" i="2" s="1"/>
  <c r="U217" i="2"/>
  <c r="U221" i="2" s="1"/>
  <c r="U16" i="8" s="1"/>
  <c r="U93" i="8" s="1"/>
  <c r="W208" i="2"/>
  <c r="W209" i="2" s="1"/>
  <c r="S25" i="8"/>
  <c r="S83" i="8" s="1"/>
  <c r="W218" i="2"/>
  <c r="V13" i="8" s="1"/>
  <c r="V215" i="2"/>
  <c r="U10" i="8" s="1"/>
  <c r="X198" i="2"/>
  <c r="X204" i="2" s="1"/>
  <c r="W49" i="8" s="1"/>
  <c r="AE186" i="2"/>
  <c r="AA186" i="2"/>
  <c r="AB186" i="2"/>
  <c r="AD186" i="2"/>
  <c r="Y184" i="2"/>
  <c r="Y187" i="2" s="1"/>
  <c r="Y23" i="8" s="1"/>
  <c r="Y24" i="8" s="1"/>
  <c r="Y30" i="8" s="1"/>
  <c r="AC186" i="2"/>
  <c r="X219" i="2"/>
  <c r="W14" i="8" s="1"/>
  <c r="AH186" i="2"/>
  <c r="AF186" i="2"/>
  <c r="AG186" i="2"/>
  <c r="AD25" i="7"/>
  <c r="AI145" i="2" s="1"/>
  <c r="AI152" i="2" s="1"/>
  <c r="AI207" i="2" s="1"/>
  <c r="AC25" i="7"/>
  <c r="AH145" i="2" s="1"/>
  <c r="AH152" i="2" s="1"/>
  <c r="AH207" i="2" s="1"/>
  <c r="AE25" i="7"/>
  <c r="AJ145" i="2" s="1"/>
  <c r="AJ152" i="2" s="1"/>
  <c r="AJ207" i="2" s="1"/>
  <c r="Z25" i="7"/>
  <c r="AE145" i="2" s="1"/>
  <c r="AE152" i="2" s="1"/>
  <c r="AE207" i="2" s="1"/>
  <c r="AA25" i="7"/>
  <c r="AF145" i="2" s="1"/>
  <c r="AF152" i="2" s="1"/>
  <c r="AF207" i="2" s="1"/>
  <c r="T82" i="8"/>
  <c r="T93" i="8"/>
  <c r="T21" i="8"/>
  <c r="Y25" i="7"/>
  <c r="AD145" i="2" s="1"/>
  <c r="AD152" i="2" s="1"/>
  <c r="AD207" i="2" s="1"/>
  <c r="W25" i="7"/>
  <c r="AB145" i="2" s="1"/>
  <c r="AB152" i="2" s="1"/>
  <c r="AB207" i="2" s="1"/>
  <c r="V25" i="7"/>
  <c r="AA145" i="2" s="1"/>
  <c r="AA152" i="2" s="1"/>
  <c r="AA207" i="2" s="1"/>
  <c r="U25" i="7"/>
  <c r="Z145" i="2" s="1"/>
  <c r="Z152" i="2" s="1"/>
  <c r="Z207" i="2" s="1"/>
  <c r="X25" i="7"/>
  <c r="AC145" i="2" s="1"/>
  <c r="AC152" i="2" s="1"/>
  <c r="AC207" i="2" s="1"/>
  <c r="BF180" i="2" l="1"/>
  <c r="BF181" i="2" s="1"/>
  <c r="BE22" i="8"/>
  <c r="BN126" i="2"/>
  <c r="BN127" i="2" s="1"/>
  <c r="BM127" i="2"/>
  <c r="BN121" i="2"/>
  <c r="BN122" i="2" s="1"/>
  <c r="BM122" i="2"/>
  <c r="BJ186" i="2"/>
  <c r="BM136" i="2"/>
  <c r="BL137" i="2"/>
  <c r="BK141" i="2"/>
  <c r="BK214" i="2" s="1"/>
  <c r="BK183" i="2"/>
  <c r="BK185" i="2" s="1"/>
  <c r="BK186" i="2" s="1"/>
  <c r="BK177" i="2"/>
  <c r="BK178" i="2"/>
  <c r="BL178" i="2"/>
  <c r="BL177" i="2"/>
  <c r="BL176" i="2"/>
  <c r="BN131" i="2"/>
  <c r="BN132" i="2" s="1"/>
  <c r="BM132" i="2"/>
  <c r="AR98" i="2"/>
  <c r="U82" i="8"/>
  <c r="W215" i="2"/>
  <c r="V10" i="8" s="1"/>
  <c r="X218" i="2"/>
  <c r="W13" i="8" s="1"/>
  <c r="X208" i="2"/>
  <c r="X209" i="2" s="1"/>
  <c r="V217" i="2"/>
  <c r="U12" i="8" s="1"/>
  <c r="U48" i="8" s="1"/>
  <c r="U51" i="8" s="1"/>
  <c r="T12" i="8"/>
  <c r="T48" i="8" s="1"/>
  <c r="T50" i="8" s="1"/>
  <c r="T60" i="8" s="1"/>
  <c r="T64" i="8" s="1"/>
  <c r="AT160" i="2"/>
  <c r="AT157" i="2"/>
  <c r="AT94" i="2"/>
  <c r="AT92" i="2"/>
  <c r="AT85" i="2"/>
  <c r="AR206" i="2"/>
  <c r="AR99" i="2"/>
  <c r="BM88" i="2"/>
  <c r="BL90" i="2"/>
  <c r="BL71" i="2"/>
  <c r="BM68" i="2"/>
  <c r="BM84" i="2"/>
  <c r="BN78" i="2"/>
  <c r="AR166" i="2"/>
  <c r="AR216" i="2" s="1"/>
  <c r="AQ11" i="8" s="1"/>
  <c r="BM36" i="2"/>
  <c r="BL34" i="2" a="1"/>
  <c r="BL34" i="2" s="1"/>
  <c r="AQ213" i="2"/>
  <c r="AP8" i="8" s="1"/>
  <c r="AP47" i="8" s="1"/>
  <c r="AQ207" i="2"/>
  <c r="BM51" i="2"/>
  <c r="BL49" i="2" a="1"/>
  <c r="BL49" i="2" s="1"/>
  <c r="BL116" i="2" s="1"/>
  <c r="BL117" i="2" s="1"/>
  <c r="AU93" i="2"/>
  <c r="AU63" i="2"/>
  <c r="AU65" i="2" s="1"/>
  <c r="AU73" i="2" s="1"/>
  <c r="AV60" i="2"/>
  <c r="BE197" i="2"/>
  <c r="AS96" i="2"/>
  <c r="Y219" i="2"/>
  <c r="X14" i="8" s="1"/>
  <c r="U97" i="8"/>
  <c r="T97" i="8"/>
  <c r="Z184" i="2"/>
  <c r="Z187" i="2" s="1"/>
  <c r="Z23" i="8" s="1"/>
  <c r="Z24" i="8" s="1"/>
  <c r="Z30" i="8" s="1"/>
  <c r="T25" i="8"/>
  <c r="Y198" i="2"/>
  <c r="Y204" i="2" s="1"/>
  <c r="X49" i="8" s="1"/>
  <c r="U21" i="8"/>
  <c r="H6" i="3"/>
  <c r="H9" i="3" s="1"/>
  <c r="W217" i="2" l="1"/>
  <c r="V12" i="8" s="1"/>
  <c r="V48" i="8" s="1"/>
  <c r="X215" i="2"/>
  <c r="W10" i="8" s="1"/>
  <c r="V221" i="2"/>
  <c r="V16" i="8" s="1"/>
  <c r="V93" i="8" s="1"/>
  <c r="BG180" i="2"/>
  <c r="BG181" i="2" s="1"/>
  <c r="BF22" i="8"/>
  <c r="BL141" i="2"/>
  <c r="BL214" i="2" s="1"/>
  <c r="BL183" i="2"/>
  <c r="BL185" i="2" s="1"/>
  <c r="BL186" i="2" s="1"/>
  <c r="BN136" i="2"/>
  <c r="BN137" i="2" s="1"/>
  <c r="BM137" i="2"/>
  <c r="BM177" i="2" s="1"/>
  <c r="BM176" i="2"/>
  <c r="BN177" i="2"/>
  <c r="BN178" i="2"/>
  <c r="BN176" i="2"/>
  <c r="BK179" i="2"/>
  <c r="BL179" i="2"/>
  <c r="AT96" i="2"/>
  <c r="AT163" i="2" s="1"/>
  <c r="AT165" i="2" s="1"/>
  <c r="U50" i="8"/>
  <c r="U60" i="8" s="1"/>
  <c r="U64" i="8" s="1"/>
  <c r="T51" i="8"/>
  <c r="T83" i="8" s="1"/>
  <c r="BN51" i="2"/>
  <c r="BM49" i="2" a="1"/>
  <c r="BM49" i="2" s="1"/>
  <c r="BM116" i="2" s="1"/>
  <c r="BM117" i="2" s="1"/>
  <c r="AV93" i="2"/>
  <c r="AV63" i="2"/>
  <c r="AV65" i="2" s="1"/>
  <c r="AV73" i="2" s="1"/>
  <c r="AW60" i="2"/>
  <c r="BF197" i="2"/>
  <c r="BN36" i="2"/>
  <c r="BM34" i="2" a="1"/>
  <c r="BM34" i="2" s="1"/>
  <c r="BM71" i="2"/>
  <c r="BN68" i="2"/>
  <c r="AA184" i="2"/>
  <c r="AA187" i="2" s="1"/>
  <c r="AA23" i="8" s="1"/>
  <c r="AA24" i="8" s="1"/>
  <c r="AR213" i="2"/>
  <c r="AQ8" i="8" s="1"/>
  <c r="AQ47" i="8" s="1"/>
  <c r="AR207" i="2"/>
  <c r="BN84" i="2"/>
  <c r="AU160" i="2"/>
  <c r="AU157" i="2"/>
  <c r="AU94" i="2"/>
  <c r="AU92" i="2"/>
  <c r="AU96" i="2" s="1"/>
  <c r="AU163" i="2" s="1"/>
  <c r="AU165" i="2" s="1"/>
  <c r="AU85" i="2"/>
  <c r="BN88" i="2"/>
  <c r="BM90" i="2"/>
  <c r="AS163" i="2"/>
  <c r="AS165" i="2" s="1"/>
  <c r="AS98" i="2"/>
  <c r="V50" i="8"/>
  <c r="V60" i="8" s="1"/>
  <c r="V64" i="8" s="1"/>
  <c r="V51" i="8"/>
  <c r="Y218" i="2"/>
  <c r="X13" i="8" s="1"/>
  <c r="Y208" i="2"/>
  <c r="Y209" i="2" s="1"/>
  <c r="Z198" i="2"/>
  <c r="Z204" i="2" s="1"/>
  <c r="Y49" i="8" s="1"/>
  <c r="Z219" i="2"/>
  <c r="Y14" i="8" s="1"/>
  <c r="U25" i="8"/>
  <c r="U83" i="8" s="1"/>
  <c r="V21" i="8"/>
  <c r="X217" i="2"/>
  <c r="W12" i="8" s="1"/>
  <c r="W48" i="8" s="1"/>
  <c r="W221" i="2"/>
  <c r="W16" i="8" s="1"/>
  <c r="I6" i="3"/>
  <c r="I9" i="3" s="1"/>
  <c r="V82" i="8" l="1"/>
  <c r="BM178" i="2"/>
  <c r="BH180" i="2"/>
  <c r="BH181" i="2" s="1"/>
  <c r="BG22" i="8"/>
  <c r="BM183" i="2"/>
  <c r="BM185" i="2" s="1"/>
  <c r="BM186" i="2" s="1"/>
  <c r="BM141" i="2"/>
  <c r="BM214" i="2" s="1"/>
  <c r="AT98" i="2"/>
  <c r="AT206" i="2"/>
  <c r="AT99" i="2"/>
  <c r="BN90" i="2"/>
  <c r="AB184" i="2"/>
  <c r="AB187" i="2" s="1"/>
  <c r="AB23" i="8" s="1"/>
  <c r="AB24" i="8" s="1"/>
  <c r="AB30" i="8" s="1"/>
  <c r="AV157" i="2"/>
  <c r="AV160" i="2"/>
  <c r="AV94" i="2"/>
  <c r="AV92" i="2"/>
  <c r="AV96" i="2" s="1"/>
  <c r="AV163" i="2" s="1"/>
  <c r="AV165" i="2" s="1"/>
  <c r="AV166" i="2" s="1"/>
  <c r="AV216" i="2" s="1"/>
  <c r="AU11" i="8" s="1"/>
  <c r="AV85" i="2"/>
  <c r="AU98" i="2"/>
  <c r="AA219" i="2"/>
  <c r="Z14" i="8" s="1"/>
  <c r="BN49" i="2" a="1"/>
  <c r="BN49" i="2" s="1"/>
  <c r="BN116" i="2" s="1"/>
  <c r="BN117" i="2" s="1"/>
  <c r="AS206" i="2"/>
  <c r="AS99" i="2"/>
  <c r="AT166" i="2"/>
  <c r="AT216" i="2" s="1"/>
  <c r="AS11" i="8" s="1"/>
  <c r="AS166" i="2"/>
  <c r="AS216" i="2" s="1"/>
  <c r="AR11" i="8" s="1"/>
  <c r="BN71" i="2"/>
  <c r="AU166" i="2"/>
  <c r="AU216" i="2" s="1"/>
  <c r="AT11" i="8" s="1"/>
  <c r="BN34" i="2" a="1"/>
  <c r="BN34" i="2" s="1"/>
  <c r="AW93" i="2"/>
  <c r="AW63" i="2"/>
  <c r="AW65" i="2" s="1"/>
  <c r="AW73" i="2" s="1"/>
  <c r="AX60" i="2"/>
  <c r="AA198" i="2"/>
  <c r="AA204" i="2" s="1"/>
  <c r="Z49" i="8" s="1"/>
  <c r="Z208" i="2"/>
  <c r="Z209" i="2" s="1"/>
  <c r="BG197" i="2"/>
  <c r="Y215" i="2"/>
  <c r="X10" i="8" s="1"/>
  <c r="W50" i="8"/>
  <c r="W60" i="8" s="1"/>
  <c r="W64" i="8" s="1"/>
  <c r="W51" i="8"/>
  <c r="Z218" i="2"/>
  <c r="Y13" i="8" s="1"/>
  <c r="X221" i="2"/>
  <c r="X16" i="8" s="1"/>
  <c r="X82" i="8" s="1"/>
  <c r="V97" i="8"/>
  <c r="V25" i="8"/>
  <c r="V83" i="8" s="1"/>
  <c r="W82" i="8"/>
  <c r="W93" i="8"/>
  <c r="AA30" i="8"/>
  <c r="W21" i="8"/>
  <c r="J6" i="3"/>
  <c r="J9" i="3" s="1"/>
  <c r="BM179" i="2" l="1"/>
  <c r="BN179" i="2"/>
  <c r="BI180" i="2"/>
  <c r="BH22" i="8"/>
  <c r="BN183" i="2"/>
  <c r="BN185" i="2" s="1"/>
  <c r="BN186" i="2" s="1"/>
  <c r="BN141" i="2"/>
  <c r="BN214" i="2" s="1"/>
  <c r="AB219" i="2"/>
  <c r="AA14" i="8" s="1"/>
  <c r="Z215" i="2"/>
  <c r="Z217" i="2" s="1"/>
  <c r="Z221" i="2" s="1"/>
  <c r="Z16" i="8" s="1"/>
  <c r="AA218" i="2"/>
  <c r="Z13" i="8" s="1"/>
  <c r="AA208" i="2"/>
  <c r="AA215" i="2" s="1"/>
  <c r="AU206" i="2"/>
  <c r="AU99" i="2"/>
  <c r="AX63" i="2"/>
  <c r="AX65" i="2" s="1"/>
  <c r="AX73" i="2" s="1"/>
  <c r="AY60" i="2"/>
  <c r="AX93" i="2"/>
  <c r="BH197" i="2"/>
  <c r="X93" i="8"/>
  <c r="X97" i="8" s="1"/>
  <c r="AS213" i="2"/>
  <c r="AR8" i="8" s="1"/>
  <c r="AR47" i="8" s="1"/>
  <c r="AS207" i="2"/>
  <c r="AW157" i="2"/>
  <c r="AW160" i="2"/>
  <c r="AW94" i="2"/>
  <c r="AW92" i="2"/>
  <c r="AW85" i="2"/>
  <c r="BI181" i="2"/>
  <c r="BJ180" i="2" s="1"/>
  <c r="Y217" i="2"/>
  <c r="X12" i="8" s="1"/>
  <c r="X48" i="8" s="1"/>
  <c r="X50" i="8" s="1"/>
  <c r="X60" i="8" s="1"/>
  <c r="X64" i="8" s="1"/>
  <c r="AT213" i="2"/>
  <c r="AS8" i="8" s="1"/>
  <c r="AS47" i="8" s="1"/>
  <c r="AT207" i="2"/>
  <c r="AV98" i="2"/>
  <c r="AC184" i="2"/>
  <c r="AC187" i="2" s="1"/>
  <c r="AC23" i="8" s="1"/>
  <c r="AC24" i="8" s="1"/>
  <c r="AC30" i="8" s="1"/>
  <c r="AB198" i="2"/>
  <c r="AB204" i="2" s="1"/>
  <c r="AA49" i="8" s="1"/>
  <c r="W97" i="8"/>
  <c r="W25" i="8"/>
  <c r="W83" i="8" s="1"/>
  <c r="X21" i="8"/>
  <c r="K6" i="3"/>
  <c r="K9" i="3" s="1"/>
  <c r="Y12" i="8" l="1"/>
  <c r="Y48" i="8" s="1"/>
  <c r="Y10" i="8"/>
  <c r="AA209" i="2"/>
  <c r="AW96" i="2"/>
  <c r="AW163" i="2" s="1"/>
  <c r="AW165" i="2" s="1"/>
  <c r="AW166" i="2" s="1"/>
  <c r="AW216" i="2" s="1"/>
  <c r="AV11" i="8" s="1"/>
  <c r="AC219" i="2"/>
  <c r="AB14" i="8" s="1"/>
  <c r="AB208" i="2"/>
  <c r="AB215" i="2" s="1"/>
  <c r="AB217" i="2" s="1"/>
  <c r="AC198" i="2"/>
  <c r="AC204" i="2" s="1"/>
  <c r="AB49" i="8" s="1"/>
  <c r="AD184" i="2"/>
  <c r="AD187" i="2" s="1"/>
  <c r="AD198" i="2" s="1"/>
  <c r="AD204" i="2" s="1"/>
  <c r="AB218" i="2"/>
  <c r="AA13" i="8" s="1"/>
  <c r="BI197" i="2"/>
  <c r="AX157" i="2"/>
  <c r="AX94" i="2"/>
  <c r="AX160" i="2"/>
  <c r="AX92" i="2"/>
  <c r="AX96" i="2" s="1"/>
  <c r="AX163" i="2" s="1"/>
  <c r="AX165" i="2" s="1"/>
  <c r="AX166" i="2" s="1"/>
  <c r="AX216" i="2" s="1"/>
  <c r="AW11" i="8" s="1"/>
  <c r="AX85" i="2"/>
  <c r="BJ181" i="2"/>
  <c r="BK180" i="2" s="1"/>
  <c r="Y221" i="2"/>
  <c r="Y16" i="8" s="1"/>
  <c r="Y82" i="8" s="1"/>
  <c r="AV206" i="2"/>
  <c r="AV99" i="2"/>
  <c r="X51" i="8"/>
  <c r="AY63" i="2"/>
  <c r="AY65" i="2" s="1"/>
  <c r="AY73" i="2" s="1"/>
  <c r="AZ60" i="2"/>
  <c r="AY93" i="2"/>
  <c r="AU213" i="2"/>
  <c r="AT8" i="8" s="1"/>
  <c r="AT47" i="8" s="1"/>
  <c r="AU207" i="2"/>
  <c r="Y50" i="8"/>
  <c r="Y60" i="8" s="1"/>
  <c r="Y64" i="8" s="1"/>
  <c r="Y51" i="8"/>
  <c r="X25" i="8"/>
  <c r="Z82" i="8"/>
  <c r="Z93" i="8"/>
  <c r="AA217" i="2"/>
  <c r="Z10" i="8"/>
  <c r="L6" i="3"/>
  <c r="L9" i="3" s="1"/>
  <c r="M6" i="3" s="1"/>
  <c r="M9" i="3" s="1"/>
  <c r="N6" i="3" s="1"/>
  <c r="N9" i="3" s="1"/>
  <c r="O6" i="3" s="1"/>
  <c r="O9" i="3" s="1"/>
  <c r="P6" i="3" s="1"/>
  <c r="P9" i="3" s="1"/>
  <c r="Q6" i="3" s="1"/>
  <c r="Q9" i="3" s="1"/>
  <c r="R6" i="3" s="1"/>
  <c r="R9" i="3" s="1"/>
  <c r="S6" i="3" s="1"/>
  <c r="S9" i="3" s="1"/>
  <c r="T6" i="3" s="1"/>
  <c r="T9" i="3" s="1"/>
  <c r="U6" i="3" s="1"/>
  <c r="U9" i="3" s="1"/>
  <c r="V6" i="3" s="1"/>
  <c r="V9" i="3" s="1"/>
  <c r="W6" i="3" s="1"/>
  <c r="W9" i="3" s="1"/>
  <c r="X6" i="3" s="1"/>
  <c r="X9" i="3" s="1"/>
  <c r="Y6" i="3" s="1"/>
  <c r="Y9" i="3" s="1"/>
  <c r="Z6" i="3" s="1"/>
  <c r="Z9" i="3" s="1"/>
  <c r="AA6" i="3" s="1"/>
  <c r="AA9" i="3" s="1"/>
  <c r="AB6" i="3" s="1"/>
  <c r="AB9" i="3" s="1"/>
  <c r="AC6" i="3" s="1"/>
  <c r="AC9" i="3" s="1"/>
  <c r="AW98" i="2" l="1"/>
  <c r="AD23" i="8"/>
  <c r="AD24" i="8" s="1"/>
  <c r="AD219" i="2"/>
  <c r="AC14" i="8" s="1"/>
  <c r="AC218" i="2"/>
  <c r="AB13" i="8" s="1"/>
  <c r="AE184" i="2"/>
  <c r="AE187" i="2" s="1"/>
  <c r="AE23" i="8" s="1"/>
  <c r="AE24" i="8" s="1"/>
  <c r="AE30" i="8" s="1"/>
  <c r="AA10" i="8"/>
  <c r="AC208" i="2"/>
  <c r="AC209" i="2" s="1"/>
  <c r="AB209" i="2"/>
  <c r="AW206" i="2"/>
  <c r="AW99" i="2"/>
  <c r="BK181" i="2"/>
  <c r="BL180" i="2" s="1"/>
  <c r="Y21" i="8"/>
  <c r="Y25" i="8" s="1"/>
  <c r="Y83" i="8" s="1"/>
  <c r="AZ63" i="2"/>
  <c r="AZ65" i="2" s="1"/>
  <c r="AZ73" i="2" s="1"/>
  <c r="BA60" i="2"/>
  <c r="AZ93" i="2"/>
  <c r="AY157" i="2"/>
  <c r="AY94" i="2"/>
  <c r="AY160" i="2"/>
  <c r="AY92" i="2"/>
  <c r="AY96" i="2" s="1"/>
  <c r="AY163" i="2" s="1"/>
  <c r="AY85" i="2"/>
  <c r="BJ197" i="2"/>
  <c r="AX98" i="2"/>
  <c r="AV213" i="2"/>
  <c r="AU8" i="8" s="1"/>
  <c r="AU47" i="8" s="1"/>
  <c r="AV207" i="2"/>
  <c r="Y93" i="8"/>
  <c r="Y97" i="8" s="1"/>
  <c r="X83" i="8"/>
  <c r="Z97" i="8"/>
  <c r="AF184" i="2"/>
  <c r="AF187" i="2" s="1"/>
  <c r="AF23" i="8" s="1"/>
  <c r="AF24" i="8" s="1"/>
  <c r="AF30" i="8" s="1"/>
  <c r="AC215" i="2"/>
  <c r="AC217" i="2" s="1"/>
  <c r="AD30" i="8"/>
  <c r="AD218" i="2"/>
  <c r="AC13" i="8" s="1"/>
  <c r="AC49" i="8"/>
  <c r="AD208" i="2"/>
  <c r="AD209" i="2" s="1"/>
  <c r="AB221" i="2"/>
  <c r="AB16" i="8" s="1"/>
  <c r="AA12" i="8"/>
  <c r="AA48" i="8" s="1"/>
  <c r="Z12" i="8"/>
  <c r="Z48" i="8" s="1"/>
  <c r="AA221" i="2"/>
  <c r="AA16" i="8" s="1"/>
  <c r="AE198" i="2" l="1"/>
  <c r="AE204" i="2" s="1"/>
  <c r="AD49" i="8" s="1"/>
  <c r="AE219" i="2"/>
  <c r="AD14" i="8" s="1"/>
  <c r="Z21" i="8"/>
  <c r="AA21" i="8" s="1"/>
  <c r="BL181" i="2"/>
  <c r="BM180" i="2" s="1"/>
  <c r="AZ157" i="2"/>
  <c r="AZ94" i="2"/>
  <c r="AZ160" i="2"/>
  <c r="AZ92" i="2"/>
  <c r="AZ96" i="2" s="1"/>
  <c r="AZ163" i="2" s="1"/>
  <c r="AZ165" i="2" s="1"/>
  <c r="AZ85" i="2"/>
  <c r="AY165" i="2"/>
  <c r="BK197" i="2"/>
  <c r="BA63" i="2"/>
  <c r="BA65" i="2" s="1"/>
  <c r="BA73" i="2" s="1"/>
  <c r="BB60" i="2"/>
  <c r="BA93" i="2"/>
  <c r="AX206" i="2"/>
  <c r="AX99" i="2"/>
  <c r="AB10" i="8"/>
  <c r="AY98" i="2"/>
  <c r="AW213" i="2"/>
  <c r="AV8" i="8" s="1"/>
  <c r="AV47" i="8" s="1"/>
  <c r="AW207" i="2"/>
  <c r="Z50" i="8"/>
  <c r="Z60" i="8" s="1"/>
  <c r="Z64" i="8" s="1"/>
  <c r="Z51" i="8"/>
  <c r="AA50" i="8"/>
  <c r="AA60" i="8" s="1"/>
  <c r="AA64" i="8" s="1"/>
  <c r="AA51" i="8"/>
  <c r="AF198" i="2"/>
  <c r="AF204" i="2" s="1"/>
  <c r="AE49" i="8" s="1"/>
  <c r="AG184" i="2"/>
  <c r="AG187" i="2" s="1"/>
  <c r="AG23" i="8" s="1"/>
  <c r="AG24" i="8" s="1"/>
  <c r="AG30" i="8" s="1"/>
  <c r="AF219" i="2"/>
  <c r="AE14" i="8" s="1"/>
  <c r="AE218" i="2"/>
  <c r="AD13" i="8" s="1"/>
  <c r="AB82" i="8"/>
  <c r="AB93" i="8"/>
  <c r="AA82" i="8"/>
  <c r="AA93" i="8"/>
  <c r="AD215" i="2"/>
  <c r="AD217" i="2" s="1"/>
  <c r="AC221" i="2"/>
  <c r="AC16" i="8" s="1"/>
  <c r="AB12" i="8"/>
  <c r="AB48" i="8" s="1"/>
  <c r="Z25" i="8" l="1"/>
  <c r="Z83" i="8" s="1"/>
  <c r="AE208" i="2"/>
  <c r="AE215" i="2" s="1"/>
  <c r="AD10" i="8" s="1"/>
  <c r="AZ98" i="2"/>
  <c r="BM181" i="2"/>
  <c r="BN180" i="2" s="1"/>
  <c r="AZ166" i="2"/>
  <c r="AZ216" i="2" s="1"/>
  <c r="AY11" i="8" s="1"/>
  <c r="AY166" i="2"/>
  <c r="AY216" i="2" s="1"/>
  <c r="AX11" i="8" s="1"/>
  <c r="BL197" i="2"/>
  <c r="AY206" i="2"/>
  <c r="AY99" i="2"/>
  <c r="AX213" i="2"/>
  <c r="AW8" i="8" s="1"/>
  <c r="AW47" i="8" s="1"/>
  <c r="AX207" i="2"/>
  <c r="BB93" i="2"/>
  <c r="BC60" i="2"/>
  <c r="BB63" i="2"/>
  <c r="BB65" i="2" s="1"/>
  <c r="BB73" i="2" s="1"/>
  <c r="BA157" i="2"/>
  <c r="BA94" i="2"/>
  <c r="BA160" i="2"/>
  <c r="BA92" i="2"/>
  <c r="BA96" i="2" s="1"/>
  <c r="BA163" i="2" s="1"/>
  <c r="BA165" i="2" s="1"/>
  <c r="BA85" i="2"/>
  <c r="AF218" i="2"/>
  <c r="AE13" i="8" s="1"/>
  <c r="AF208" i="2"/>
  <c r="AF209" i="2" s="1"/>
  <c r="AB50" i="8"/>
  <c r="AB60" i="8" s="1"/>
  <c r="AB64" i="8" s="1"/>
  <c r="AB51" i="8"/>
  <c r="AA97" i="8"/>
  <c r="AB97" i="8"/>
  <c r="AA25" i="8"/>
  <c r="AA83" i="8" s="1"/>
  <c r="AG198" i="2"/>
  <c r="AG204" i="2" s="1"/>
  <c r="AF49" i="8" s="1"/>
  <c r="AH184" i="2"/>
  <c r="AH187" i="2" s="1"/>
  <c r="AH23" i="8" s="1"/>
  <c r="AH24" i="8" s="1"/>
  <c r="AG219" i="2"/>
  <c r="AF14" i="8" s="1"/>
  <c r="AC82" i="8"/>
  <c r="AC93" i="8"/>
  <c r="AB21" i="8"/>
  <c r="AC10" i="8"/>
  <c r="AD221" i="2"/>
  <c r="AD16" i="8" s="1"/>
  <c r="AC12" i="8"/>
  <c r="AC48" i="8" s="1"/>
  <c r="AE217" i="2" l="1"/>
  <c r="AD12" i="8" s="1"/>
  <c r="AD48" i="8" s="1"/>
  <c r="AE209" i="2"/>
  <c r="AH30" i="8"/>
  <c r="BA98" i="2"/>
  <c r="BN181" i="2"/>
  <c r="AH219" i="2"/>
  <c r="AG14" i="8" s="1"/>
  <c r="AI184" i="2"/>
  <c r="AI187" i="2" s="1"/>
  <c r="AI23" i="8" s="1"/>
  <c r="AI24" i="8" s="1"/>
  <c r="BC93" i="2"/>
  <c r="BC63" i="2"/>
  <c r="BC65" i="2" s="1"/>
  <c r="BC73" i="2" s="1"/>
  <c r="BD60" i="2"/>
  <c r="AF215" i="2"/>
  <c r="AE10" i="8" s="1"/>
  <c r="AZ206" i="2"/>
  <c r="AZ99" i="2"/>
  <c r="AY207" i="2"/>
  <c r="AY213" i="2"/>
  <c r="AX8" i="8" s="1"/>
  <c r="AX47" i="8" s="1"/>
  <c r="BB160" i="2"/>
  <c r="BB157" i="2"/>
  <c r="BB94" i="2"/>
  <c r="BB92" i="2"/>
  <c r="BB85" i="2"/>
  <c r="BM197" i="2"/>
  <c r="BA166" i="2"/>
  <c r="BA216" i="2" s="1"/>
  <c r="AZ11" i="8" s="1"/>
  <c r="AD50" i="8"/>
  <c r="AD60" i="8" s="1"/>
  <c r="AD64" i="8" s="1"/>
  <c r="AD51" i="8"/>
  <c r="AC50" i="8"/>
  <c r="AC60" i="8" s="1"/>
  <c r="AC64" i="8" s="1"/>
  <c r="AC51" i="8"/>
  <c r="AC97" i="8"/>
  <c r="AG208" i="2"/>
  <c r="AG215" i="2" s="1"/>
  <c r="AF10" i="8" s="1"/>
  <c r="AG218" i="2"/>
  <c r="AF13" i="8" s="1"/>
  <c r="AH198" i="2"/>
  <c r="AH204" i="2" s="1"/>
  <c r="AG49" i="8" s="1"/>
  <c r="AB25" i="8"/>
  <c r="AB83" i="8" s="1"/>
  <c r="AD93" i="8"/>
  <c r="AD82" i="8"/>
  <c r="AC21" i="8"/>
  <c r="AE221" i="2"/>
  <c r="AE16" i="8" s="1"/>
  <c r="AI30" i="8" l="1"/>
  <c r="BB96" i="2"/>
  <c r="BB163" i="2" s="1"/>
  <c r="BB165" i="2" s="1"/>
  <c r="BB166" i="2" s="1"/>
  <c r="BB216" i="2" s="1"/>
  <c r="BA11" i="8" s="1"/>
  <c r="AZ207" i="2"/>
  <c r="AZ213" i="2"/>
  <c r="AY8" i="8" s="1"/>
  <c r="AY47" i="8" s="1"/>
  <c r="AG209" i="2"/>
  <c r="BB98" i="2"/>
  <c r="BN197" i="2"/>
  <c r="BD63" i="2"/>
  <c r="BD65" i="2" s="1"/>
  <c r="BD73" i="2" s="1"/>
  <c r="BD93" i="2"/>
  <c r="BE60" i="2"/>
  <c r="AF217" i="2"/>
  <c r="AE12" i="8" s="1"/>
  <c r="AE48" i="8" s="1"/>
  <c r="AE51" i="8" s="1"/>
  <c r="BA206" i="2"/>
  <c r="BA99" i="2"/>
  <c r="BC160" i="2"/>
  <c r="BC157" i="2"/>
  <c r="BC94" i="2"/>
  <c r="BC92" i="2"/>
  <c r="BC85" i="2"/>
  <c r="AJ184" i="2"/>
  <c r="AJ187" i="2" s="1"/>
  <c r="AJ23" i="8" s="1"/>
  <c r="AJ24" i="8" s="1"/>
  <c r="AI219" i="2"/>
  <c r="AH14" i="8" s="1"/>
  <c r="AI198" i="2"/>
  <c r="AI204" i="2" s="1"/>
  <c r="AH49" i="8" s="1"/>
  <c r="AH208" i="2"/>
  <c r="AH215" i="2" s="1"/>
  <c r="AH218" i="2"/>
  <c r="AG13" i="8" s="1"/>
  <c r="AD97" i="8"/>
  <c r="AE82" i="8"/>
  <c r="AE93" i="8"/>
  <c r="AC25" i="8"/>
  <c r="AC83" i="8" s="1"/>
  <c r="AD21" i="8"/>
  <c r="AG217" i="2"/>
  <c r="AF12" i="8" s="1"/>
  <c r="AF48" i="8" s="1"/>
  <c r="BC96" i="2" l="1"/>
  <c r="BC163" i="2" s="1"/>
  <c r="AJ30" i="8"/>
  <c r="BE93" i="2"/>
  <c r="BF60" i="2"/>
  <c r="BE63" i="2"/>
  <c r="BE65" i="2" s="1"/>
  <c r="BE73" i="2" s="1"/>
  <c r="AE50" i="8"/>
  <c r="AE60" i="8" s="1"/>
  <c r="AE64" i="8" s="1"/>
  <c r="AI218" i="2"/>
  <c r="AH13" i="8" s="1"/>
  <c r="AI208" i="2"/>
  <c r="AH209" i="2"/>
  <c r="AF221" i="2"/>
  <c r="AF16" i="8" s="1"/>
  <c r="AF82" i="8" s="1"/>
  <c r="BB206" i="2"/>
  <c r="BB99" i="2"/>
  <c r="BA207" i="2"/>
  <c r="BA213" i="2"/>
  <c r="AZ8" i="8" s="1"/>
  <c r="AZ47" i="8" s="1"/>
  <c r="AK184" i="2"/>
  <c r="AK187" i="2" s="1"/>
  <c r="AK23" i="8" s="1"/>
  <c r="AK24" i="8" s="1"/>
  <c r="AJ219" i="2"/>
  <c r="AI14" i="8" s="1"/>
  <c r="AJ198" i="2"/>
  <c r="AJ204" i="2" s="1"/>
  <c r="AI49" i="8" s="1"/>
  <c r="BC165" i="2"/>
  <c r="BC98" i="2"/>
  <c r="BD160" i="2"/>
  <c r="BD94" i="2"/>
  <c r="BD157" i="2"/>
  <c r="BD92" i="2"/>
  <c r="BD96" i="2" s="1"/>
  <c r="BD163" i="2" s="1"/>
  <c r="BD165" i="2" s="1"/>
  <c r="BD85" i="2"/>
  <c r="AF50" i="8"/>
  <c r="AF60" i="8" s="1"/>
  <c r="AF64" i="8" s="1"/>
  <c r="AF51" i="8"/>
  <c r="AE97" i="8"/>
  <c r="AH217" i="2"/>
  <c r="AG10" i="8"/>
  <c r="AD25" i="8"/>
  <c r="AD83" i="8" s="1"/>
  <c r="AE21" i="8"/>
  <c r="AG221" i="2"/>
  <c r="AG16" i="8" s="1"/>
  <c r="AK30" i="8" l="1"/>
  <c r="AL184" i="2"/>
  <c r="AL187" i="2" s="1"/>
  <c r="AL23" i="8" s="1"/>
  <c r="AL24" i="8" s="1"/>
  <c r="AK219" i="2"/>
  <c r="AJ14" i="8" s="1"/>
  <c r="AK198" i="2"/>
  <c r="AK204" i="2" s="1"/>
  <c r="AJ49" i="8" s="1"/>
  <c r="BD98" i="2"/>
  <c r="BB207" i="2"/>
  <c r="BB213" i="2"/>
  <c r="BA8" i="8" s="1"/>
  <c r="BA47" i="8" s="1"/>
  <c r="BC206" i="2"/>
  <c r="BC99" i="2"/>
  <c r="AI215" i="2"/>
  <c r="AI209" i="2"/>
  <c r="AF93" i="8"/>
  <c r="AF97" i="8" s="1"/>
  <c r="BD166" i="2"/>
  <c r="BD216" i="2" s="1"/>
  <c r="BC11" i="8" s="1"/>
  <c r="BC166" i="2"/>
  <c r="BC216" i="2" s="1"/>
  <c r="BB11" i="8" s="1"/>
  <c r="BE94" i="2"/>
  <c r="BE160" i="2"/>
  <c r="BE157" i="2"/>
  <c r="BE92" i="2"/>
  <c r="BE85" i="2"/>
  <c r="AJ218" i="2"/>
  <c r="AI13" i="8" s="1"/>
  <c r="AJ208" i="2"/>
  <c r="BF93" i="2"/>
  <c r="BF63" i="2"/>
  <c r="BF65" i="2" s="1"/>
  <c r="BF73" i="2" s="1"/>
  <c r="BG60" i="2"/>
  <c r="AG82" i="8"/>
  <c r="AG93" i="8"/>
  <c r="AH221" i="2"/>
  <c r="AH16" i="8" s="1"/>
  <c r="AG12" i="8"/>
  <c r="AG48" i="8" s="1"/>
  <c r="AF21" i="8"/>
  <c r="AE25" i="8"/>
  <c r="AE83" i="8" s="1"/>
  <c r="AL30" i="8" l="1"/>
  <c r="AH93" i="8"/>
  <c r="AH97" i="8" s="1"/>
  <c r="AH82" i="8"/>
  <c r="AI217" i="2"/>
  <c r="AH10" i="8"/>
  <c r="BE96" i="2"/>
  <c r="BE163" i="2" s="1"/>
  <c r="BE165" i="2" s="1"/>
  <c r="BE166" i="2" s="1"/>
  <c r="BE216" i="2" s="1"/>
  <c r="BD11" i="8" s="1"/>
  <c r="BF160" i="2"/>
  <c r="BF94" i="2"/>
  <c r="BF157" i="2"/>
  <c r="BF92" i="2"/>
  <c r="BF96" i="2" s="1"/>
  <c r="BF163" i="2" s="1"/>
  <c r="BF165" i="2" s="1"/>
  <c r="BF166" i="2" s="1"/>
  <c r="BF216" i="2" s="1"/>
  <c r="BE11" i="8" s="1"/>
  <c r="BF85" i="2"/>
  <c r="BC207" i="2"/>
  <c r="BC213" i="2"/>
  <c r="BB8" i="8" s="1"/>
  <c r="BB47" i="8" s="1"/>
  <c r="AJ215" i="2"/>
  <c r="AJ209" i="2"/>
  <c r="AK218" i="2"/>
  <c r="AJ13" i="8" s="1"/>
  <c r="AK208" i="2"/>
  <c r="BG93" i="2"/>
  <c r="BG63" i="2"/>
  <c r="BG65" i="2" s="1"/>
  <c r="BG73" i="2" s="1"/>
  <c r="BH60" i="2"/>
  <c r="BD206" i="2"/>
  <c r="BD99" i="2"/>
  <c r="AL219" i="2"/>
  <c r="AK14" i="8" s="1"/>
  <c r="AM184" i="2"/>
  <c r="AM187" i="2" s="1"/>
  <c r="AM23" i="8" s="1"/>
  <c r="AM24" i="8" s="1"/>
  <c r="AL198" i="2"/>
  <c r="AL204" i="2" s="1"/>
  <c r="AK49" i="8" s="1"/>
  <c r="AG50" i="8"/>
  <c r="AG60" i="8" s="1"/>
  <c r="AG64" i="8" s="1"/>
  <c r="AG51" i="8"/>
  <c r="AG97" i="8"/>
  <c r="AF25" i="8"/>
  <c r="AF83" i="8" s="1"/>
  <c r="AG21" i="8"/>
  <c r="AH21" i="8" s="1"/>
  <c r="AJ217" i="2" l="1"/>
  <c r="AI10" i="8"/>
  <c r="AM30" i="8"/>
  <c r="AI221" i="2"/>
  <c r="AI16" i="8" s="1"/>
  <c r="AH12" i="8"/>
  <c r="AH48" i="8" s="1"/>
  <c r="AI21" i="8"/>
  <c r="AH25" i="8"/>
  <c r="BE98" i="2"/>
  <c r="BE99" i="2" s="1"/>
  <c r="BD213" i="2"/>
  <c r="BC8" i="8" s="1"/>
  <c r="BC47" i="8" s="1"/>
  <c r="BD207" i="2"/>
  <c r="AN184" i="2"/>
  <c r="AN187" i="2" s="1"/>
  <c r="AN23" i="8" s="1"/>
  <c r="AN24" i="8" s="1"/>
  <c r="AM219" i="2"/>
  <c r="AL14" i="8" s="1"/>
  <c r="AM198" i="2"/>
  <c r="AM204" i="2" s="1"/>
  <c r="AL49" i="8" s="1"/>
  <c r="AK215" i="2"/>
  <c r="AK209" i="2"/>
  <c r="BE206" i="2"/>
  <c r="AL218" i="2"/>
  <c r="AK13" i="8" s="1"/>
  <c r="AL208" i="2"/>
  <c r="BH93" i="2"/>
  <c r="BH63" i="2"/>
  <c r="BH65" i="2" s="1"/>
  <c r="BH73" i="2" s="1"/>
  <c r="BI60" i="2"/>
  <c r="BF98" i="2"/>
  <c r="BG160" i="2"/>
  <c r="BG94" i="2"/>
  <c r="BG157" i="2"/>
  <c r="BG92" i="2"/>
  <c r="BG96" i="2" s="1"/>
  <c r="BG163" i="2" s="1"/>
  <c r="BG165" i="2" s="1"/>
  <c r="BG85" i="2"/>
  <c r="AG25" i="8"/>
  <c r="AG83" i="8" s="1"/>
  <c r="D100" i="8" s="1"/>
  <c r="AN30" i="8" l="1"/>
  <c r="AI93" i="8"/>
  <c r="AI97" i="8" s="1"/>
  <c r="AI82" i="8"/>
  <c r="AH50" i="8"/>
  <c r="AH60" i="8" s="1"/>
  <c r="AH64" i="8" s="1"/>
  <c r="AH51" i="8"/>
  <c r="AI25" i="8"/>
  <c r="AK217" i="2"/>
  <c r="AJ10" i="8"/>
  <c r="AJ221" i="2"/>
  <c r="AJ16" i="8" s="1"/>
  <c r="AI12" i="8"/>
  <c r="AI48" i="8" s="1"/>
  <c r="BI93" i="2"/>
  <c r="BI63" i="2"/>
  <c r="BI65" i="2" s="1"/>
  <c r="BI73" i="2" s="1"/>
  <c r="BJ60" i="2"/>
  <c r="BF206" i="2"/>
  <c r="BF99" i="2"/>
  <c r="BH160" i="2"/>
  <c r="BH157" i="2"/>
  <c r="BH94" i="2"/>
  <c r="BH92" i="2"/>
  <c r="BH85" i="2"/>
  <c r="AL215" i="2"/>
  <c r="AL209" i="2"/>
  <c r="BG98" i="2"/>
  <c r="BE213" i="2"/>
  <c r="BD8" i="8" s="1"/>
  <c r="BD47" i="8" s="1"/>
  <c r="BE207" i="2"/>
  <c r="AM218" i="2"/>
  <c r="AL13" i="8" s="1"/>
  <c r="AM208" i="2"/>
  <c r="AO184" i="2"/>
  <c r="AO187" i="2" s="1"/>
  <c r="AO23" i="8" s="1"/>
  <c r="AO24" i="8" s="1"/>
  <c r="AN219" i="2"/>
  <c r="AM14" i="8" s="1"/>
  <c r="AN198" i="2"/>
  <c r="AN204" i="2" s="1"/>
  <c r="AM49" i="8" s="1"/>
  <c r="BG166" i="2"/>
  <c r="BG216" i="2" s="1"/>
  <c r="BF11" i="8" s="1"/>
  <c r="BH96" i="2" l="1"/>
  <c r="BH163" i="2" s="1"/>
  <c r="BH165" i="2" s="1"/>
  <c r="BH166" i="2" s="1"/>
  <c r="BH216" i="2" s="1"/>
  <c r="BG11" i="8" s="1"/>
  <c r="AK221" i="2"/>
  <c r="AK16" i="8" s="1"/>
  <c r="AJ12" i="8"/>
  <c r="AJ48" i="8" s="1"/>
  <c r="AJ93" i="8"/>
  <c r="AJ97" i="8" s="1"/>
  <c r="AJ82" i="8"/>
  <c r="AL217" i="2"/>
  <c r="AK10" i="8"/>
  <c r="AH83" i="8"/>
  <c r="E67" i="8"/>
  <c r="AO30" i="8"/>
  <c r="AI50" i="8"/>
  <c r="AI60" i="8" s="1"/>
  <c r="AI64" i="8" s="1"/>
  <c r="AI51" i="8"/>
  <c r="AI83" i="8" s="1"/>
  <c r="AJ21" i="8"/>
  <c r="BG206" i="2"/>
  <c r="BG99" i="2"/>
  <c r="AN218" i="2"/>
  <c r="AM13" i="8" s="1"/>
  <c r="AN208" i="2"/>
  <c r="AP184" i="2"/>
  <c r="AP187" i="2" s="1"/>
  <c r="AP23" i="8" s="1"/>
  <c r="AP24" i="8" s="1"/>
  <c r="AO219" i="2"/>
  <c r="AN14" i="8" s="1"/>
  <c r="AO198" i="2"/>
  <c r="AO204" i="2" s="1"/>
  <c r="AN49" i="8" s="1"/>
  <c r="BF213" i="2"/>
  <c r="BE8" i="8" s="1"/>
  <c r="BE47" i="8" s="1"/>
  <c r="BF207" i="2"/>
  <c r="BI160" i="2"/>
  <c r="BI157" i="2"/>
  <c r="BI94" i="2"/>
  <c r="BI92" i="2"/>
  <c r="BI96" i="2" s="1"/>
  <c r="BI163" i="2" s="1"/>
  <c r="BI165" i="2" s="1"/>
  <c r="BI85" i="2"/>
  <c r="BH98" i="2"/>
  <c r="AM209" i="2"/>
  <c r="AM215" i="2"/>
  <c r="BJ93" i="2"/>
  <c r="BJ63" i="2"/>
  <c r="BJ65" i="2" s="1"/>
  <c r="BJ73" i="2" s="1"/>
  <c r="BK60" i="2"/>
  <c r="AJ50" i="8" l="1"/>
  <c r="AJ60" i="8" s="1"/>
  <c r="AJ64" i="8" s="1"/>
  <c r="AJ51" i="8"/>
  <c r="AM217" i="2"/>
  <c r="AL10" i="8"/>
  <c r="AK21" i="8"/>
  <c r="AJ25" i="8"/>
  <c r="AP30" i="8"/>
  <c r="AK93" i="8"/>
  <c r="AK97" i="8" s="1"/>
  <c r="AK82" i="8"/>
  <c r="AL221" i="2"/>
  <c r="AL16" i="8" s="1"/>
  <c r="AK12" i="8"/>
  <c r="AK48" i="8" s="1"/>
  <c r="BK93" i="2"/>
  <c r="BK63" i="2"/>
  <c r="BK65" i="2" s="1"/>
  <c r="BK73" i="2" s="1"/>
  <c r="BL60" i="2"/>
  <c r="AO218" i="2"/>
  <c r="AN13" i="8" s="1"/>
  <c r="AO208" i="2"/>
  <c r="BI98" i="2"/>
  <c r="AN209" i="2"/>
  <c r="AN215" i="2"/>
  <c r="BH206" i="2"/>
  <c r="BH99" i="2"/>
  <c r="BG213" i="2"/>
  <c r="BF8" i="8" s="1"/>
  <c r="BF47" i="8" s="1"/>
  <c r="BG207" i="2"/>
  <c r="AQ184" i="2"/>
  <c r="AQ187" i="2" s="1"/>
  <c r="AQ23" i="8" s="1"/>
  <c r="AQ24" i="8" s="1"/>
  <c r="AP219" i="2"/>
  <c r="AO14" i="8" s="1"/>
  <c r="AP198" i="2"/>
  <c r="AP204" i="2" s="1"/>
  <c r="AO49" i="8" s="1"/>
  <c r="BI166" i="2"/>
  <c r="BI216" i="2" s="1"/>
  <c r="BH11" i="8" s="1"/>
  <c r="BJ160" i="2"/>
  <c r="BJ157" i="2"/>
  <c r="BJ94" i="2"/>
  <c r="BJ92" i="2"/>
  <c r="BJ96" i="2" s="1"/>
  <c r="BJ163" i="2" s="1"/>
  <c r="BJ165" i="2" s="1"/>
  <c r="BJ85" i="2"/>
  <c r="AL21" i="8" l="1"/>
  <c r="AK25" i="8"/>
  <c r="AL93" i="8"/>
  <c r="AL97" i="8" s="1"/>
  <c r="AL82" i="8"/>
  <c r="AN217" i="2"/>
  <c r="AM10" i="8"/>
  <c r="AM221" i="2"/>
  <c r="AM16" i="8" s="1"/>
  <c r="AL12" i="8"/>
  <c r="AL48" i="8" s="1"/>
  <c r="AK50" i="8"/>
  <c r="AK60" i="8" s="1"/>
  <c r="AK64" i="8" s="1"/>
  <c r="AK51" i="8"/>
  <c r="AK83" i="8" s="1"/>
  <c r="AJ83" i="8"/>
  <c r="AQ30" i="8"/>
  <c r="AO209" i="2"/>
  <c r="AO215" i="2"/>
  <c r="BL93" i="2"/>
  <c r="BL63" i="2"/>
  <c r="BL65" i="2" s="1"/>
  <c r="BL73" i="2" s="1"/>
  <c r="BM60" i="2"/>
  <c r="AR184" i="2"/>
  <c r="AR187" i="2" s="1"/>
  <c r="AR23" i="8" s="1"/>
  <c r="AR24" i="8" s="1"/>
  <c r="AQ219" i="2"/>
  <c r="AP14" i="8" s="1"/>
  <c r="AQ198" i="2"/>
  <c r="AQ204" i="2" s="1"/>
  <c r="AP49" i="8" s="1"/>
  <c r="BH213" i="2"/>
  <c r="BG8" i="8" s="1"/>
  <c r="BG47" i="8" s="1"/>
  <c r="BH207" i="2"/>
  <c r="BI206" i="2"/>
  <c r="BI99" i="2"/>
  <c r="BK160" i="2"/>
  <c r="BK157" i="2"/>
  <c r="BK94" i="2"/>
  <c r="BK92" i="2"/>
  <c r="BK85" i="2"/>
  <c r="BJ166" i="2"/>
  <c r="BJ216" i="2" s="1"/>
  <c r="BJ98" i="2"/>
  <c r="AP218" i="2"/>
  <c r="AO13" i="8" s="1"/>
  <c r="AP208" i="2"/>
  <c r="AN221" i="2" l="1"/>
  <c r="AN16" i="8" s="1"/>
  <c r="AM12" i="8"/>
  <c r="AM48" i="8" s="1"/>
  <c r="AO217" i="2"/>
  <c r="AN10" i="8"/>
  <c r="AL50" i="8"/>
  <c r="AL60" i="8" s="1"/>
  <c r="AL64" i="8" s="1"/>
  <c r="AL51" i="8"/>
  <c r="AM93" i="8"/>
  <c r="AM97" i="8" s="1"/>
  <c r="AM82" i="8"/>
  <c r="AR30" i="8"/>
  <c r="AM21" i="8"/>
  <c r="AL25" i="8"/>
  <c r="BI213" i="2"/>
  <c r="BH8" i="8" s="1"/>
  <c r="BH47" i="8" s="1"/>
  <c r="BI207" i="2"/>
  <c r="BL157" i="2"/>
  <c r="BL160" i="2"/>
  <c r="BL94" i="2"/>
  <c r="BL92" i="2"/>
  <c r="BL85" i="2"/>
  <c r="AP209" i="2"/>
  <c r="AP215" i="2"/>
  <c r="BM93" i="2"/>
  <c r="BM63" i="2"/>
  <c r="BM65" i="2" s="1"/>
  <c r="BM73" i="2" s="1"/>
  <c r="BN60" i="2"/>
  <c r="AQ218" i="2"/>
  <c r="AP13" i="8" s="1"/>
  <c r="AQ208" i="2"/>
  <c r="BJ206" i="2"/>
  <c r="BJ99" i="2"/>
  <c r="AR219" i="2"/>
  <c r="AQ14" i="8" s="1"/>
  <c r="AS184" i="2"/>
  <c r="AS187" i="2" s="1"/>
  <c r="AS23" i="8" s="1"/>
  <c r="AS24" i="8" s="1"/>
  <c r="AR198" i="2"/>
  <c r="AR204" i="2" s="1"/>
  <c r="AQ49" i="8" s="1"/>
  <c r="BK96" i="2"/>
  <c r="BL96" i="2" l="1"/>
  <c r="BL163" i="2" s="1"/>
  <c r="BL165" i="2" s="1"/>
  <c r="AS30" i="8"/>
  <c r="AN21" i="8"/>
  <c r="AM25" i="8"/>
  <c r="AO221" i="2"/>
  <c r="AO16" i="8" s="1"/>
  <c r="AN12" i="8"/>
  <c r="AN48" i="8" s="1"/>
  <c r="AL83" i="8"/>
  <c r="AP217" i="2"/>
  <c r="AO10" i="8"/>
  <c r="AM50" i="8"/>
  <c r="AM60" i="8" s="1"/>
  <c r="AM64" i="8" s="1"/>
  <c r="AM51" i="8"/>
  <c r="AM83" i="8" s="1"/>
  <c r="AN93" i="8"/>
  <c r="AN97" i="8" s="1"/>
  <c r="AN82" i="8"/>
  <c r="AQ209" i="2"/>
  <c r="AQ215" i="2"/>
  <c r="BJ213" i="2"/>
  <c r="BJ207" i="2"/>
  <c r="BN63" i="2"/>
  <c r="BN65" i="2" s="1"/>
  <c r="BN73" i="2" s="1"/>
  <c r="BN93" i="2"/>
  <c r="AR218" i="2"/>
  <c r="AQ13" i="8" s="1"/>
  <c r="AR208" i="2"/>
  <c r="BM157" i="2"/>
  <c r="BM160" i="2"/>
  <c r="BM94" i="2"/>
  <c r="BM92" i="2"/>
  <c r="BM96" i="2" s="1"/>
  <c r="BM163" i="2" s="1"/>
  <c r="BM165" i="2" s="1"/>
  <c r="BM85" i="2"/>
  <c r="BK163" i="2"/>
  <c r="BK165" i="2" s="1"/>
  <c r="BK98" i="2"/>
  <c r="BL98" i="2"/>
  <c r="AS219" i="2"/>
  <c r="AR14" i="8" s="1"/>
  <c r="AT184" i="2"/>
  <c r="AT187" i="2" s="1"/>
  <c r="AT23" i="8" s="1"/>
  <c r="AT24" i="8" s="1"/>
  <c r="AS198" i="2"/>
  <c r="AS204" i="2" s="1"/>
  <c r="AR49" i="8" s="1"/>
  <c r="AQ217" i="2" l="1"/>
  <c r="AP10" i="8"/>
  <c r="AT30" i="8"/>
  <c r="AP221" i="2"/>
  <c r="AP16" i="8" s="1"/>
  <c r="AO12" i="8"/>
  <c r="AO48" i="8" s="1"/>
  <c r="AO93" i="8"/>
  <c r="AO97" i="8" s="1"/>
  <c r="AO82" i="8"/>
  <c r="AN50" i="8"/>
  <c r="AN60" i="8" s="1"/>
  <c r="AN64" i="8" s="1"/>
  <c r="AN51" i="8"/>
  <c r="AO21" i="8"/>
  <c r="AN25" i="8"/>
  <c r="BN157" i="2"/>
  <c r="BN160" i="2"/>
  <c r="BN94" i="2"/>
  <c r="BN92" i="2"/>
  <c r="BN96" i="2" s="1"/>
  <c r="BN163" i="2" s="1"/>
  <c r="BN165" i="2" s="1"/>
  <c r="BN166" i="2" s="1"/>
  <c r="BN216" i="2" s="1"/>
  <c r="BN85" i="2"/>
  <c r="BM98" i="2"/>
  <c r="AT219" i="2"/>
  <c r="AS14" i="8" s="1"/>
  <c r="AU184" i="2"/>
  <c r="AU187" i="2" s="1"/>
  <c r="AU23" i="8" s="1"/>
  <c r="AU24" i="8" s="1"/>
  <c r="AT198" i="2"/>
  <c r="AT204" i="2" s="1"/>
  <c r="AS49" i="8" s="1"/>
  <c r="AR215" i="2"/>
  <c r="AR209" i="2"/>
  <c r="AS218" i="2"/>
  <c r="AR13" i="8" s="1"/>
  <c r="AS208" i="2"/>
  <c r="BL206" i="2"/>
  <c r="BL99" i="2"/>
  <c r="BK206" i="2"/>
  <c r="BK99" i="2"/>
  <c r="BM166" i="2"/>
  <c r="BM216" i="2" s="1"/>
  <c r="BL166" i="2"/>
  <c r="BL216" i="2" s="1"/>
  <c r="BK166" i="2"/>
  <c r="BK216" i="2" s="1"/>
  <c r="AN83" i="8" l="1"/>
  <c r="AP21" i="8"/>
  <c r="AO25" i="8"/>
  <c r="AR217" i="2"/>
  <c r="AQ10" i="8"/>
  <c r="AU30" i="8"/>
  <c r="AO50" i="8"/>
  <c r="AO60" i="8" s="1"/>
  <c r="AO64" i="8" s="1"/>
  <c r="AO51" i="8"/>
  <c r="AO83" i="8" s="1"/>
  <c r="AP93" i="8"/>
  <c r="AP97" i="8" s="1"/>
  <c r="AP82" i="8"/>
  <c r="AQ221" i="2"/>
  <c r="AQ16" i="8" s="1"/>
  <c r="AP12" i="8"/>
  <c r="AP48" i="8" s="1"/>
  <c r="AT218" i="2"/>
  <c r="AS13" i="8" s="1"/>
  <c r="AT208" i="2"/>
  <c r="AS215" i="2"/>
  <c r="AS209" i="2"/>
  <c r="AV184" i="2"/>
  <c r="AV187" i="2" s="1"/>
  <c r="AV23" i="8" s="1"/>
  <c r="AV24" i="8" s="1"/>
  <c r="AU219" i="2"/>
  <c r="AT14" i="8" s="1"/>
  <c r="AU198" i="2"/>
  <c r="AU204" i="2" s="1"/>
  <c r="AT49" i="8" s="1"/>
  <c r="BL213" i="2"/>
  <c r="BL207" i="2"/>
  <c r="BM206" i="2"/>
  <c r="BM99" i="2"/>
  <c r="BK213" i="2"/>
  <c r="BK207" i="2"/>
  <c r="BN98" i="2"/>
  <c r="AP50" i="8" l="1"/>
  <c r="AP60" i="8" s="1"/>
  <c r="AP64" i="8" s="1"/>
  <c r="AP51" i="8"/>
  <c r="AS217" i="2"/>
  <c r="AR10" i="8"/>
  <c r="AQ93" i="8"/>
  <c r="AQ97" i="8" s="1"/>
  <c r="AQ82" i="8"/>
  <c r="AR221" i="2"/>
  <c r="AR16" i="8" s="1"/>
  <c r="AQ12" i="8"/>
  <c r="AQ48" i="8" s="1"/>
  <c r="AV30" i="8"/>
  <c r="AQ21" i="8"/>
  <c r="AP25" i="8"/>
  <c r="AU218" i="2"/>
  <c r="AT13" i="8" s="1"/>
  <c r="AU208" i="2"/>
  <c r="AV219" i="2"/>
  <c r="AU14" i="8" s="1"/>
  <c r="AW184" i="2"/>
  <c r="AW187" i="2" s="1"/>
  <c r="AW23" i="8" s="1"/>
  <c r="AW24" i="8" s="1"/>
  <c r="AV198" i="2"/>
  <c r="AV204" i="2" s="1"/>
  <c r="AU49" i="8" s="1"/>
  <c r="AT215" i="2"/>
  <c r="AT209" i="2"/>
  <c r="BM213" i="2"/>
  <c r="BM207" i="2"/>
  <c r="BN206" i="2"/>
  <c r="BN99" i="2"/>
  <c r="AW30" i="8" l="1"/>
  <c r="AR93" i="8"/>
  <c r="AR97" i="8" s="1"/>
  <c r="AR82" i="8"/>
  <c r="AS221" i="2"/>
  <c r="AS16" i="8" s="1"/>
  <c r="AR12" i="8"/>
  <c r="AR48" i="8" s="1"/>
  <c r="AR21" i="8"/>
  <c r="AQ25" i="8"/>
  <c r="AT217" i="2"/>
  <c r="AS10" i="8"/>
  <c r="AP83" i="8"/>
  <c r="AQ50" i="8"/>
  <c r="AQ60" i="8" s="1"/>
  <c r="AQ64" i="8" s="1"/>
  <c r="AQ51" i="8"/>
  <c r="AQ83" i="8" s="1"/>
  <c r="AV218" i="2"/>
  <c r="AU13" i="8" s="1"/>
  <c r="AV208" i="2"/>
  <c r="AW219" i="2"/>
  <c r="AV14" i="8" s="1"/>
  <c r="AX184" i="2"/>
  <c r="AX187" i="2" s="1"/>
  <c r="AX23" i="8" s="1"/>
  <c r="AX24" i="8" s="1"/>
  <c r="AW198" i="2"/>
  <c r="AW204" i="2" s="1"/>
  <c r="AV49" i="8" s="1"/>
  <c r="AU215" i="2"/>
  <c r="AU209" i="2"/>
  <c r="BN213" i="2"/>
  <c r="BN207" i="2"/>
  <c r="AS21" i="8" l="1"/>
  <c r="AR25" i="8"/>
  <c r="AR50" i="8"/>
  <c r="AR60" i="8" s="1"/>
  <c r="AR64" i="8" s="1"/>
  <c r="AR51" i="8"/>
  <c r="AR83" i="8" s="1"/>
  <c r="AS93" i="8"/>
  <c r="AS97" i="8" s="1"/>
  <c r="AS82" i="8"/>
  <c r="AT221" i="2"/>
  <c r="AT16" i="8" s="1"/>
  <c r="AS12" i="8"/>
  <c r="AS48" i="8" s="1"/>
  <c r="AU217" i="2"/>
  <c r="AT10" i="8"/>
  <c r="AX30" i="8"/>
  <c r="AW218" i="2"/>
  <c r="AV13" i="8" s="1"/>
  <c r="AW208" i="2"/>
  <c r="AY184" i="2"/>
  <c r="AY187" i="2" s="1"/>
  <c r="AY23" i="8" s="1"/>
  <c r="AY24" i="8" s="1"/>
  <c r="AX219" i="2"/>
  <c r="AW14" i="8" s="1"/>
  <c r="AX198" i="2"/>
  <c r="AX204" i="2" s="1"/>
  <c r="AW49" i="8" s="1"/>
  <c r="AV215" i="2"/>
  <c r="AV209" i="2"/>
  <c r="AT82" i="8" l="1"/>
  <c r="AT93" i="8"/>
  <c r="AT97" i="8" s="1"/>
  <c r="AY30" i="8"/>
  <c r="AU221" i="2"/>
  <c r="AU16" i="8" s="1"/>
  <c r="AT12" i="8"/>
  <c r="AT48" i="8" s="1"/>
  <c r="AS50" i="8"/>
  <c r="AS60" i="8" s="1"/>
  <c r="AS64" i="8" s="1"/>
  <c r="AS51" i="8"/>
  <c r="AV217" i="2"/>
  <c r="AU10" i="8"/>
  <c r="AT21" i="8"/>
  <c r="AS25" i="8"/>
  <c r="AW215" i="2"/>
  <c r="AW209" i="2"/>
  <c r="AX218" i="2"/>
  <c r="AW13" i="8" s="1"/>
  <c r="AX208" i="2"/>
  <c r="AZ184" i="2"/>
  <c r="AZ187" i="2" s="1"/>
  <c r="AZ23" i="8" s="1"/>
  <c r="AZ24" i="8" s="1"/>
  <c r="AY219" i="2"/>
  <c r="AX14" i="8" s="1"/>
  <c r="AY198" i="2"/>
  <c r="AY204" i="2" s="1"/>
  <c r="AX49" i="8" s="1"/>
  <c r="AS83" i="8" l="1"/>
  <c r="AU93" i="8"/>
  <c r="AU97" i="8" s="1"/>
  <c r="AU82" i="8"/>
  <c r="AU21" i="8"/>
  <c r="AT25" i="8"/>
  <c r="AW217" i="2"/>
  <c r="AV10" i="8"/>
  <c r="AV221" i="2"/>
  <c r="AV16" i="8" s="1"/>
  <c r="AU12" i="8"/>
  <c r="AU48" i="8" s="1"/>
  <c r="AT50" i="8"/>
  <c r="AT60" i="8" s="1"/>
  <c r="AT64" i="8" s="1"/>
  <c r="AT51" i="8"/>
  <c r="AT83" i="8" s="1"/>
  <c r="AZ30" i="8"/>
  <c r="BA184" i="2"/>
  <c r="BA187" i="2" s="1"/>
  <c r="BA23" i="8" s="1"/>
  <c r="BA24" i="8" s="1"/>
  <c r="AZ219" i="2"/>
  <c r="AY14" i="8" s="1"/>
  <c r="AZ198" i="2"/>
  <c r="AZ204" i="2" s="1"/>
  <c r="AY49" i="8" s="1"/>
  <c r="AX215" i="2"/>
  <c r="AX209" i="2"/>
  <c r="AY218" i="2"/>
  <c r="AX13" i="8" s="1"/>
  <c r="AY208" i="2"/>
  <c r="AW221" i="2" l="1"/>
  <c r="AW16" i="8" s="1"/>
  <c r="AV12" i="8"/>
  <c r="AV48" i="8" s="1"/>
  <c r="BA30" i="8"/>
  <c r="AV93" i="8"/>
  <c r="AV97" i="8" s="1"/>
  <c r="AV82" i="8"/>
  <c r="AV21" i="8"/>
  <c r="AU25" i="8"/>
  <c r="AU50" i="8"/>
  <c r="AU60" i="8" s="1"/>
  <c r="AU64" i="8" s="1"/>
  <c r="AU51" i="8"/>
  <c r="AU83" i="8" s="1"/>
  <c r="AX217" i="2"/>
  <c r="AW10" i="8"/>
  <c r="AZ218" i="2"/>
  <c r="AY13" i="8" s="1"/>
  <c r="AZ208" i="2"/>
  <c r="BB184" i="2"/>
  <c r="BB187" i="2" s="1"/>
  <c r="BB23" i="8" s="1"/>
  <c r="BB24" i="8" s="1"/>
  <c r="BA219" i="2"/>
  <c r="AZ14" i="8" s="1"/>
  <c r="BA198" i="2"/>
  <c r="BA204" i="2" s="1"/>
  <c r="AZ49" i="8" s="1"/>
  <c r="AY215" i="2"/>
  <c r="AY209" i="2"/>
  <c r="BB30" i="8" l="1"/>
  <c r="AX221" i="2"/>
  <c r="AX16" i="8" s="1"/>
  <c r="AW12" i="8"/>
  <c r="AW48" i="8" s="1"/>
  <c r="AY217" i="2"/>
  <c r="AX10" i="8"/>
  <c r="AV50" i="8"/>
  <c r="AV60" i="8" s="1"/>
  <c r="AV64" i="8" s="1"/>
  <c r="AV51" i="8"/>
  <c r="AW21" i="8"/>
  <c r="AV25" i="8"/>
  <c r="AW82" i="8"/>
  <c r="AW93" i="8"/>
  <c r="AW97" i="8" s="1"/>
  <c r="BB219" i="2"/>
  <c r="BA14" i="8" s="1"/>
  <c r="BC184" i="2"/>
  <c r="BC187" i="2" s="1"/>
  <c r="BC23" i="8" s="1"/>
  <c r="BC24" i="8" s="1"/>
  <c r="BB198" i="2"/>
  <c r="BB204" i="2" s="1"/>
  <c r="BA49" i="8" s="1"/>
  <c r="AZ215" i="2"/>
  <c r="AZ209" i="2"/>
  <c r="BA218" i="2"/>
  <c r="AZ13" i="8" s="1"/>
  <c r="BA208" i="2"/>
  <c r="AV83" i="8" l="1"/>
  <c r="AZ217" i="2"/>
  <c r="AY10" i="8"/>
  <c r="BC30" i="8"/>
  <c r="AX93" i="8"/>
  <c r="AX97" i="8" s="1"/>
  <c r="AX82" i="8"/>
  <c r="AY221" i="2"/>
  <c r="AY16" i="8" s="1"/>
  <c r="AX12" i="8"/>
  <c r="AX48" i="8" s="1"/>
  <c r="AX21" i="8"/>
  <c r="AW25" i="8"/>
  <c r="AW50" i="8"/>
  <c r="AW60" i="8" s="1"/>
  <c r="AW64" i="8" s="1"/>
  <c r="AW51" i="8"/>
  <c r="AW83" i="8" s="1"/>
  <c r="BD184" i="2"/>
  <c r="BD187" i="2" s="1"/>
  <c r="BD23" i="8" s="1"/>
  <c r="BD24" i="8" s="1"/>
  <c r="BC219" i="2"/>
  <c r="BB14" i="8" s="1"/>
  <c r="BC198" i="2"/>
  <c r="BC204" i="2" s="1"/>
  <c r="BB49" i="8" s="1"/>
  <c r="BA215" i="2"/>
  <c r="BA209" i="2"/>
  <c r="BB218" i="2"/>
  <c r="BA13" i="8" s="1"/>
  <c r="BB208" i="2"/>
  <c r="BA217" i="2" l="1"/>
  <c r="AZ10" i="8"/>
  <c r="BD30" i="8"/>
  <c r="AX50" i="8"/>
  <c r="AX60" i="8" s="1"/>
  <c r="AX64" i="8" s="1"/>
  <c r="AX51" i="8"/>
  <c r="AY21" i="8"/>
  <c r="AX25" i="8"/>
  <c r="AY93" i="8"/>
  <c r="AY97" i="8" s="1"/>
  <c r="AY82" i="8"/>
  <c r="AZ221" i="2"/>
  <c r="AZ16" i="8" s="1"/>
  <c r="AY12" i="8"/>
  <c r="AY48" i="8" s="1"/>
  <c r="BC218" i="2"/>
  <c r="BB13" i="8" s="1"/>
  <c r="BC208" i="2"/>
  <c r="BB215" i="2"/>
  <c r="BB209" i="2"/>
  <c r="BE184" i="2"/>
  <c r="BE187" i="2" s="1"/>
  <c r="BE23" i="8" s="1"/>
  <c r="BE24" i="8" s="1"/>
  <c r="BD219" i="2"/>
  <c r="BC14" i="8" s="1"/>
  <c r="BD198" i="2"/>
  <c r="BD204" i="2" s="1"/>
  <c r="BC49" i="8" s="1"/>
  <c r="AX83" i="8" l="1"/>
  <c r="BB217" i="2"/>
  <c r="BA10" i="8"/>
  <c r="AY50" i="8"/>
  <c r="AY60" i="8" s="1"/>
  <c r="AY64" i="8" s="1"/>
  <c r="AY51" i="8"/>
  <c r="AZ93" i="8"/>
  <c r="AZ97" i="8" s="1"/>
  <c r="AZ82" i="8"/>
  <c r="AZ21" i="8"/>
  <c r="AY25" i="8"/>
  <c r="BE30" i="8"/>
  <c r="BA221" i="2"/>
  <c r="BA16" i="8" s="1"/>
  <c r="AZ12" i="8"/>
  <c r="AZ48" i="8" s="1"/>
  <c r="BF184" i="2"/>
  <c r="BF187" i="2" s="1"/>
  <c r="BF23" i="8" s="1"/>
  <c r="BF24" i="8" s="1"/>
  <c r="BE219" i="2"/>
  <c r="BD14" i="8" s="1"/>
  <c r="BE198" i="2"/>
  <c r="BE204" i="2" s="1"/>
  <c r="BD49" i="8" s="1"/>
  <c r="BC209" i="2"/>
  <c r="BC215" i="2"/>
  <c r="BD218" i="2"/>
  <c r="BC13" i="8" s="1"/>
  <c r="BD208" i="2"/>
  <c r="AY83" i="8" l="1"/>
  <c r="BA93" i="8"/>
  <c r="BA97" i="8" s="1"/>
  <c r="BA82" i="8"/>
  <c r="BF30" i="8"/>
  <c r="BA21" i="8"/>
  <c r="AZ25" i="8"/>
  <c r="AZ50" i="8"/>
  <c r="AZ60" i="8" s="1"/>
  <c r="AZ64" i="8" s="1"/>
  <c r="E66" i="8" s="1"/>
  <c r="E68" i="8" s="1"/>
  <c r="E71" i="8" s="1"/>
  <c r="AZ51" i="8"/>
  <c r="AZ83" i="8" s="1"/>
  <c r="BC217" i="2"/>
  <c r="BB10" i="8"/>
  <c r="BB221" i="2"/>
  <c r="BB16" i="8" s="1"/>
  <c r="BA12" i="8"/>
  <c r="BA48" i="8" s="1"/>
  <c r="BE218" i="2"/>
  <c r="BD13" i="8" s="1"/>
  <c r="BE208" i="2"/>
  <c r="BD209" i="2"/>
  <c r="BD215" i="2"/>
  <c r="BG184" i="2"/>
  <c r="BG187" i="2" s="1"/>
  <c r="BG23" i="8" s="1"/>
  <c r="BG24" i="8" s="1"/>
  <c r="BF219" i="2"/>
  <c r="BE14" i="8" s="1"/>
  <c r="BF198" i="2"/>
  <c r="BF204" i="2" s="1"/>
  <c r="BE49" i="8" s="1"/>
  <c r="BD217" i="2" l="1"/>
  <c r="BC10" i="8"/>
  <c r="BA50" i="8"/>
  <c r="BA60" i="8" s="1"/>
  <c r="BA64" i="8" s="1"/>
  <c r="BA51" i="8"/>
  <c r="BB93" i="8"/>
  <c r="BB97" i="8" s="1"/>
  <c r="BB82" i="8"/>
  <c r="BC221" i="2"/>
  <c r="BC16" i="8" s="1"/>
  <c r="BB12" i="8"/>
  <c r="BB48" i="8" s="1"/>
  <c r="BB21" i="8"/>
  <c r="BA25" i="8"/>
  <c r="F1" i="5"/>
  <c r="M1" i="8"/>
  <c r="N1" i="2"/>
  <c r="BG30" i="8"/>
  <c r="BF218" i="2"/>
  <c r="BE13" i="8" s="1"/>
  <c r="BF208" i="2"/>
  <c r="BH184" i="2"/>
  <c r="BH187" i="2" s="1"/>
  <c r="BH23" i="8" s="1"/>
  <c r="BH24" i="8" s="1"/>
  <c r="BG219" i="2"/>
  <c r="BF14" i="8" s="1"/>
  <c r="BG198" i="2"/>
  <c r="BG204" i="2" s="1"/>
  <c r="BF49" i="8" s="1"/>
  <c r="BE209" i="2"/>
  <c r="BE215" i="2"/>
  <c r="BA83" i="8" l="1"/>
  <c r="BB50" i="8"/>
  <c r="BB60" i="8" s="1"/>
  <c r="BB64" i="8" s="1"/>
  <c r="BB51" i="8"/>
  <c r="BC93" i="8"/>
  <c r="BC97" i="8" s="1"/>
  <c r="BC82" i="8"/>
  <c r="BE217" i="2"/>
  <c r="BD10" i="8"/>
  <c r="BC21" i="8"/>
  <c r="BB25" i="8"/>
  <c r="BH30" i="8"/>
  <c r="BD221" i="2"/>
  <c r="BD16" i="8" s="1"/>
  <c r="BC12" i="8"/>
  <c r="BC48" i="8" s="1"/>
  <c r="BG218" i="2"/>
  <c r="BF13" i="8" s="1"/>
  <c r="BG208" i="2"/>
  <c r="BH219" i="2"/>
  <c r="BG14" i="8" s="1"/>
  <c r="BI184" i="2"/>
  <c r="BI187" i="2" s="1"/>
  <c r="BH198" i="2"/>
  <c r="BH204" i="2" s="1"/>
  <c r="BG49" i="8" s="1"/>
  <c r="BF209" i="2"/>
  <c r="BF215" i="2"/>
  <c r="BD93" i="8" l="1"/>
  <c r="BD97" i="8" s="1"/>
  <c r="BD82" i="8"/>
  <c r="BD21" i="8"/>
  <c r="BC25" i="8"/>
  <c r="BE221" i="2"/>
  <c r="BE16" i="8" s="1"/>
  <c r="BD12" i="8"/>
  <c r="BD48" i="8" s="1"/>
  <c r="BC50" i="8"/>
  <c r="BC60" i="8" s="1"/>
  <c r="BC64" i="8" s="1"/>
  <c r="BC51" i="8"/>
  <c r="BC83" i="8" s="1"/>
  <c r="BF217" i="2"/>
  <c r="BE10" i="8"/>
  <c r="BB83" i="8"/>
  <c r="BI219" i="2"/>
  <c r="BH14" i="8" s="1"/>
  <c r="BJ184" i="2"/>
  <c r="BJ187" i="2" s="1"/>
  <c r="BI198" i="2"/>
  <c r="BI204" i="2" s="1"/>
  <c r="BH49" i="8" s="1"/>
  <c r="BH218" i="2"/>
  <c r="BG13" i="8" s="1"/>
  <c r="BH208" i="2"/>
  <c r="BG209" i="2"/>
  <c r="BG215" i="2"/>
  <c r="BF221" i="2" l="1"/>
  <c r="BF16" i="8" s="1"/>
  <c r="BE12" i="8"/>
  <c r="BE48" i="8" s="1"/>
  <c r="BD50" i="8"/>
  <c r="BD60" i="8" s="1"/>
  <c r="BD64" i="8" s="1"/>
  <c r="BD51" i="8"/>
  <c r="BE93" i="8"/>
  <c r="BE97" i="8" s="1"/>
  <c r="BE82" i="8"/>
  <c r="BE21" i="8"/>
  <c r="BD25" i="8"/>
  <c r="BG217" i="2"/>
  <c r="BF10" i="8"/>
  <c r="BH215" i="2"/>
  <c r="BH209" i="2"/>
  <c r="BI218" i="2"/>
  <c r="BH13" i="8" s="1"/>
  <c r="BI208" i="2"/>
  <c r="BJ219" i="2"/>
  <c r="BK184" i="2"/>
  <c r="BK187" i="2" s="1"/>
  <c r="BJ198" i="2"/>
  <c r="BJ204" i="2" s="1"/>
  <c r="BH217" i="2" l="1"/>
  <c r="BG10" i="8"/>
  <c r="BG221" i="2"/>
  <c r="BG16" i="8" s="1"/>
  <c r="BF12" i="8"/>
  <c r="BF48" i="8" s="1"/>
  <c r="BF21" i="8"/>
  <c r="BE25" i="8"/>
  <c r="BD83" i="8"/>
  <c r="BE50" i="8"/>
  <c r="BE60" i="8" s="1"/>
  <c r="BE64" i="8" s="1"/>
  <c r="BE51" i="8"/>
  <c r="BF93" i="8"/>
  <c r="BF97" i="8" s="1"/>
  <c r="BF82" i="8"/>
  <c r="BJ218" i="2"/>
  <c r="BJ208" i="2"/>
  <c r="BK219" i="2"/>
  <c r="BL184" i="2"/>
  <c r="BL187" i="2" s="1"/>
  <c r="BK198" i="2"/>
  <c r="BK204" i="2" s="1"/>
  <c r="BI215" i="2"/>
  <c r="BI209" i="2"/>
  <c r="BE83" i="8" l="1"/>
  <c r="BG21" i="8"/>
  <c r="BF25" i="8"/>
  <c r="BF50" i="8"/>
  <c r="BF60" i="8" s="1"/>
  <c r="BF64" i="8" s="1"/>
  <c r="BF51" i="8"/>
  <c r="BF83" i="8" s="1"/>
  <c r="BG93" i="8"/>
  <c r="BG97" i="8" s="1"/>
  <c r="BG82" i="8"/>
  <c r="BI217" i="2"/>
  <c r="BH10" i="8"/>
  <c r="BH221" i="2"/>
  <c r="BH16" i="8" s="1"/>
  <c r="BG12" i="8"/>
  <c r="BG48" i="8" s="1"/>
  <c r="BK218" i="2"/>
  <c r="BK208" i="2"/>
  <c r="BL219" i="2"/>
  <c r="BM184" i="2"/>
  <c r="BM187" i="2" s="1"/>
  <c r="BL198" i="2"/>
  <c r="BL204" i="2" s="1"/>
  <c r="BJ215" i="2"/>
  <c r="BJ217" i="2" s="1"/>
  <c r="BJ221" i="2" s="1"/>
  <c r="BJ209" i="2"/>
  <c r="BH93" i="8" l="1"/>
  <c r="BH97" i="8" s="1"/>
  <c r="BH82" i="8"/>
  <c r="BG50" i="8"/>
  <c r="BG60" i="8" s="1"/>
  <c r="BG64" i="8" s="1"/>
  <c r="BG51" i="8"/>
  <c r="BI221" i="2"/>
  <c r="BH12" i="8"/>
  <c r="BH48" i="8" s="1"/>
  <c r="BH21" i="8"/>
  <c r="BH25" i="8" s="1"/>
  <c r="BG25" i="8"/>
  <c r="BL218" i="2"/>
  <c r="BL208" i="2"/>
  <c r="BM219" i="2"/>
  <c r="BN184" i="2"/>
  <c r="BN187" i="2" s="1"/>
  <c r="BM198" i="2"/>
  <c r="BM204" i="2" s="1"/>
  <c r="BK215" i="2"/>
  <c r="BK217" i="2" s="1"/>
  <c r="BK221" i="2" s="1"/>
  <c r="BK209" i="2"/>
  <c r="BH50" i="8" l="1"/>
  <c r="BH60" i="8" s="1"/>
  <c r="BH64" i="8" s="1"/>
  <c r="BH51" i="8"/>
  <c r="BH83" i="8" s="1"/>
  <c r="BG83" i="8"/>
  <c r="BM218" i="2"/>
  <c r="BM208" i="2"/>
  <c r="BN219" i="2"/>
  <c r="BN198" i="2"/>
  <c r="BN204" i="2" s="1"/>
  <c r="BL215" i="2"/>
  <c r="BL217" i="2" s="1"/>
  <c r="BL221" i="2" s="1"/>
  <c r="BL209" i="2"/>
  <c r="BN218" i="2" l="1"/>
  <c r="BN208" i="2"/>
  <c r="BM215" i="2"/>
  <c r="BM217" i="2" s="1"/>
  <c r="BM221" i="2" s="1"/>
  <c r="BM209" i="2"/>
  <c r="BN215" i="2" l="1"/>
  <c r="BN217" i="2" s="1"/>
  <c r="BN221" i="2" s="1"/>
  <c r="BN209" i="2"/>
  <c r="L5" i="12" l="1"/>
  <c r="M5" i="12" l="1"/>
  <c r="L14" i="12"/>
  <c r="L13" i="12" s="1"/>
  <c r="M14" i="12" l="1"/>
  <c r="M13" i="12" s="1"/>
  <c r="N5" i="12" l="1"/>
  <c r="N14" i="12" l="1"/>
  <c r="N13" i="12" s="1"/>
  <c r="O5" i="12" l="1"/>
  <c r="O14" i="12" l="1"/>
  <c r="O13" i="12" s="1"/>
  <c r="P5" i="12" l="1"/>
  <c r="P14" i="12" l="1"/>
  <c r="P13" i="12" s="1"/>
  <c r="Q5" i="12" l="1"/>
  <c r="R5" i="12" l="1"/>
  <c r="Q14" i="12"/>
  <c r="Q13" i="12" s="1"/>
  <c r="S5" i="12" l="1"/>
  <c r="R14" i="12"/>
  <c r="R13" i="12" s="1"/>
  <c r="T5" i="12" l="1"/>
  <c r="S14" i="12"/>
  <c r="S13" i="12" s="1"/>
  <c r="U5" i="12" l="1"/>
  <c r="T14" i="12"/>
  <c r="T13" i="12" s="1"/>
  <c r="U14" i="12" l="1"/>
  <c r="U13" i="12" s="1"/>
  <c r="N97" i="8" l="1"/>
  <c r="G99" i="8" l="1"/>
  <c r="D99" i="8"/>
  <c r="D101" i="8" s="1"/>
  <c r="G100" i="8"/>
  <c r="G101" i="8" s="1"/>
  <c r="P1" i="8" l="1"/>
  <c r="Q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Zruban</author>
  </authors>
  <commentList>
    <comment ref="E4" authorId="0" shapeId="0" xr:uid="{F2B670B7-8581-43F4-A5CF-C606F6FA5594}">
      <text>
        <r>
          <rPr>
            <b/>
            <sz val="9"/>
            <color indexed="81"/>
            <rFont val="Tahoma"/>
            <family val="2"/>
            <charset val="238"/>
          </rPr>
          <t>Robert Zruban:</t>
        </r>
        <r>
          <rPr>
            <sz val="9"/>
            <color indexed="81"/>
            <rFont val="Tahoma"/>
            <family val="2"/>
            <charset val="238"/>
          </rPr>
          <t xml:space="preserve">
Sem je potom len potrebne natiahnut Capex a menit roky odpisovania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<sst xmlns="http://schemas.openxmlformats.org/spreadsheetml/2006/main" count="608" uniqueCount="238">
  <si>
    <t>Odpadova spolocnost</t>
  </si>
  <si>
    <t>Zber a likvidacia odpadu pre mesta a obce</t>
  </si>
  <si>
    <t>Zmluvy s mestami na 25 rokov</t>
  </si>
  <si>
    <t>Odpad staci odvazat na hygienicku skladku</t>
  </si>
  <si>
    <t>Inflation rate</t>
  </si>
  <si>
    <t>%</t>
  </si>
  <si>
    <t>Inflation coef</t>
  </si>
  <si>
    <t>coef</t>
  </si>
  <si>
    <t>Growth rate</t>
  </si>
  <si>
    <t>Unit</t>
  </si>
  <si>
    <t>Value</t>
  </si>
  <si>
    <t>Assumptions</t>
  </si>
  <si>
    <t>Skladka Trnava</t>
  </si>
  <si>
    <t>t</t>
  </si>
  <si>
    <t>Volume</t>
  </si>
  <si>
    <t>Price</t>
  </si>
  <si>
    <t>Volume Growth</t>
  </si>
  <si>
    <t>Collection Revenue</t>
  </si>
  <si>
    <t>eur</t>
  </si>
  <si>
    <t>eur/t</t>
  </si>
  <si>
    <t>Sensoneo</t>
  </si>
  <si>
    <t>Value:</t>
  </si>
  <si>
    <t>Scenario:</t>
  </si>
  <si>
    <t>Actual case</t>
  </si>
  <si>
    <t>Case No.</t>
  </si>
  <si>
    <t>Case select</t>
  </si>
  <si>
    <t>Valuation</t>
  </si>
  <si>
    <t>Valuation Multiple Method</t>
  </si>
  <si>
    <t>Distribution</t>
  </si>
  <si>
    <t>Discount Factors</t>
  </si>
  <si>
    <t>Core Business</t>
  </si>
  <si>
    <t>Additional Business Unit 1</t>
  </si>
  <si>
    <t>Additional Business Unit 2</t>
  </si>
  <si>
    <t>Additional Business Unit 3</t>
  </si>
  <si>
    <t>revenue</t>
  </si>
  <si>
    <t>Revenue</t>
  </si>
  <si>
    <t>Costs</t>
  </si>
  <si>
    <t>Conservative</t>
  </si>
  <si>
    <t>Base</t>
  </si>
  <si>
    <t>Optimistic</t>
  </si>
  <si>
    <t>Landfill Capacity B</t>
  </si>
  <si>
    <t>Landfill Capacity E</t>
  </si>
  <si>
    <t>Expansion</t>
  </si>
  <si>
    <t>Deposit</t>
  </si>
  <si>
    <t>DIVISION: Collection</t>
  </si>
  <si>
    <t>Case</t>
  </si>
  <si>
    <t>High</t>
  </si>
  <si>
    <t>Expected</t>
  </si>
  <si>
    <t>Slow</t>
  </si>
  <si>
    <t>Collection</t>
  </si>
  <si>
    <t>Non Collected Revenue</t>
  </si>
  <si>
    <t>Non-Collected Revenue</t>
  </si>
  <si>
    <t>Landfill</t>
  </si>
  <si>
    <t>Landfill Revenue</t>
  </si>
  <si>
    <t>Personal Costs</t>
  </si>
  <si>
    <t>Year</t>
  </si>
  <si>
    <t>Average Wage</t>
  </si>
  <si>
    <t>n</t>
  </si>
  <si>
    <t>Total Revenue</t>
  </si>
  <si>
    <t>Employee Hiring</t>
  </si>
  <si>
    <t>None</t>
  </si>
  <si>
    <t>Personall Costs Total</t>
  </si>
  <si>
    <t>% of revenue</t>
  </si>
  <si>
    <t>Fuel Costs</t>
  </si>
  <si>
    <t>liters</t>
  </si>
  <si>
    <t>gas price</t>
  </si>
  <si>
    <t>Total</t>
  </si>
  <si>
    <t>Gas Price</t>
  </si>
  <si>
    <t>eur/l</t>
  </si>
  <si>
    <t>Maintenance</t>
  </si>
  <si>
    <t>Legal &amp; Finance</t>
  </si>
  <si>
    <t>Legal &amp; Finance &amp; Other</t>
  </si>
  <si>
    <t>Legal, Finance &amp; Other</t>
  </si>
  <si>
    <t>Total Cost</t>
  </si>
  <si>
    <t>EBITDA</t>
  </si>
  <si>
    <t>Capex</t>
  </si>
  <si>
    <t>eur/m^2</t>
  </si>
  <si>
    <t>Landfill Construction</t>
  </si>
  <si>
    <t>Landfill Extension</t>
  </si>
  <si>
    <t>Size</t>
  </si>
  <si>
    <t>Landfill Construction Total</t>
  </si>
  <si>
    <t>Extension</t>
  </si>
  <si>
    <t>Landfill Extension Total</t>
  </si>
  <si>
    <t>Trucks</t>
  </si>
  <si>
    <t>Units</t>
  </si>
  <si>
    <t>Trucks Total Costs</t>
  </si>
  <si>
    <t>Bins</t>
  </si>
  <si>
    <t>Bins Total Costs</t>
  </si>
  <si>
    <t>Compactor</t>
  </si>
  <si>
    <t>Compactor Total Costs</t>
  </si>
  <si>
    <t>Automobiles</t>
  </si>
  <si>
    <t>Automobiles Total Costs</t>
  </si>
  <si>
    <t>Operational items</t>
  </si>
  <si>
    <t>Capex Total</t>
  </si>
  <si>
    <t>Depreciation</t>
  </si>
  <si>
    <t>Period</t>
  </si>
  <si>
    <t>Years</t>
  </si>
  <si>
    <t>Compactors</t>
  </si>
  <si>
    <t>Flag</t>
  </si>
  <si>
    <t>#</t>
  </si>
  <si>
    <t>Depreciation &amp; Amortization</t>
  </si>
  <si>
    <t>Office Building</t>
  </si>
  <si>
    <t>Price m^2</t>
  </si>
  <si>
    <t>Maintenance Movables</t>
  </si>
  <si>
    <t>Energy &amp; Building Maintenance</t>
  </si>
  <si>
    <t>Depreciation Total</t>
  </si>
  <si>
    <t>Working capital</t>
  </si>
  <si>
    <t>Inventories as % of revenue</t>
  </si>
  <si>
    <t>Inventories</t>
  </si>
  <si>
    <t>Trade receivables as % of revenue</t>
  </si>
  <si>
    <t>Trade receivables</t>
  </si>
  <si>
    <t>Trade payables as % of costs</t>
  </si>
  <si>
    <t>Trade payables</t>
  </si>
  <si>
    <t>Working Capital Total</t>
  </si>
  <si>
    <t>Δ Working Capital</t>
  </si>
  <si>
    <t>Financials</t>
  </si>
  <si>
    <t>Cash and cash equivalents</t>
  </si>
  <si>
    <t>Leasing Opening</t>
  </si>
  <si>
    <t>Leasing Close</t>
  </si>
  <si>
    <t>Long-Term Debt Opening</t>
  </si>
  <si>
    <t>Long-Term Debt Close</t>
  </si>
  <si>
    <t>Leasing Down Payment</t>
  </si>
  <si>
    <t>Leasing repayment in years</t>
  </si>
  <si>
    <t>Long Term Debt repayment in years</t>
  </si>
  <si>
    <t>Leasing yearly</t>
  </si>
  <si>
    <t>Leasing Repayment yearly</t>
  </si>
  <si>
    <t>Leasing Repayment cum</t>
  </si>
  <si>
    <t>Long-Term Debt Yearly Repayment</t>
  </si>
  <si>
    <t>Long-Term Debt cum</t>
  </si>
  <si>
    <t>Long-Term Yearly</t>
  </si>
  <si>
    <t xml:space="preserve">Interest rate </t>
  </si>
  <si>
    <t>Euribor</t>
  </si>
  <si>
    <t>Margin</t>
  </si>
  <si>
    <t>Taxes</t>
  </si>
  <si>
    <t>Tax rate</t>
  </si>
  <si>
    <t>Interests to pay</t>
  </si>
  <si>
    <t>Interests Total</t>
  </si>
  <si>
    <t>EBITDA Group</t>
  </si>
  <si>
    <t>EBIT</t>
  </si>
  <si>
    <t>EBT</t>
  </si>
  <si>
    <t>Net Income</t>
  </si>
  <si>
    <t>Cash Flow</t>
  </si>
  <si>
    <t>CAPEX</t>
  </si>
  <si>
    <t>WC change</t>
  </si>
  <si>
    <t>FCFF</t>
  </si>
  <si>
    <t>Financial income/expense</t>
  </si>
  <si>
    <t>Change in borrowings</t>
  </si>
  <si>
    <t>Dividends</t>
  </si>
  <si>
    <t>FCFE</t>
  </si>
  <si>
    <t>DCF</t>
  </si>
  <si>
    <t>Calcs</t>
  </si>
  <si>
    <t>Constant</t>
  </si>
  <si>
    <t>Free Cash Flow</t>
  </si>
  <si>
    <t>Balance sheet accounts</t>
  </si>
  <si>
    <t>Cash and banks</t>
  </si>
  <si>
    <t>Leasing Total</t>
  </si>
  <si>
    <t>Long-Term Debt</t>
  </si>
  <si>
    <t>Long-Term Debt Total</t>
  </si>
  <si>
    <t>Net Debt</t>
  </si>
  <si>
    <t>WACC</t>
  </si>
  <si>
    <t>Equity</t>
  </si>
  <si>
    <t>Debt</t>
  </si>
  <si>
    <t>Cost of Equity</t>
  </si>
  <si>
    <t>Cost of Debt</t>
  </si>
  <si>
    <t>Debt / D+E</t>
  </si>
  <si>
    <t>Terminal Value FCFF</t>
  </si>
  <si>
    <t>TV Date</t>
  </si>
  <si>
    <t>Date</t>
  </si>
  <si>
    <t>TV EBITDA multiple</t>
  </si>
  <si>
    <t>x</t>
  </si>
  <si>
    <t>TV long-term growth</t>
  </si>
  <si>
    <t>TV setting</t>
  </si>
  <si>
    <t>Tax Shield</t>
  </si>
  <si>
    <t>Valuation FCFF</t>
  </si>
  <si>
    <t>Terminal Enterprise Value</t>
  </si>
  <si>
    <t>DCF using FCFF</t>
  </si>
  <si>
    <t>Valuation start date</t>
  </si>
  <si>
    <t>Valuation period flag</t>
  </si>
  <si>
    <t>Total FCFF</t>
  </si>
  <si>
    <t>Discount factor</t>
  </si>
  <si>
    <t>Discounted FCFF</t>
  </si>
  <si>
    <t>PV of FCFF</t>
  </si>
  <si>
    <t>PV of TV</t>
  </si>
  <si>
    <t>Enterprise Value</t>
  </si>
  <si>
    <t>Equity Value</t>
  </si>
  <si>
    <t>Equity Value :</t>
  </si>
  <si>
    <t>Scenario :</t>
  </si>
  <si>
    <t>Low</t>
  </si>
  <si>
    <t>Blue Collar Employees</t>
  </si>
  <si>
    <t>White Collar Employees</t>
  </si>
  <si>
    <t>2023B</t>
  </si>
  <si>
    <t>2023E</t>
  </si>
  <si>
    <t>2024B</t>
  </si>
  <si>
    <t>2024E</t>
  </si>
  <si>
    <t>2025B</t>
  </si>
  <si>
    <t>2025E</t>
  </si>
  <si>
    <t>MD</t>
  </si>
  <si>
    <t>D</t>
  </si>
  <si>
    <t>Bankovy Ucet</t>
  </si>
  <si>
    <t>Aktiva</t>
  </si>
  <si>
    <t>Pasiva</t>
  </si>
  <si>
    <t>Vlozenie Kapitalu na bankovy Ucet</t>
  </si>
  <si>
    <t>Terminal Value FCFE</t>
  </si>
  <si>
    <t>Valuation FCFE</t>
  </si>
  <si>
    <t>DCF using FCFE</t>
  </si>
  <si>
    <t>Total FCFE</t>
  </si>
  <si>
    <t>Cost of equity</t>
  </si>
  <si>
    <t>Discounted FCFE</t>
  </si>
  <si>
    <t>PV of FCFE</t>
  </si>
  <si>
    <t>Equity Value FCFE :</t>
  </si>
  <si>
    <t>Equity Value FCFF:</t>
  </si>
  <si>
    <t>Interest from leasing</t>
  </si>
  <si>
    <t>Interest from Long-Term Debt</t>
  </si>
  <si>
    <t>Model period ending</t>
  </si>
  <si>
    <t>Rf - risk free rate</t>
  </si>
  <si>
    <t>βUNLEV - Unlevered Beta</t>
  </si>
  <si>
    <t>MRP - Market risk premium</t>
  </si>
  <si>
    <t>Country risk premium</t>
  </si>
  <si>
    <t>Cost of capital</t>
  </si>
  <si>
    <t>Cost of debt</t>
  </si>
  <si>
    <t>T - tax rate</t>
  </si>
  <si>
    <t>βLEV - Levereged Beta</t>
  </si>
  <si>
    <t xml:space="preserve">Debt to (equity + debt) </t>
  </si>
  <si>
    <t>WACC - before tax (max)</t>
  </si>
  <si>
    <t>WACC - after tax (max)</t>
  </si>
  <si>
    <t>Expected return rate</t>
  </si>
  <si>
    <t>Cost of capital v2</t>
  </si>
  <si>
    <t>Risk free rate</t>
  </si>
  <si>
    <t>Beta</t>
  </si>
  <si>
    <t>Default risk rate</t>
  </si>
  <si>
    <t>Expected cost of equity</t>
  </si>
  <si>
    <t>Calculation based on Damodaran</t>
  </si>
  <si>
    <t>Expected Cost of Equity = Risk Free rate + Beta*(Market Return v obdobi 1926-1997 cez geometricky priemer) + Country Risk Premium</t>
  </si>
  <si>
    <t>Geometricky Market Return v danom obdobi je podla jeho vypoctov</t>
  </si>
  <si>
    <t>US Country Equity Risk Premium</t>
  </si>
  <si>
    <t>yes/no</t>
  </si>
  <si>
    <t>yes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</si>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</sst>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_);[Red]\(&quot;$&quot;#,##0.00\)"/>
    <numFmt numFmtId="164" formatCode="#,##0;\(#,##0\);\-"/>
    <numFmt numFmtId="165" formatCode="#,##0.0_-;\(#,##0.0\);\-"/>
    <numFmt numFmtId="166" formatCode="#,##0_-;\(#,##0\);\-"/>
    <numFmt numFmtId="167" formatCode="#,###.0%_-;\(#,###.0%\);\-;"/>
    <numFmt numFmtId="168" formatCode="#,##0_);\(#,##0\);&quot;-  &quot;;&quot; &quot;@"/>
    <numFmt numFmtId="169" formatCode="0.0"/>
    <numFmt numFmtId="170" formatCode="0.0%"/>
    <numFmt numFmtId="171" formatCode="dd\ mmm\ yy_);;&quot;-  &quot;;&quot; &quot;@&quot; &quot;"/>
    <numFmt numFmtId="172" formatCode="#,##0.0\x"/>
    <numFmt numFmtId="173" formatCode="0.0%_);\(0.0%\);&quot;-  &quot;;&quot; &quot;@"/>
    <numFmt numFmtId="174" formatCode="#,##0.00;\(#,##0.00\);\-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color rgb="FF0070C0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sz val="11"/>
      <color theme="0"/>
      <name val="Open Sans"/>
      <family val="2"/>
    </font>
    <font>
      <sz val="12"/>
      <color theme="0"/>
      <name val="Calibri Light"/>
      <family val="2"/>
      <charset val="238"/>
      <scheme val="major"/>
    </font>
    <font>
      <b/>
      <sz val="11"/>
      <color theme="0"/>
      <name val="Open Sans"/>
      <family val="2"/>
    </font>
    <font>
      <sz val="11"/>
      <color rgb="FF0070C0"/>
      <name val="Calibri"/>
      <family val="2"/>
      <scheme val="minor"/>
    </font>
    <font>
      <b/>
      <sz val="10"/>
      <color theme="0"/>
      <name val="Calibri"/>
      <family val="2"/>
      <charset val="238"/>
      <scheme val="minor"/>
    </font>
    <font>
      <sz val="10"/>
      <color rgb="FF0070C0"/>
      <name val="Calibri"/>
      <family val="2"/>
      <scheme val="minor"/>
    </font>
    <font>
      <b/>
      <sz val="8"/>
      <color theme="2" tint="-9.9978637043366805E-2"/>
      <name val="Calibri"/>
      <family val="2"/>
      <charset val="238"/>
      <scheme val="minor"/>
    </font>
    <font>
      <sz val="8"/>
      <name val="Open Sans"/>
      <family val="2"/>
      <charset val="238"/>
    </font>
    <font>
      <b/>
      <sz val="8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0.34998626667073579"/>
      <name val="Calibri"/>
      <family val="2"/>
      <charset val="238"/>
      <scheme val="minor"/>
    </font>
    <font>
      <sz val="8"/>
      <color rgb="FFFF0000"/>
      <name val="Calibri"/>
      <family val="2"/>
      <charset val="238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Open Sans"/>
      <family val="2"/>
    </font>
    <font>
      <sz val="8"/>
      <name val="Calibri"/>
      <family val="2"/>
      <charset val="238"/>
      <scheme val="minor"/>
    </font>
    <font>
      <b/>
      <sz val="8"/>
      <color theme="4"/>
      <name val="Open Sans"/>
      <family val="2"/>
    </font>
    <font>
      <b/>
      <sz val="8"/>
      <color theme="1"/>
      <name val="Open Sans"/>
      <family val="2"/>
      <charset val="238"/>
    </font>
    <font>
      <sz val="8"/>
      <color theme="1"/>
      <name val="Open Sans"/>
      <family val="2"/>
      <charset val="238"/>
    </font>
    <font>
      <b/>
      <sz val="8"/>
      <color theme="6" tint="-0.499984740745262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rgb="FF7030A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8"/>
      <color theme="0"/>
      <name val="Open Sans"/>
      <family val="2"/>
    </font>
    <font>
      <b/>
      <sz val="10"/>
      <name val="Arial"/>
      <family val="2"/>
    </font>
    <font>
      <b/>
      <sz val="8"/>
      <name val="Open Sans"/>
      <family val="2"/>
      <charset val="238"/>
    </font>
    <font>
      <u/>
      <sz val="8"/>
      <name val="Open Sans"/>
      <family val="2"/>
      <charset val="238"/>
    </font>
    <font>
      <b/>
      <sz val="8"/>
      <color theme="0" tint="-0.499984740745262"/>
      <name val="Open Sans"/>
      <family val="2"/>
      <charset val="238"/>
    </font>
    <font>
      <sz val="8"/>
      <color theme="0" tint="-0.499984740745262"/>
      <name val="Open Sans"/>
      <family val="2"/>
      <charset val="238"/>
    </font>
    <font>
      <sz val="8"/>
      <color rgb="FF0070C0"/>
      <name val="Open Sans"/>
      <family val="2"/>
      <charset val="238"/>
    </font>
    <font>
      <sz val="8"/>
      <color rgb="FF7030A0"/>
      <name val="Calibri"/>
      <family val="2"/>
      <charset val="238"/>
      <scheme val="minor"/>
    </font>
    <font>
      <sz val="8"/>
      <color theme="0"/>
      <name val="Calibri"/>
      <family val="2"/>
      <charset val="238"/>
      <scheme val="minor"/>
    </font>
    <font>
      <sz val="10"/>
      <color rgb="FF000000"/>
      <name val="Calibri"/>
      <family val="2"/>
      <scheme val="minor"/>
    </font>
    <font>
      <b/>
      <sz val="10"/>
      <name val="Arial"/>
      <family val="2"/>
      <charset val="238"/>
    </font>
    <font>
      <i/>
      <sz val="10"/>
      <color theme="1"/>
      <name val="Calibri"/>
      <family val="2"/>
      <scheme val="minor"/>
    </font>
    <font>
      <b/>
      <sz val="10"/>
      <color theme="2" tint="-9.9978637043366805E-2"/>
      <name val="Calibri"/>
      <family val="2"/>
      <charset val="238"/>
      <scheme val="minor"/>
    </font>
    <font>
      <sz val="10"/>
      <color theme="0" tint="-0.499984740745262"/>
      <name val="Open Sans"/>
      <family val="2"/>
      <charset val="238"/>
    </font>
    <font>
      <sz val="10"/>
      <name val="Open Sans"/>
      <family val="2"/>
      <charset val="238"/>
    </font>
    <font>
      <sz val="10"/>
      <color rgb="FF0070C0"/>
      <name val="Open Sans"/>
      <family val="2"/>
      <charset val="238"/>
    </font>
    <font>
      <b/>
      <sz val="10"/>
      <name val="Open Sans"/>
      <family val="2"/>
      <charset val="238"/>
    </font>
    <font>
      <sz val="10"/>
      <color theme="6"/>
      <name val="Open Sans"/>
      <family val="2"/>
      <charset val="238"/>
    </font>
    <font>
      <sz val="10"/>
      <name val="Calibri"/>
      <family val="2"/>
      <charset val="238"/>
      <scheme val="minor"/>
    </font>
    <font>
      <sz val="10"/>
      <color rgb="FF000000"/>
      <name val="Open Sans"/>
      <family val="2"/>
      <charset val="238"/>
    </font>
    <font>
      <sz val="10"/>
      <color rgb="FF00000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  <font>
      <b/>
      <sz val="10"/>
      <color theme="6" tint="-0.499984740745262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b/>
      <sz val="10"/>
      <color rgb="FF0070C0"/>
      <name val="Calibri"/>
      <family val="2"/>
      <charset val="238"/>
      <scheme val="minor"/>
    </font>
    <font>
      <sz val="10"/>
      <color theme="1" tint="0.499984740745262"/>
      <name val="Calibri"/>
      <family val="2"/>
      <charset val="238"/>
      <scheme val="minor"/>
    </font>
    <font>
      <sz val="10"/>
      <name val="Calibri"/>
      <family val="2"/>
      <scheme val="minor"/>
    </font>
    <font>
      <sz val="10"/>
      <color theme="0" tint="-0.499984740745262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E71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6E8228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6" fillId="6" borderId="0" applyAlignment="0">
      <alignment vertical="center"/>
    </xf>
    <xf numFmtId="0" fontId="8" fillId="8" borderId="0" applyNumberFormat="0" applyAlignment="0" applyProtection="0"/>
    <xf numFmtId="165" fontId="3" fillId="0" borderId="0" applyFont="0" applyFill="0" applyBorder="0" applyAlignment="0" applyProtection="0"/>
    <xf numFmtId="0" fontId="6" fillId="9" borderId="0" applyNumberFormat="0" applyAlignment="0" applyProtection="0"/>
    <xf numFmtId="168" fontId="4" fillId="0" borderId="0" applyFont="0" applyFill="0" applyBorder="0" applyProtection="0">
      <alignment vertical="top"/>
    </xf>
    <xf numFmtId="0" fontId="21" fillId="2" borderId="0" applyNumberFormat="0" applyBorder="0" applyAlignment="0" applyProtection="0"/>
    <xf numFmtId="0" fontId="24" fillId="3" borderId="0" applyNumberFormat="0" applyBorder="0" applyAlignment="0" applyProtection="0"/>
    <xf numFmtId="0" fontId="21" fillId="4" borderId="0" applyNumberFormat="0" applyBorder="0" applyAlignment="0" applyProtection="0"/>
    <xf numFmtId="165" fontId="27" fillId="0" borderId="0" applyFont="0" applyFill="0" applyBorder="0" applyAlignment="0" applyProtection="0">
      <alignment vertical="center"/>
    </xf>
    <xf numFmtId="0" fontId="31" fillId="12" borderId="5" applyNumberFormat="0" applyProtection="0">
      <alignment horizontal="center" vertical="center"/>
    </xf>
    <xf numFmtId="171" fontId="4" fillId="0" borderId="0" applyFont="0" applyFill="0" applyBorder="0" applyProtection="0">
      <alignment vertical="top"/>
    </xf>
    <xf numFmtId="168" fontId="3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173" fontId="4" fillId="0" borderId="0" applyFont="0" applyFill="0" applyBorder="0" applyProtection="0">
      <alignment vertical="top"/>
    </xf>
    <xf numFmtId="0" fontId="6" fillId="14" borderId="0" applyNumberFormat="0" applyAlignment="0" applyProtection="0"/>
    <xf numFmtId="0" fontId="5" fillId="5" borderId="7" applyNumberFormat="0" applyAlignment="0" applyProtection="0"/>
  </cellStyleXfs>
  <cellXfs count="25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2"/>
    <xf numFmtId="0" fontId="6" fillId="6" borderId="0" xfId="3" applyAlignment="1">
      <alignment horizontal="right"/>
    </xf>
    <xf numFmtId="0" fontId="6" fillId="6" borderId="0" xfId="3" applyAlignment="1"/>
    <xf numFmtId="0" fontId="7" fillId="7" borderId="0" xfId="2" applyFont="1" applyFill="1" applyAlignment="1">
      <alignment vertical="center"/>
    </xf>
    <xf numFmtId="0" fontId="8" fillId="8" borderId="0" xfId="4" applyAlignment="1">
      <alignment horizontal="right" vertical="center"/>
    </xf>
    <xf numFmtId="164" fontId="8" fillId="8" borderId="0" xfId="4" applyNumberFormat="1" applyAlignment="1">
      <alignment vertical="center"/>
    </xf>
    <xf numFmtId="0" fontId="8" fillId="8" borderId="0" xfId="4" applyAlignment="1">
      <alignment vertical="center"/>
    </xf>
    <xf numFmtId="164" fontId="8" fillId="8" borderId="0" xfId="4" applyNumberFormat="1" applyAlignment="1">
      <alignment horizontal="left" vertical="center"/>
    </xf>
    <xf numFmtId="167" fontId="9" fillId="7" borderId="0" xfId="2" applyNumberFormat="1" applyFont="1" applyFill="1" applyAlignment="1">
      <alignment vertical="center"/>
    </xf>
    <xf numFmtId="37" fontId="0" fillId="0" borderId="0" xfId="0" applyNumberFormat="1"/>
    <xf numFmtId="37" fontId="10" fillId="5" borderId="0" xfId="0" applyNumberFormat="1" applyFont="1" applyFill="1"/>
    <xf numFmtId="0" fontId="11" fillId="6" borderId="0" xfId="3" applyFont="1" applyAlignment="1">
      <alignment horizontal="right"/>
    </xf>
    <xf numFmtId="37" fontId="12" fillId="5" borderId="0" xfId="0" applyNumberFormat="1" applyFont="1" applyFill="1"/>
    <xf numFmtId="0" fontId="0" fillId="0" borderId="0" xfId="0" applyAlignment="1">
      <alignment horizontal="right"/>
    </xf>
    <xf numFmtId="168" fontId="14" fillId="0" borderId="0" xfId="7" applyFont="1">
      <alignment vertical="top"/>
    </xf>
    <xf numFmtId="0" fontId="0" fillId="0" borderId="0" xfId="0" applyAlignment="1">
      <alignment vertical="top"/>
    </xf>
    <xf numFmtId="0" fontId="3" fillId="0" borderId="0" xfId="2" applyAlignment="1">
      <alignment horizontal="left" indent="1"/>
    </xf>
    <xf numFmtId="0" fontId="15" fillId="0" borderId="0" xfId="2" applyFont="1"/>
    <xf numFmtId="0" fontId="10" fillId="5" borderId="0" xfId="0" applyFont="1" applyFill="1"/>
    <xf numFmtId="37" fontId="16" fillId="0" borderId="0" xfId="0" applyNumberFormat="1" applyFont="1"/>
    <xf numFmtId="0" fontId="16" fillId="0" borderId="0" xfId="0" applyFont="1"/>
    <xf numFmtId="9" fontId="17" fillId="5" borderId="0" xfId="1" applyFont="1" applyFill="1"/>
    <xf numFmtId="0" fontId="16" fillId="0" borderId="0" xfId="2" applyFont="1" applyAlignment="1">
      <alignment horizontal="right"/>
    </xf>
    <xf numFmtId="0" fontId="19" fillId="0" borderId="0" xfId="2" applyFont="1"/>
    <xf numFmtId="0" fontId="9" fillId="7" borderId="0" xfId="2" applyFont="1" applyFill="1" applyAlignment="1">
      <alignment vertical="center"/>
    </xf>
    <xf numFmtId="0" fontId="9" fillId="7" borderId="0" xfId="2" applyFont="1" applyFill="1" applyAlignment="1">
      <alignment horizontal="right" vertical="center"/>
    </xf>
    <xf numFmtId="166" fontId="9" fillId="7" borderId="0" xfId="5" applyNumberFormat="1" applyFont="1" applyFill="1" applyAlignment="1">
      <alignment horizontal="left" vertical="center"/>
    </xf>
    <xf numFmtId="0" fontId="20" fillId="0" borderId="2" xfId="2" applyFont="1" applyBorder="1"/>
    <xf numFmtId="0" fontId="20" fillId="2" borderId="3" xfId="8" applyFont="1" applyBorder="1" applyAlignment="1">
      <alignment horizontal="center" vertical="center"/>
    </xf>
    <xf numFmtId="0" fontId="20" fillId="2" borderId="3" xfId="8" applyNumberFormat="1" applyFont="1" applyBorder="1" applyAlignment="1">
      <alignment horizontal="center" vertical="center"/>
    </xf>
    <xf numFmtId="0" fontId="22" fillId="0" borderId="0" xfId="2" applyFont="1" applyAlignment="1">
      <alignment horizontal="left" indent="1"/>
    </xf>
    <xf numFmtId="0" fontId="22" fillId="0" borderId="0" xfId="2" applyFont="1"/>
    <xf numFmtId="0" fontId="23" fillId="0" borderId="0" xfId="2" applyFont="1"/>
    <xf numFmtId="0" fontId="25" fillId="3" borderId="0" xfId="9" applyNumberFormat="1" applyFont="1" applyAlignment="1">
      <alignment vertical="center"/>
    </xf>
    <xf numFmtId="0" fontId="26" fillId="0" borderId="0" xfId="2" applyFont="1" applyAlignment="1">
      <alignment horizontal="left" indent="2"/>
    </xf>
    <xf numFmtId="0" fontId="20" fillId="0" borderId="0" xfId="2" applyFont="1"/>
    <xf numFmtId="0" fontId="21" fillId="0" borderId="0" xfId="2" applyFont="1"/>
    <xf numFmtId="0" fontId="20" fillId="0" borderId="0" xfId="10" applyFont="1" applyFill="1" applyAlignment="1">
      <alignment horizontal="center"/>
    </xf>
    <xf numFmtId="166" fontId="21" fillId="0" borderId="0" xfId="11" applyNumberFormat="1" applyFont="1" applyAlignment="1">
      <alignment vertical="center"/>
    </xf>
    <xf numFmtId="0" fontId="21" fillId="0" borderId="0" xfId="10" applyFill="1"/>
    <xf numFmtId="0" fontId="20" fillId="0" borderId="4" xfId="2" applyFont="1" applyBorder="1"/>
    <xf numFmtId="0" fontId="21" fillId="0" borderId="4" xfId="10" applyFill="1" applyBorder="1"/>
    <xf numFmtId="0" fontId="3" fillId="0" borderId="4" xfId="2" applyBorder="1"/>
    <xf numFmtId="0" fontId="28" fillId="0" borderId="0" xfId="2" applyFont="1"/>
    <xf numFmtId="0" fontId="29" fillId="0" borderId="0" xfId="2" applyFont="1" applyAlignment="1">
      <alignment horizontal="left" indent="1"/>
    </xf>
    <xf numFmtId="0" fontId="25" fillId="3" borderId="0" xfId="9" applyNumberFormat="1" applyFont="1" applyAlignment="1">
      <alignment horizontal="center" vertical="center"/>
    </xf>
    <xf numFmtId="170" fontId="32" fillId="0" borderId="0" xfId="1" applyNumberFormat="1" applyFont="1"/>
    <xf numFmtId="0" fontId="32" fillId="0" borderId="0" xfId="2" applyFont="1" applyAlignment="1">
      <alignment horizontal="right"/>
    </xf>
    <xf numFmtId="37" fontId="32" fillId="0" borderId="0" xfId="0" applyNumberFormat="1" applyFont="1"/>
    <xf numFmtId="0" fontId="18" fillId="0" borderId="0" xfId="2" applyFont="1"/>
    <xf numFmtId="0" fontId="16" fillId="0" borderId="0" xfId="0" applyFont="1" applyAlignment="1">
      <alignment horizontal="right"/>
    </xf>
    <xf numFmtId="0" fontId="8" fillId="8" borderId="0" xfId="4" applyNumberFormat="1" applyAlignment="1">
      <alignment vertical="center"/>
    </xf>
    <xf numFmtId="0" fontId="8" fillId="8" borderId="0" xfId="4" applyNumberFormat="1" applyAlignment="1">
      <alignment horizontal="center" vertical="center"/>
    </xf>
    <xf numFmtId="168" fontId="14" fillId="11" borderId="0" xfId="7" applyFont="1" applyFill="1">
      <alignment vertical="top"/>
    </xf>
    <xf numFmtId="171" fontId="37" fillId="13" borderId="0" xfId="13" applyFont="1" applyFill="1">
      <alignment vertical="top"/>
    </xf>
    <xf numFmtId="171" fontId="37" fillId="13" borderId="0" xfId="13" applyFont="1" applyFill="1" applyAlignment="1">
      <alignment horizontal="center" vertical="center"/>
    </xf>
    <xf numFmtId="0" fontId="6" fillId="13" borderId="0" xfId="13" applyNumberFormat="1" applyFont="1" applyFill="1" applyAlignment="1">
      <alignment horizontal="right" vertical="center"/>
    </xf>
    <xf numFmtId="168" fontId="39" fillId="0" borderId="0" xfId="14" applyFont="1" applyAlignment="1">
      <alignment vertical="top"/>
    </xf>
    <xf numFmtId="168" fontId="40" fillId="0" borderId="0" xfId="14" applyFont="1" applyAlignment="1">
      <alignment vertical="top"/>
    </xf>
    <xf numFmtId="168" fontId="14" fillId="0" borderId="0" xfId="14" applyFont="1" applyAlignment="1">
      <alignment horizontal="right" vertical="top"/>
    </xf>
    <xf numFmtId="168" fontId="14" fillId="0" borderId="0" xfId="14" applyFont="1" applyAlignment="1">
      <alignment vertical="top"/>
    </xf>
    <xf numFmtId="168" fontId="41" fillId="11" borderId="0" xfId="14" applyFont="1" applyFill="1" applyAlignment="1">
      <alignment horizontal="center" vertical="top"/>
    </xf>
    <xf numFmtId="168" fontId="41" fillId="11" borderId="0" xfId="14" applyFont="1" applyFill="1" applyAlignment="1">
      <alignment vertical="top"/>
    </xf>
    <xf numFmtId="168" fontId="14" fillId="0" borderId="0" xfId="7" applyFont="1" applyAlignment="1">
      <alignment horizontal="center" vertical="center"/>
    </xf>
    <xf numFmtId="168" fontId="29" fillId="0" borderId="6" xfId="14" applyFont="1" applyBorder="1" applyAlignment="1">
      <alignment vertical="top"/>
    </xf>
    <xf numFmtId="0" fontId="2" fillId="0" borderId="6" xfId="15" applyFont="1" applyBorder="1" applyAlignment="1">
      <alignment horizontal="center" vertical="center"/>
    </xf>
    <xf numFmtId="0" fontId="1" fillId="0" borderId="6" xfId="15" applyBorder="1" applyAlignment="1">
      <alignment horizontal="center" vertical="center"/>
    </xf>
    <xf numFmtId="168" fontId="30" fillId="0" borderId="6" xfId="7" applyFont="1" applyBorder="1" applyAlignment="1">
      <alignment horizontal="center" vertical="center"/>
    </xf>
    <xf numFmtId="168" fontId="42" fillId="0" borderId="0" xfId="14" applyFont="1" applyAlignment="1">
      <alignment horizontal="center" vertical="center"/>
    </xf>
    <xf numFmtId="168" fontId="42" fillId="11" borderId="0" xfId="14" applyFont="1" applyFill="1" applyBorder="1" applyAlignment="1">
      <alignment vertical="top"/>
    </xf>
    <xf numFmtId="168" fontId="30" fillId="11" borderId="0" xfId="7" applyFont="1" applyFill="1" applyAlignment="1">
      <alignment horizontal="right" vertical="center"/>
    </xf>
    <xf numFmtId="3" fontId="43" fillId="5" borderId="7" xfId="16" applyNumberFormat="1" applyFont="1" applyFill="1" applyBorder="1" applyAlignment="1">
      <alignment horizontal="center" vertical="center"/>
    </xf>
    <xf numFmtId="168" fontId="42" fillId="11" borderId="0" xfId="14" applyFont="1" applyFill="1" applyBorder="1" applyAlignment="1"/>
    <xf numFmtId="38" fontId="3" fillId="0" borderId="0" xfId="2" applyNumberFormat="1"/>
    <xf numFmtId="0" fontId="1" fillId="0" borderId="0" xfId="15" applyAlignment="1">
      <alignment horizontal="center" vertical="center"/>
    </xf>
    <xf numFmtId="3" fontId="43" fillId="5" borderId="0" xfId="16" applyNumberFormat="1" applyFont="1" applyFill="1" applyBorder="1" applyAlignment="1">
      <alignment horizontal="center" vertical="center"/>
    </xf>
    <xf numFmtId="168" fontId="30" fillId="0" borderId="6" xfId="7" applyFont="1" applyBorder="1" applyAlignment="1">
      <alignment horizontal="right" vertical="center"/>
    </xf>
    <xf numFmtId="168" fontId="14" fillId="0" borderId="0" xfId="14" applyFont="1" applyAlignment="1">
      <alignment horizontal="center" vertical="center"/>
    </xf>
    <xf numFmtId="38" fontId="44" fillId="0" borderId="0" xfId="2" applyNumberFormat="1" applyFont="1"/>
    <xf numFmtId="0" fontId="8" fillId="8" borderId="0" xfId="4" applyAlignment="1">
      <alignment horizontal="left" vertical="top"/>
    </xf>
    <xf numFmtId="0" fontId="32" fillId="0" borderId="0" xfId="2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32" fillId="0" borderId="0" xfId="2" applyFont="1" applyFill="1" applyAlignment="1">
      <alignment horizontal="left" vertical="top"/>
    </xf>
    <xf numFmtId="0" fontId="18" fillId="0" borderId="0" xfId="2" applyFont="1" applyAlignment="1">
      <alignment horizontal="left" vertical="top"/>
    </xf>
    <xf numFmtId="0" fontId="18" fillId="0" borderId="1" xfId="2" applyFont="1" applyBorder="1" applyAlignment="1">
      <alignment horizontal="left" vertical="top"/>
    </xf>
    <xf numFmtId="168" fontId="6" fillId="9" borderId="0" xfId="6" applyNumberFormat="1" applyAlignment="1">
      <alignment vertical="top"/>
    </xf>
    <xf numFmtId="0" fontId="45" fillId="9" borderId="0" xfId="6" applyFont="1"/>
    <xf numFmtId="0" fontId="6" fillId="9" borderId="0" xfId="6"/>
    <xf numFmtId="0" fontId="13" fillId="9" borderId="0" xfId="6" applyFont="1" applyAlignment="1">
      <alignment horizontal="right" vertical="center"/>
    </xf>
    <xf numFmtId="0" fontId="6" fillId="9" borderId="0" xfId="6" applyAlignment="1">
      <alignment horizontal="right" vertical="center"/>
    </xf>
    <xf numFmtId="168" fontId="14" fillId="11" borderId="0" xfId="14" applyFont="1" applyFill="1" applyAlignment="1">
      <alignment vertical="top"/>
    </xf>
    <xf numFmtId="37" fontId="7" fillId="7" borderId="0" xfId="2" applyNumberFormat="1" applyFont="1" applyFill="1" applyAlignment="1">
      <alignment vertical="center"/>
    </xf>
    <xf numFmtId="0" fontId="47" fillId="0" borderId="0" xfId="0" applyFont="1" applyAlignment="1">
      <alignment vertical="top"/>
    </xf>
    <xf numFmtId="37" fontId="16" fillId="0" borderId="1" xfId="0" applyNumberFormat="1" applyFont="1" applyBorder="1"/>
    <xf numFmtId="37" fontId="16" fillId="0" borderId="0" xfId="0" applyNumberFormat="1" applyFont="1" applyBorder="1"/>
    <xf numFmtId="0" fontId="48" fillId="0" borderId="0" xfId="2" applyFont="1" applyAlignment="1">
      <alignment horizontal="left" indent="1"/>
    </xf>
    <xf numFmtId="0" fontId="19" fillId="0" borderId="1" xfId="2" applyFont="1" applyBorder="1"/>
    <xf numFmtId="0" fontId="16" fillId="0" borderId="1" xfId="0" applyFont="1" applyBorder="1" applyAlignment="1">
      <alignment horizontal="left" vertical="top"/>
    </xf>
    <xf numFmtId="0" fontId="16" fillId="0" borderId="1" xfId="0" applyFont="1" applyBorder="1"/>
    <xf numFmtId="0" fontId="19" fillId="0" borderId="1" xfId="2" applyFont="1" applyBorder="1" applyAlignment="1">
      <alignment horizontal="right"/>
    </xf>
    <xf numFmtId="0" fontId="18" fillId="0" borderId="0" xfId="2" applyFont="1" applyAlignment="1">
      <alignment horizontal="right"/>
    </xf>
    <xf numFmtId="0" fontId="11" fillId="9" borderId="0" xfId="6" applyFont="1"/>
    <xf numFmtId="0" fontId="49" fillId="9" borderId="0" xfId="6" applyFont="1" applyAlignment="1">
      <alignment horizontal="right" vertical="center"/>
    </xf>
    <xf numFmtId="0" fontId="11" fillId="9" borderId="0" xfId="6" applyFont="1" applyAlignment="1">
      <alignment horizontal="right" vertical="center"/>
    </xf>
    <xf numFmtId="9" fontId="16" fillId="0" borderId="0" xfId="1" applyFont="1"/>
    <xf numFmtId="9" fontId="12" fillId="5" borderId="0" xfId="0" applyNumberFormat="1" applyFont="1" applyFill="1"/>
    <xf numFmtId="9" fontId="16" fillId="0" borderId="0" xfId="0" applyNumberFormat="1" applyFont="1"/>
    <xf numFmtId="10" fontId="16" fillId="0" borderId="0" xfId="0" applyNumberFormat="1" applyFont="1"/>
    <xf numFmtId="0" fontId="16" fillId="0" borderId="0" xfId="0" applyFont="1" applyAlignment="1">
      <alignment vertical="top"/>
    </xf>
    <xf numFmtId="37" fontId="18" fillId="0" borderId="0" xfId="1" applyNumberFormat="1" applyFont="1"/>
    <xf numFmtId="0" fontId="17" fillId="5" borderId="7" xfId="16" applyNumberFormat="1" applyFont="1" applyFill="1" applyBorder="1" applyAlignment="1">
      <alignment vertical="top"/>
    </xf>
    <xf numFmtId="168" fontId="50" fillId="11" borderId="0" xfId="7" applyFont="1" applyFill="1" applyAlignment="1">
      <alignment horizontal="right"/>
    </xf>
    <xf numFmtId="168" fontId="51" fillId="11" borderId="0" xfId="14" applyFont="1" applyFill="1" applyAlignment="1">
      <alignment vertical="top"/>
    </xf>
    <xf numFmtId="168" fontId="50" fillId="11" borderId="0" xfId="14" applyFont="1" applyFill="1" applyAlignment="1">
      <alignment horizontal="right"/>
    </xf>
    <xf numFmtId="172" fontId="52" fillId="5" borderId="0" xfId="14" applyNumberFormat="1" applyFont="1" applyFill="1" applyAlignment="1">
      <alignment vertical="top"/>
    </xf>
    <xf numFmtId="173" fontId="52" fillId="5" borderId="0" xfId="18" applyFont="1" applyFill="1">
      <alignment vertical="top"/>
    </xf>
    <xf numFmtId="168" fontId="52" fillId="0" borderId="0" xfId="14" applyFont="1" applyAlignment="1">
      <alignment vertical="top"/>
    </xf>
    <xf numFmtId="168" fontId="50" fillId="11" borderId="0" xfId="14" applyFont="1" applyFill="1" applyAlignment="1">
      <alignment vertical="top"/>
    </xf>
    <xf numFmtId="0" fontId="32" fillId="0" borderId="1" xfId="2" applyFont="1" applyBorder="1"/>
    <xf numFmtId="0" fontId="16" fillId="0" borderId="1" xfId="0" applyFont="1" applyBorder="1" applyAlignment="1">
      <alignment vertical="top"/>
    </xf>
    <xf numFmtId="168" fontId="53" fillId="11" borderId="1" xfId="14" applyFont="1" applyFill="1" applyBorder="1" applyAlignment="1">
      <alignment vertical="top"/>
    </xf>
    <xf numFmtId="0" fontId="32" fillId="0" borderId="1" xfId="2" applyFont="1" applyBorder="1" applyAlignment="1">
      <alignment horizontal="right"/>
    </xf>
    <xf numFmtId="0" fontId="32" fillId="0" borderId="0" xfId="2" applyFont="1"/>
    <xf numFmtId="0" fontId="18" fillId="5" borderId="7" xfId="16" applyNumberFormat="1" applyFont="1" applyFill="1" applyBorder="1" applyAlignment="1">
      <alignment vertical="top"/>
    </xf>
    <xf numFmtId="168" fontId="54" fillId="11" borderId="0" xfId="7" applyFont="1" applyFill="1">
      <alignment vertical="top"/>
    </xf>
    <xf numFmtId="0" fontId="18" fillId="0" borderId="1" xfId="2" applyFont="1" applyBorder="1"/>
    <xf numFmtId="0" fontId="18" fillId="0" borderId="1" xfId="2" applyFont="1" applyBorder="1" applyAlignment="1">
      <alignment horizontal="right"/>
    </xf>
    <xf numFmtId="37" fontId="18" fillId="0" borderId="1" xfId="1" applyNumberFormat="1" applyFont="1" applyBorder="1"/>
    <xf numFmtId="37" fontId="32" fillId="0" borderId="0" xfId="1" applyNumberFormat="1" applyFont="1"/>
    <xf numFmtId="0" fontId="55" fillId="0" borderId="0" xfId="0" applyFont="1" applyAlignment="1">
      <alignment vertical="top"/>
    </xf>
    <xf numFmtId="173" fontId="56" fillId="5" borderId="0" xfId="18" applyFont="1" applyFill="1">
      <alignment vertical="top"/>
    </xf>
    <xf numFmtId="168" fontId="52" fillId="5" borderId="0" xfId="14" applyFont="1" applyFill="1" applyAlignment="1">
      <alignment vertical="top"/>
    </xf>
    <xf numFmtId="37" fontId="32" fillId="0" borderId="1" xfId="1" applyNumberFormat="1" applyFont="1" applyBorder="1"/>
    <xf numFmtId="0" fontId="57" fillId="5" borderId="7" xfId="16" applyNumberFormat="1" applyFont="1" applyFill="1" applyBorder="1" applyAlignment="1">
      <alignment vertical="top"/>
    </xf>
    <xf numFmtId="9" fontId="18" fillId="0" borderId="0" xfId="1" applyFont="1"/>
    <xf numFmtId="9" fontId="18" fillId="0" borderId="1" xfId="1" applyFont="1" applyBorder="1"/>
    <xf numFmtId="37" fontId="16" fillId="0" borderId="0" xfId="0" applyNumberFormat="1" applyFont="1" applyAlignment="1">
      <alignment vertical="top"/>
    </xf>
    <xf numFmtId="10" fontId="16" fillId="0" borderId="1" xfId="0" applyNumberFormat="1" applyFont="1" applyBorder="1"/>
    <xf numFmtId="37" fontId="16" fillId="0" borderId="1" xfId="0" applyNumberFormat="1" applyFont="1" applyBorder="1" applyAlignment="1">
      <alignment vertical="top"/>
    </xf>
    <xf numFmtId="0" fontId="6" fillId="13" borderId="0" xfId="13" applyNumberFormat="1" applyFont="1" applyFill="1" applyAlignment="1">
      <alignment horizontal="right"/>
    </xf>
    <xf numFmtId="171" fontId="11" fillId="13" borderId="0" xfId="13" applyFont="1" applyFill="1">
      <alignment vertical="top"/>
    </xf>
    <xf numFmtId="1" fontId="11" fillId="13" borderId="0" xfId="13" applyNumberFormat="1" applyFont="1" applyFill="1">
      <alignment vertical="top"/>
    </xf>
    <xf numFmtId="1" fontId="11" fillId="13" borderId="0" xfId="13" applyNumberFormat="1" applyFont="1" applyFill="1" applyAlignment="1">
      <alignment horizontal="right"/>
    </xf>
    <xf numFmtId="0" fontId="58" fillId="7" borderId="0" xfId="2" applyFont="1" applyFill="1" applyAlignment="1">
      <alignment vertical="center"/>
    </xf>
    <xf numFmtId="0" fontId="18" fillId="0" borderId="0" xfId="0" applyFont="1" applyAlignment="1">
      <alignment horizontal="left" vertical="top"/>
    </xf>
    <xf numFmtId="0" fontId="18" fillId="0" borderId="0" xfId="0" applyFont="1"/>
    <xf numFmtId="37" fontId="18" fillId="0" borderId="0" xfId="0" applyNumberFormat="1" applyFont="1"/>
    <xf numFmtId="0" fontId="59" fillId="12" borderId="5" xfId="12" applyFont="1">
      <alignment horizontal="center" vertical="center"/>
    </xf>
    <xf numFmtId="0" fontId="11" fillId="10" borderId="0" xfId="6" applyFont="1" applyFill="1" applyAlignment="1"/>
    <xf numFmtId="0" fontId="32" fillId="0" borderId="0" xfId="0" applyFont="1"/>
    <xf numFmtId="0" fontId="32" fillId="0" borderId="1" xfId="0" applyFont="1" applyBorder="1" applyAlignment="1">
      <alignment horizontal="left" vertical="top"/>
    </xf>
    <xf numFmtId="0" fontId="32" fillId="0" borderId="0" xfId="0" applyFont="1" applyAlignment="1">
      <alignment horizontal="left" vertical="top"/>
    </xf>
    <xf numFmtId="0" fontId="11" fillId="10" borderId="0" xfId="6" applyFont="1" applyFill="1" applyAlignment="1">
      <alignment horizontal="right"/>
    </xf>
    <xf numFmtId="0" fontId="11" fillId="10" borderId="0" xfId="6" applyFont="1" applyFill="1" applyAlignment="1">
      <alignment horizontal="left" vertical="top"/>
    </xf>
    <xf numFmtId="0" fontId="60" fillId="0" borderId="0" xfId="2" applyFont="1" applyAlignment="1">
      <alignment horizontal="left" vertical="top"/>
    </xf>
    <xf numFmtId="0" fontId="17" fillId="5" borderId="0" xfId="2" applyFont="1" applyFill="1"/>
    <xf numFmtId="170" fontId="17" fillId="5" borderId="0" xfId="2" applyNumberFormat="1" applyFont="1" applyFill="1"/>
    <xf numFmtId="170" fontId="17" fillId="5" borderId="0" xfId="2" applyNumberFormat="1" applyFont="1" applyFill="1" applyBorder="1"/>
    <xf numFmtId="0" fontId="49" fillId="10" borderId="0" xfId="6" applyFont="1" applyFill="1" applyAlignment="1">
      <alignment horizontal="right" vertical="center"/>
    </xf>
    <xf numFmtId="166" fontId="18" fillId="0" borderId="0" xfId="2" applyNumberFormat="1" applyFont="1"/>
    <xf numFmtId="0" fontId="60" fillId="0" borderId="0" xfId="2" applyFont="1" applyAlignment="1">
      <alignment horizontal="left" indent="1"/>
    </xf>
    <xf numFmtId="0" fontId="58" fillId="8" borderId="0" xfId="4" applyFont="1" applyAlignment="1">
      <alignment horizontal="left" vertical="top"/>
    </xf>
    <xf numFmtId="164" fontId="58" fillId="8" borderId="0" xfId="4" applyNumberFormat="1" applyFont="1" applyAlignment="1">
      <alignment vertical="center"/>
    </xf>
    <xf numFmtId="0" fontId="58" fillId="8" borderId="0" xfId="4" applyFont="1" applyAlignment="1">
      <alignment vertical="center"/>
    </xf>
    <xf numFmtId="164" fontId="58" fillId="8" borderId="0" xfId="4" applyNumberFormat="1" applyFont="1" applyAlignment="1">
      <alignment horizontal="left" vertical="center"/>
    </xf>
    <xf numFmtId="167" fontId="11" fillId="7" borderId="0" xfId="2" applyNumberFormat="1" applyFont="1" applyFill="1" applyAlignment="1">
      <alignment vertical="center"/>
    </xf>
    <xf numFmtId="0" fontId="18" fillId="0" borderId="0" xfId="2" applyFont="1" applyAlignment="1">
      <alignment horizontal="left" vertical="top" indent="1"/>
    </xf>
    <xf numFmtId="0" fontId="18" fillId="0" borderId="0" xfId="0" applyFont="1" applyAlignment="1">
      <alignment vertical="top"/>
    </xf>
    <xf numFmtId="37" fontId="17" fillId="5" borderId="0" xfId="0" applyNumberFormat="1" applyFont="1" applyFill="1"/>
    <xf numFmtId="0" fontId="32" fillId="11" borderId="0" xfId="2" applyFont="1" applyFill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18" fillId="0" borderId="1" xfId="0" applyFont="1" applyBorder="1"/>
    <xf numFmtId="0" fontId="17" fillId="5" borderId="0" xfId="0" applyFont="1" applyFill="1"/>
    <xf numFmtId="0" fontId="62" fillId="0" borderId="0" xfId="2" applyFont="1" applyAlignment="1">
      <alignment horizontal="center" vertical="center"/>
    </xf>
    <xf numFmtId="166" fontId="18" fillId="0" borderId="0" xfId="5" applyNumberFormat="1" applyFont="1"/>
    <xf numFmtId="0" fontId="18" fillId="0" borderId="0" xfId="0" applyFont="1" applyAlignment="1">
      <alignment horizontal="right"/>
    </xf>
    <xf numFmtId="170" fontId="32" fillId="0" borderId="0" xfId="1" applyNumberFormat="1" applyFont="1" applyAlignment="1">
      <alignment horizontal="right"/>
    </xf>
    <xf numFmtId="9" fontId="17" fillId="5" borderId="0" xfId="1" applyFont="1" applyFill="1" applyAlignment="1">
      <alignment horizontal="right"/>
    </xf>
    <xf numFmtId="170" fontId="17" fillId="5" borderId="0" xfId="1" applyNumberFormat="1" applyFont="1" applyFill="1" applyAlignment="1">
      <alignment horizontal="right"/>
    </xf>
    <xf numFmtId="170" fontId="33" fillId="5" borderId="0" xfId="1" applyNumberFormat="1" applyFont="1" applyFill="1" applyAlignment="1">
      <alignment horizontal="right"/>
    </xf>
    <xf numFmtId="9" fontId="17" fillId="5" borderId="0" xfId="2" applyNumberFormat="1" applyFont="1" applyFill="1" applyAlignment="1">
      <alignment horizontal="right"/>
    </xf>
    <xf numFmtId="2" fontId="32" fillId="0" borderId="0" xfId="1" applyNumberFormat="1" applyFont="1" applyAlignment="1">
      <alignment horizontal="right"/>
    </xf>
    <xf numFmtId="169" fontId="17" fillId="5" borderId="0" xfId="2" applyNumberFormat="1" applyFont="1" applyFill="1" applyAlignment="1">
      <alignment horizontal="right"/>
    </xf>
    <xf numFmtId="2" fontId="57" fillId="5" borderId="0" xfId="2" applyNumberFormat="1" applyFont="1" applyFill="1" applyAlignment="1">
      <alignment horizontal="right"/>
    </xf>
    <xf numFmtId="0" fontId="17" fillId="5" borderId="0" xfId="2" applyFont="1" applyFill="1" applyAlignment="1">
      <alignment horizontal="right"/>
    </xf>
    <xf numFmtId="2" fontId="18" fillId="0" borderId="0" xfId="2" applyNumberFormat="1" applyFont="1" applyAlignment="1">
      <alignment horizontal="right"/>
    </xf>
    <xf numFmtId="2" fontId="18" fillId="5" borderId="0" xfId="1" applyNumberFormat="1" applyFont="1" applyFill="1" applyAlignment="1">
      <alignment horizontal="right"/>
    </xf>
    <xf numFmtId="37" fontId="17" fillId="5" borderId="0" xfId="0" applyNumberFormat="1" applyFont="1" applyFill="1" applyAlignment="1">
      <alignment horizontal="right"/>
    </xf>
    <xf numFmtId="37" fontId="18" fillId="0" borderId="0" xfId="0" applyNumberFormat="1" applyFont="1" applyAlignment="1">
      <alignment horizontal="right"/>
    </xf>
    <xf numFmtId="39" fontId="17" fillId="5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170" fontId="18" fillId="0" borderId="0" xfId="0" applyNumberFormat="1" applyFont="1" applyAlignment="1">
      <alignment horizontal="right"/>
    </xf>
    <xf numFmtId="37" fontId="32" fillId="0" borderId="0" xfId="0" applyNumberFormat="1" applyFont="1" applyAlignment="1">
      <alignment horizontal="right"/>
    </xf>
    <xf numFmtId="37" fontId="57" fillId="5" borderId="0" xfId="0" applyNumberFormat="1" applyFont="1" applyFill="1" applyAlignment="1">
      <alignment horizontal="right"/>
    </xf>
    <xf numFmtId="9" fontId="18" fillId="0" borderId="0" xfId="1" applyFont="1" applyAlignment="1">
      <alignment horizontal="right"/>
    </xf>
    <xf numFmtId="39" fontId="18" fillId="0" borderId="0" xfId="0" applyNumberFormat="1" applyFont="1" applyAlignment="1">
      <alignment horizontal="right"/>
    </xf>
    <xf numFmtId="37" fontId="32" fillId="0" borderId="1" xfId="0" applyNumberFormat="1" applyFont="1" applyBorder="1" applyAlignment="1">
      <alignment horizontal="right"/>
    </xf>
    <xf numFmtId="0" fontId="17" fillId="5" borderId="0" xfId="0" applyFont="1" applyFill="1" applyAlignment="1">
      <alignment horizontal="right"/>
    </xf>
    <xf numFmtId="37" fontId="61" fillId="5" borderId="0" xfId="0" applyNumberFormat="1" applyFont="1" applyFill="1" applyAlignment="1">
      <alignment horizontal="right"/>
    </xf>
    <xf numFmtId="38" fontId="33" fillId="0" borderId="0" xfId="0" applyNumberFormat="1" applyFont="1" applyAlignment="1">
      <alignment horizontal="right"/>
    </xf>
    <xf numFmtId="38" fontId="33" fillId="0" borderId="1" xfId="0" applyNumberFormat="1" applyFont="1" applyBorder="1" applyAlignment="1">
      <alignment horizontal="right"/>
    </xf>
    <xf numFmtId="38" fontId="32" fillId="0" borderId="0" xfId="0" applyNumberFormat="1" applyFont="1" applyAlignment="1">
      <alignment horizontal="right"/>
    </xf>
    <xf numFmtId="9" fontId="17" fillId="5" borderId="0" xfId="0" applyNumberFormat="1" applyFont="1" applyFill="1" applyAlignment="1">
      <alignment horizontal="right"/>
    </xf>
    <xf numFmtId="10" fontId="17" fillId="5" borderId="0" xfId="0" applyNumberFormat="1" applyFont="1" applyFill="1" applyAlignment="1">
      <alignment horizontal="right"/>
    </xf>
    <xf numFmtId="170" fontId="17" fillId="5" borderId="0" xfId="2" applyNumberFormat="1" applyFont="1" applyFill="1" applyAlignment="1">
      <alignment horizontal="right"/>
    </xf>
    <xf numFmtId="37" fontId="18" fillId="0" borderId="0" xfId="1" applyNumberFormat="1" applyFont="1" applyAlignment="1">
      <alignment horizontal="right"/>
    </xf>
    <xf numFmtId="37" fontId="18" fillId="0" borderId="1" xfId="0" applyNumberFormat="1" applyFont="1" applyBorder="1" applyAlignment="1">
      <alignment horizontal="right"/>
    </xf>
    <xf numFmtId="0" fontId="58" fillId="7" borderId="0" xfId="2" applyFont="1" applyFill="1" applyAlignment="1">
      <alignment horizontal="right"/>
    </xf>
    <xf numFmtId="37" fontId="58" fillId="7" borderId="0" xfId="2" applyNumberFormat="1" applyFont="1" applyFill="1" applyAlignment="1">
      <alignment horizontal="right"/>
    </xf>
    <xf numFmtId="0" fontId="49" fillId="10" borderId="0" xfId="6" applyFont="1" applyFill="1" applyAlignment="1">
      <alignment horizontal="right"/>
    </xf>
    <xf numFmtId="0" fontId="46" fillId="5" borderId="0" xfId="0" applyFont="1" applyFill="1"/>
    <xf numFmtId="0" fontId="18" fillId="0" borderId="0" xfId="2" applyFont="1" applyAlignment="1">
      <alignment horizontal="left" indent="1"/>
    </xf>
    <xf numFmtId="0" fontId="32" fillId="0" borderId="0" xfId="2" applyFont="1" applyAlignment="1">
      <alignment horizontal="left" indent="1"/>
    </xf>
    <xf numFmtId="0" fontId="18" fillId="0" borderId="1" xfId="2" applyFont="1" applyBorder="1" applyAlignment="1">
      <alignment horizontal="left" indent="1"/>
    </xf>
    <xf numFmtId="0" fontId="62" fillId="0" borderId="1" xfId="2" applyFont="1" applyBorder="1" applyAlignment="1">
      <alignment horizontal="center" vertical="center"/>
    </xf>
    <xf numFmtId="166" fontId="18" fillId="0" borderId="1" xfId="5" applyNumberFormat="1" applyFont="1" applyBorder="1"/>
    <xf numFmtId="166" fontId="18" fillId="0" borderId="1" xfId="2" applyNumberFormat="1" applyFont="1" applyBorder="1"/>
    <xf numFmtId="37" fontId="57" fillId="11" borderId="1" xfId="1" applyNumberFormat="1" applyFont="1" applyFill="1" applyBorder="1"/>
    <xf numFmtId="170" fontId="57" fillId="11" borderId="1" xfId="1" applyNumberFormat="1" applyFont="1" applyFill="1" applyBorder="1"/>
    <xf numFmtId="170" fontId="57" fillId="11" borderId="1" xfId="1" applyNumberFormat="1" applyFont="1" applyFill="1" applyBorder="1" applyAlignment="1">
      <alignment horizontal="right"/>
    </xf>
    <xf numFmtId="0" fontId="60" fillId="0" borderId="0" xfId="2" applyFont="1" applyAlignment="1">
      <alignment horizontal="left" vertical="top" indent="1"/>
    </xf>
    <xf numFmtId="168" fontId="14" fillId="11" borderId="0" xfId="14" applyFont="1" applyFill="1" applyAlignment="1">
      <alignment horizontal="left" vertical="top"/>
    </xf>
    <xf numFmtId="10" fontId="34" fillId="11" borderId="0" xfId="1" applyNumberFormat="1" applyFont="1" applyFill="1"/>
    <xf numFmtId="174" fontId="27" fillId="11" borderId="7" xfId="20" applyNumberFormat="1" applyFont="1" applyFill="1" applyAlignment="1">
      <alignment horizontal="right"/>
    </xf>
    <xf numFmtId="170" fontId="27" fillId="11" borderId="7" xfId="1" applyNumberFormat="1" applyFont="1" applyFill="1" applyBorder="1" applyAlignment="1">
      <alignment horizontal="right"/>
    </xf>
    <xf numFmtId="9" fontId="5" fillId="5" borderId="7" xfId="1" applyFont="1" applyFill="1" applyBorder="1" applyAlignment="1">
      <alignment horizontal="right"/>
    </xf>
    <xf numFmtId="9" fontId="27" fillId="11" borderId="7" xfId="1" applyFont="1" applyFill="1" applyBorder="1" applyAlignment="1">
      <alignment horizontal="right"/>
    </xf>
    <xf numFmtId="10" fontId="27" fillId="11" borderId="7" xfId="1" applyNumberFormat="1" applyFont="1" applyFill="1" applyBorder="1" applyAlignment="1">
      <alignment horizontal="right"/>
    </xf>
    <xf numFmtId="10" fontId="5" fillId="5" borderId="0" xfId="1" applyNumberFormat="1" applyFont="1" applyFill="1"/>
    <xf numFmtId="170" fontId="32" fillId="0" borderId="0" xfId="2" applyNumberFormat="1" applyFont="1"/>
    <xf numFmtId="170" fontId="32" fillId="0" borderId="0" xfId="2" applyNumberFormat="1" applyFont="1" applyAlignment="1">
      <alignment horizontal="right"/>
    </xf>
    <xf numFmtId="9" fontId="0" fillId="0" borderId="0" xfId="1" applyFont="1" applyAlignment="1">
      <alignment vertical="top"/>
    </xf>
    <xf numFmtId="170" fontId="0" fillId="0" borderId="0" xfId="0" applyNumberFormat="1" applyAlignment="1">
      <alignment vertical="top"/>
    </xf>
    <xf numFmtId="9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10" fontId="18" fillId="0" borderId="0" xfId="1" applyNumberFormat="1" applyFont="1" applyAlignment="1">
      <alignment horizontal="right"/>
    </xf>
    <xf numFmtId="8" fontId="18" fillId="0" borderId="0" xfId="0" applyNumberFormat="1" applyFont="1"/>
    <xf numFmtId="10" fontId="46" fillId="11" borderId="0" xfId="1" applyNumberFormat="1" applyFont="1" applyFill="1"/>
    <xf numFmtId="174" fontId="63" fillId="11" borderId="7" xfId="20" applyNumberFormat="1" applyFont="1" applyFill="1" applyAlignment="1">
      <alignment horizontal="right"/>
    </xf>
    <xf numFmtId="170" fontId="63" fillId="5" borderId="7" xfId="1" applyNumberFormat="1" applyFont="1" applyFill="1" applyBorder="1" applyAlignment="1">
      <alignment horizontal="right"/>
    </xf>
    <xf numFmtId="170" fontId="12" fillId="5" borderId="7" xfId="1" applyNumberFormat="1" applyFont="1" applyFill="1" applyBorder="1" applyAlignment="1">
      <alignment horizontal="right"/>
    </xf>
    <xf numFmtId="170" fontId="63" fillId="11" borderId="7" xfId="1" applyNumberFormat="1" applyFont="1" applyFill="1" applyBorder="1" applyAlignment="1">
      <alignment horizontal="right"/>
    </xf>
    <xf numFmtId="9" fontId="12" fillId="5" borderId="7" xfId="1" applyFont="1" applyFill="1" applyBorder="1" applyAlignment="1">
      <alignment horizontal="right"/>
    </xf>
    <xf numFmtId="174" fontId="12" fillId="5" borderId="7" xfId="20" applyNumberFormat="1" applyFont="1" applyAlignment="1">
      <alignment horizontal="right"/>
    </xf>
    <xf numFmtId="9" fontId="63" fillId="11" borderId="7" xfId="1" applyFont="1" applyFill="1" applyBorder="1" applyAlignment="1">
      <alignment horizontal="right"/>
    </xf>
    <xf numFmtId="10" fontId="63" fillId="11" borderId="7" xfId="1" applyNumberFormat="1" applyFont="1" applyFill="1" applyBorder="1" applyAlignment="1">
      <alignment horizontal="right"/>
    </xf>
    <xf numFmtId="10" fontId="12" fillId="5" borderId="0" xfId="1" applyNumberFormat="1" applyFont="1" applyFill="1"/>
    <xf numFmtId="168" fontId="51" fillId="0" borderId="0" xfId="14" applyFont="1" applyAlignment="1">
      <alignment vertical="top"/>
    </xf>
    <xf numFmtId="168" fontId="64" fillId="11" borderId="0" xfId="14" applyFont="1" applyFill="1" applyAlignment="1">
      <alignment vertical="top"/>
    </xf>
    <xf numFmtId="168" fontId="64" fillId="0" borderId="0" xfId="14" applyFont="1" applyAlignment="1">
      <alignment vertical="top"/>
    </xf>
  </cellXfs>
  <cellStyles count="21">
    <cellStyle name="%" xfId="18" xr:uid="{C6E32150-6808-4003-90F6-FBD866D54FE0}"/>
    <cellStyle name="20% - Accent1 2" xfId="8" xr:uid="{E7292AE4-7D75-47E6-80BE-DC56243A45D2}"/>
    <cellStyle name="20% - Accent6 2" xfId="10" xr:uid="{DC9B9D9A-C90C-49AF-8DC5-37DFB27D9AFB}"/>
    <cellStyle name="Accent2 2" xfId="9" xr:uid="{A4582D76-9A7E-4070-B5A9-1A7AC9C5EE99}"/>
    <cellStyle name="Čiarka 2" xfId="14" xr:uid="{38F1F5D9-EBB1-477D-8FC5-26BB11E607C4}"/>
    <cellStyle name="Comma 2" xfId="5" xr:uid="{2065EBBB-1B9F-498D-B2C7-1B9B34F3EE65}"/>
    <cellStyle name="DateShort" xfId="13" xr:uid="{4EAB818D-D626-4236-AC20-50FBF9C7D3BF}"/>
    <cellStyle name="Heading 1 2" xfId="6" xr:uid="{4C662600-F930-4D2F-8982-24FF280577A4}"/>
    <cellStyle name="Heading 4 2" xfId="19" xr:uid="{FA5D98EF-CA52-4043-88BF-1A463500A34E}"/>
    <cellStyle name="Input 2" xfId="20" xr:uid="{E3729AB3-AE3A-4769-9AED-9625998A9BFE}"/>
    <cellStyle name="Normal" xfId="0" builtinId="0"/>
    <cellStyle name="Normal 2" xfId="2" xr:uid="{1371666B-6CCA-43DC-AF4A-64DBFC42523A}"/>
    <cellStyle name="Normal 3" xfId="17" xr:uid="{2DACA595-FC4A-4796-8CB1-D77950645B46}"/>
    <cellStyle name="Normal 4" xfId="15" xr:uid="{536273D0-D81A-41EC-B84D-E698326FBEF7}"/>
    <cellStyle name="Normálna 2" xfId="7" xr:uid="{A6BF3C4F-F77C-4D7D-9241-A35DAE583353}"/>
    <cellStyle name="Number ()" xfId="11" xr:uid="{0D977658-BCFA-4F84-A01A-6DB5205D27A9}"/>
    <cellStyle name="Percent" xfId="1" builtinId="5"/>
    <cellStyle name="Percent 3" xfId="16" xr:uid="{5BA9601D-FCC2-44C2-9DFB-3E664E432C99}"/>
    <cellStyle name="SwitchValue" xfId="12" xr:uid="{75688493-A329-46E4-9478-0AC33FFA2774}"/>
    <cellStyle name="Table Heading" xfId="3" xr:uid="{6B076D49-3618-4A95-8E55-8679D0D7D2CE}"/>
    <cellStyle name="Title 2" xfId="4" xr:uid="{98B1A091-E479-445D-BFD1-89A40DA44D21}"/>
  </cellStyles>
  <dxfs count="12">
    <dxf>
      <font>
        <strike val="0"/>
        <u val="none"/>
      </font>
      <fill>
        <patternFill>
          <bgColor theme="2" tint="0.59996337778862885"/>
        </patternFill>
      </fill>
    </dxf>
    <dxf>
      <fill>
        <patternFill>
          <bgColor theme="3" tint="0.89996032593768116"/>
        </patternFill>
      </fill>
    </dxf>
    <dxf>
      <fill>
        <patternFill>
          <bgColor theme="2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2" tint="0.79998168889431442"/>
        </patternFill>
      </fill>
    </dxf>
    <dxf>
      <font>
        <strike val="0"/>
        <u val="none"/>
      </font>
      <fill>
        <patternFill>
          <bgColor theme="2" tint="0.59996337778862885"/>
        </patternFill>
      </fill>
    </dxf>
    <dxf>
      <fill>
        <patternFill>
          <bgColor theme="3" tint="0.89996032593768116"/>
        </patternFill>
      </fill>
    </dxf>
    <dxf>
      <fill>
        <patternFill>
          <bgColor theme="2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externalLink" Target="externalLinks/externalLink1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externalLink" Target="externalLinks/externalLink1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externalLink" Target="externalLinks/externalLink12.xml"/><Relationship Id="rId27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'Scenario sheet'!$C$4" max="3" min="1" page="10" val="2"/>
</file>

<file path=xl/ctrlProps/ctrlProp2.xml><?xml version="1.0" encoding="utf-8"?>
<formControlPr xmlns="http://schemas.microsoft.com/office/spreadsheetml/2009/9/main" objectType="Spin" dx="22" fmlaLink="'Scenario sheet'!$C$4" max="3" min="1" page="10" val="2"/>
</file>

<file path=xl/ctrlProps/ctrlProp3.xml><?xml version="1.0" encoding="utf-8"?>
<formControlPr xmlns="http://schemas.microsoft.com/office/spreadsheetml/2009/9/main" objectType="Spin" dx="22" fmlaLink="$C$4" max="3" min="1" page="10" va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22860</xdr:colOff>
          <xdr:row>0</xdr:row>
          <xdr:rowOff>68580</xdr:rowOff>
        </xdr:from>
        <xdr:to>
          <xdr:col>10</xdr:col>
          <xdr:colOff>502920</xdr:colOff>
          <xdr:row>1</xdr:row>
          <xdr:rowOff>198120</xdr:rowOff>
        </xdr:to>
        <xdr:sp macro="" textlink="">
          <xdr:nvSpPr>
            <xdr:cNvPr id="9217" name="Spinner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0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411480</xdr:colOff>
          <xdr:row>0</xdr:row>
          <xdr:rowOff>38100</xdr:rowOff>
        </xdr:from>
        <xdr:to>
          <xdr:col>11</xdr:col>
          <xdr:colOff>381000</xdr:colOff>
          <xdr:row>1</xdr:row>
          <xdr:rowOff>175260</xdr:rowOff>
        </xdr:to>
        <xdr:sp macro="" textlink="">
          <xdr:nvSpPr>
            <xdr:cNvPr id="2059" name="Spinner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137160</xdr:colOff>
          <xdr:row>0</xdr:row>
          <xdr:rowOff>60960</xdr:rowOff>
        </xdr:from>
        <xdr:to>
          <xdr:col>3</xdr:col>
          <xdr:colOff>411480</xdr:colOff>
          <xdr:row>1</xdr:row>
          <xdr:rowOff>121920</xdr:rowOff>
        </xdr:to>
        <xdr:sp macro="" textlink="">
          <xdr:nvSpPr>
            <xdr:cNvPr id="5121" name="Spinne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6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odandcompany-my.sharepoint.com/personal/jan_culik_wood_com/Documents/Microsoft%20Teams%20Chat%20Files/MTB_Simple%20Model_v7%20J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odandcompany-my.sharepoint.com/ReSchatzl/#_2006/Coplanner Berichte/Castor Sept 2006 Bilanz Bericht incl. Lagerauf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odandcompany-my.sharepoint.com/personal/robert_zruban_wood_com/Documents/Desktop/Sensoneo_model_V1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odandcompany-my.sharepoint.com/ReSchatzl/LAP-Sicherung/ReSchatzl/Konsolidierung/Konsolidierung%202009/Holding/Steuerrechnung%20prelim%20Hold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Eterus\_Prospects\2022Q4_Roy.sk\Roy_mode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odandcompany-my.sharepoint.com/personal/jozef_strezenec_wood_com/Documents/Solaris%20-%20PWW%20Serbia/Analysis/Analysis_v4_data_tabl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rag-my.sharepoint.com/personal/pc6843_konzern_work/Documents/Documents/CD/M&amp;A%20Projekte/PUR/Standardberichte%20DE%20EN%20100%20Prz%20PW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odandcompany-my.sharepoint.com/personal/jozef_strezenec_wood_com/Documents/Solaris%20-%20PWW%20Serbia/Analysis/Sensoneo_model_V1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odandcompany-my.sharepoint.com/Documents%20and%20Settings/soskova/My%20Documents/KONSOLID&#193;CIE/Kon&#353;trukta/IFRS%20&#353;ablona%20s&#250;vah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.porr-projects.net/Users/pb5064/PWW%20Antic/2013/Budzet%202013/BP%202013/092013/PWW%20Srbija%20Budget%20092013_FINAL%20101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Konzern%20Cockpit%20DE%20E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odandcompany-my.sharepoint.com/personal/jozef_strezenec_wood_com/Documents/Solaris%20-%20PWW%20Serbia/Analysis/Random/Kosit/EXAMPLE_CTI_FV_01012021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odandcompany-my.sharepoint.com/personal/jozef_strezenec_wood_com/Documents/Solaris%20-%20PWW%20Serbia/Analysis/Random/Kosit_template_Final_V6%20J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odandcompany-my.sharepoint.com/personal/jozef_strezenec_wood_com/Documents/Solaris%20-%20PWW%20Serbia/Analysis/Solaris_Updated/Financials/Cash%20Flow%20Plan%20PWW%20Group%20VD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 sheet"/>
      <sheetName val="out_calc"/>
      <sheetName val="input_calc"/>
    </sheetNames>
    <sheetDataSet>
      <sheetData sheetId="0" refreshError="1"/>
      <sheetData sheetId="1" refreshError="1"/>
      <sheetData sheetId="2">
        <row r="13">
          <cell r="F13">
            <v>2026</v>
          </cell>
        </row>
        <row r="14">
          <cell r="F14">
            <v>2021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"/>
      <sheetName val="Group 2005"/>
      <sheetName val="Austria"/>
      <sheetName val="Austria 2005"/>
      <sheetName val="Germany"/>
      <sheetName val="Germany 2005"/>
      <sheetName val="Italy"/>
      <sheetName val="Italy 2005"/>
      <sheetName val="CEE"/>
      <sheetName val="CEE 2005"/>
      <sheetName val="Holding"/>
      <sheetName val="Holding 20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calc"/>
      <sheetName val="Finstats &amp; Valuation"/>
      <sheetName val="Scenario sheet"/>
      <sheetName val="Updated WCM &amp; TBS"/>
      <sheetName val="Sensoneo_SHA (2019)"/>
      <sheetName val="Employees_main"/>
      <sheetName val="Employees_Updated"/>
      <sheetName val="DRS_Implementation"/>
      <sheetName val=" Competition"/>
      <sheetName val="Output_IOT"/>
      <sheetName val="Sensoneo_cap_table"/>
      <sheetName val="Employees &amp; Salary"/>
      <sheetName val="some_calcs"/>
      <sheetName val="Some other calcs"/>
      <sheetName val="Pipelines TBS"/>
      <sheetName val="Sensoneo_Data"/>
      <sheetName val="Competition"/>
      <sheetName val="DATA Customers"/>
      <sheetName val="Sensoneo_Short"/>
      <sheetName val="Salaries_Pivot"/>
      <sheetName val="Population &amp; DRS"/>
      <sheetName val="Price list_min prices"/>
      <sheetName val="HW summary"/>
    </sheetNames>
    <sheetDataSet>
      <sheetData sheetId="0">
        <row r="6">
          <cell r="F6">
            <v>2027</v>
          </cell>
        </row>
      </sheetData>
      <sheetData sheetId="1">
        <row r="153">
          <cell r="F153">
            <v>14253781.648495419</v>
          </cell>
        </row>
      </sheetData>
      <sheetData sheetId="2"/>
      <sheetData sheetId="3"/>
      <sheetData sheetId="4"/>
      <sheetData sheetId="5">
        <row r="26">
          <cell r="Z26">
            <v>12</v>
          </cell>
        </row>
        <row r="28">
          <cell r="Z28">
            <v>0.02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"/>
      <sheetName val="20"/>
      <sheetName val="JMIH Zurechnung JM DE"/>
      <sheetName val="8A"/>
      <sheetName val="8B"/>
      <sheetName val="Test deferred taxes"/>
    </sheetNames>
    <sheetDataSet>
      <sheetData sheetId="0" refreshError="1"/>
      <sheetData sheetId="1" refreshError="1"/>
      <sheetData sheetId="2" refreshError="1">
        <row r="2">
          <cell r="K2">
            <v>1874.31</v>
          </cell>
        </row>
        <row r="3">
          <cell r="K3">
            <v>17565.990000000002</v>
          </cell>
        </row>
        <row r="4">
          <cell r="K4">
            <v>41</v>
          </cell>
        </row>
        <row r="5">
          <cell r="K5">
            <v>114</v>
          </cell>
        </row>
        <row r="6">
          <cell r="K6">
            <v>1530.28</v>
          </cell>
        </row>
        <row r="7">
          <cell r="K7">
            <v>41</v>
          </cell>
        </row>
        <row r="8">
          <cell r="K8">
            <v>4696.8100000000004</v>
          </cell>
        </row>
        <row r="9">
          <cell r="K9">
            <v>7270.61</v>
          </cell>
        </row>
        <row r="10">
          <cell r="K10">
            <v>1188.72</v>
          </cell>
        </row>
        <row r="11">
          <cell r="K11">
            <v>26.95</v>
          </cell>
        </row>
        <row r="12">
          <cell r="K12">
            <v>6203</v>
          </cell>
        </row>
        <row r="13">
          <cell r="K13">
            <v>5587</v>
          </cell>
        </row>
        <row r="14">
          <cell r="K14">
            <v>4523</v>
          </cell>
        </row>
        <row r="15">
          <cell r="K15">
            <v>175.81</v>
          </cell>
        </row>
        <row r="16">
          <cell r="K16">
            <v>2495.9</v>
          </cell>
        </row>
        <row r="17">
          <cell r="K17">
            <v>22249</v>
          </cell>
        </row>
        <row r="18">
          <cell r="K18">
            <v>22249</v>
          </cell>
        </row>
        <row r="19">
          <cell r="K19">
            <v>150</v>
          </cell>
        </row>
        <row r="20">
          <cell r="K20">
            <v>300</v>
          </cell>
        </row>
        <row r="21">
          <cell r="K21">
            <v>3193.28</v>
          </cell>
        </row>
        <row r="22">
          <cell r="K22">
            <v>1898.75</v>
          </cell>
        </row>
        <row r="23">
          <cell r="K23">
            <v>102.12</v>
          </cell>
        </row>
        <row r="24">
          <cell r="K24">
            <v>511.2</v>
          </cell>
        </row>
        <row r="25">
          <cell r="K25">
            <v>71500</v>
          </cell>
        </row>
        <row r="26">
          <cell r="K26">
            <v>740.63</v>
          </cell>
        </row>
        <row r="27">
          <cell r="K27">
            <v>319.33999999999997</v>
          </cell>
        </row>
        <row r="28">
          <cell r="K28">
            <v>418.48</v>
          </cell>
        </row>
        <row r="29">
          <cell r="K29">
            <v>138.47</v>
          </cell>
        </row>
        <row r="30">
          <cell r="K30">
            <v>47.37</v>
          </cell>
        </row>
        <row r="31">
          <cell r="K31">
            <v>30.42</v>
          </cell>
        </row>
        <row r="32">
          <cell r="K32">
            <v>45</v>
          </cell>
        </row>
        <row r="33">
          <cell r="K33">
            <v>60</v>
          </cell>
        </row>
        <row r="34">
          <cell r="K34">
            <v>6623.3</v>
          </cell>
        </row>
        <row r="35">
          <cell r="K35">
            <v>963.71</v>
          </cell>
        </row>
        <row r="36">
          <cell r="K36">
            <v>1174.92</v>
          </cell>
        </row>
        <row r="37">
          <cell r="K37">
            <v>1265</v>
          </cell>
        </row>
        <row r="38">
          <cell r="K38">
            <v>1836</v>
          </cell>
        </row>
        <row r="39">
          <cell r="K39">
            <v>146.37</v>
          </cell>
        </row>
        <row r="40">
          <cell r="K40">
            <v>1435.45</v>
          </cell>
        </row>
        <row r="41">
          <cell r="K41">
            <v>41.65</v>
          </cell>
        </row>
        <row r="42">
          <cell r="K42">
            <v>119906.21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 sheet"/>
      <sheetName val="Input sheet &amp; Calcs"/>
      <sheetName val="Scenario"/>
      <sheetName val="Screens &amp; Some calcs"/>
      <sheetName val="Roy's Potential Price &amp; Volumes"/>
      <sheetName val="Competition"/>
      <sheetName val="European Countries Population"/>
      <sheetName val="Competition podla Prezentacie"/>
      <sheetName val="Links Market Research"/>
      <sheetName val="Roy.sk Notes"/>
      <sheetName val="THS"/>
    </sheetNames>
    <sheetDataSet>
      <sheetData sheetId="0"/>
      <sheetData sheetId="1"/>
      <sheetData sheetId="2"/>
      <sheetData sheetId="3">
        <row r="2">
          <cell r="AK2">
            <v>1.2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3">
          <cell r="C3">
            <v>1000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CF"/>
      <sheetName val="Calc sheet"/>
      <sheetName val="Depreciation"/>
      <sheetName val="WACC"/>
      <sheetName val="Volume of LF"/>
      <sheetName val="Group"/>
      <sheetName val="Investments"/>
      <sheetName val="Vehicles_Pivot"/>
      <sheetName val="Containers"/>
      <sheetName val="List_of_assets_PWW"/>
      <sheetName val="Vynosy&amp;naklady"/>
      <sheetName val="P&amp;L"/>
      <sheetName val="Group_2022-_Transformed"/>
      <sheetName val="Group_2022"/>
      <sheetName val="PWW_Customer_overview"/>
      <sheetName val="PWW Leasing"/>
      <sheetName val="Sakupljacke firme"/>
      <sheetName val="Deponije"/>
      <sheetName val="List_of_accounts"/>
      <sheetName val="Pokus"/>
      <sheetName val="Assets&amp;Deprec"/>
      <sheetName val="List_of_accounts_main"/>
      <sheetName val="0899 (PWW-LESKOVAC d.o.o., Les)"/>
      <sheetName val="0679 (PWW - PROKUPLJE doo, Pro)"/>
      <sheetName val="0665 (PWW Deponija Dva d.o.o.)"/>
      <sheetName val="0819 (PWW Deponija d.o.o. Jago)"/>
      <sheetName val="0895 (PWW d.o.o. Nis)"/>
      <sheetName val="0898 (PWW-JAGODINA d.o.o., Jag)"/>
      <sheetName val="Kolicine sakup i dep otpad 2022"/>
      <sheetName val="Kolicine sakup i dep otpad 2021"/>
      <sheetName val="Kolicine sakup i dep otpad 2020"/>
      <sheetName val="Kolicine sakup i dep otpad 2019"/>
      <sheetName val="Ucty"/>
      <sheetName val="Debts"/>
      <sheetName val="Vehicles_transformed"/>
      <sheetName val="Vehicles PWW 082022"/>
      <sheetName val="Screenshots"/>
      <sheetName val="Elements of sanitary landfill"/>
    </sheetNames>
    <sheetDataSet>
      <sheetData sheetId="0"/>
      <sheetData sheetId="1"/>
      <sheetData sheetId="2"/>
      <sheetData sheetId="3"/>
      <sheetData sheetId="4"/>
      <sheetData sheetId="5">
        <row r="4">
          <cell r="C4">
            <v>365</v>
          </cell>
        </row>
        <row r="5">
          <cell r="C5">
            <v>265</v>
          </cell>
        </row>
        <row r="6">
          <cell r="C6">
            <v>265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2">
          <cell r="AA2">
            <v>1000000</v>
          </cell>
        </row>
      </sheetData>
      <sheetData sheetId="34"/>
      <sheetData sheetId="35"/>
      <sheetData sheetId="36"/>
      <sheetData sheetId="37"/>
      <sheetData sheetId="3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Language"/>
      <sheetName val="Leistung Ergebnis"/>
      <sheetName val="Leistung poc Ergebnis"/>
      <sheetName val="Auftragsbestand"/>
      <sheetName val="Außenstand"/>
      <sheetName val="Personal"/>
      <sheetName val="XLCubedFormats"/>
    </sheetNames>
    <sheetDataSet>
      <sheetData sheetId="0">
        <row r="52">
          <cell r="E52" t="str">
            <v>[Budgetversion].[Datenversion ID].&amp;[0]</v>
          </cell>
        </row>
        <row r="53">
          <cell r="E53" t="str">
            <v>[Kostenstelle].[Fuehrungsstruktur].[PORR-Konzern]</v>
          </cell>
        </row>
      </sheetData>
      <sheetData sheetId="1">
        <row r="104">
          <cell r="B104" t="str">
            <v>Personalstand</v>
          </cell>
        </row>
      </sheetData>
      <sheetData sheetId="2" refreshError="1"/>
      <sheetData sheetId="3">
        <row r="19">
          <cell r="A19" t="str">
            <v>Monatsbericht Mai 2020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calc"/>
      <sheetName val="Finstats &amp; Valuation"/>
      <sheetName val="Scenario sheet"/>
      <sheetName val="Updated WCM &amp; TBS"/>
      <sheetName val="Sensoneo_SHA (2019)"/>
      <sheetName val="Employees_main"/>
      <sheetName val="Employees_Updated"/>
      <sheetName val="DRS_Implementation"/>
      <sheetName val=" Competition"/>
      <sheetName val="Output_IOT"/>
      <sheetName val="Sensoneo_cap_table"/>
      <sheetName val="Employees &amp; Salary"/>
      <sheetName val="some_calcs"/>
      <sheetName val="Some other calcs"/>
      <sheetName val="Pipelines TBS"/>
      <sheetName val="Sensoneo_Data"/>
      <sheetName val="Competition"/>
      <sheetName val="DATA Customers"/>
      <sheetName val="Sensoneo_Short"/>
      <sheetName val="Salaries_Pivot"/>
      <sheetName val="Population &amp; DRS"/>
      <sheetName val="Price list_min prices"/>
      <sheetName val="HW summary"/>
    </sheetNames>
    <sheetDataSet>
      <sheetData sheetId="0"/>
      <sheetData sheetId="1"/>
      <sheetData sheetId="2"/>
      <sheetData sheetId="3"/>
      <sheetData sheetId="4"/>
      <sheetData sheetId="5">
        <row r="26">
          <cell r="Z26">
            <v>12</v>
          </cell>
        </row>
        <row r="28">
          <cell r="Z28">
            <v>0.02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S"/>
      <sheetName val="Poznamky"/>
      <sheetName val="Pohyby VI"/>
      <sheetName val="DATA 09"/>
      <sheetName val="Reklasifikácie"/>
      <sheetName val="Lease suppor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WW IW"/>
      <sheetName val="Kostenstellen"/>
      <sheetName val="Regiebudget"/>
      <sheetName val="Total"/>
      <sheetName val="DEP JA"/>
      <sheetName val="DEP LE"/>
      <sheetName val="OG VP"/>
      <sheetName val="OG CU"/>
      <sheetName val="OG SP"/>
      <sheetName val="PWW PK"/>
      <sheetName val="PWW JA"/>
      <sheetName val="PWW LE"/>
      <sheetName val="Aufteilung 09"/>
      <sheetName val="PWW 2014..2017"/>
      <sheetName val="PWW Bubanj"/>
      <sheetName val="PWW IW 09"/>
      <sheetName val="Prognose 2013.14"/>
      <sheetName val="TOTAL PWW 09"/>
      <sheetName val="TOTAL PWW 09 full"/>
      <sheetName val="Rekultivierung"/>
      <sheetName val="DEP LE 09"/>
      <sheetName val="PWW LE 09"/>
      <sheetName val="PWW PK 09"/>
      <sheetName val="DEP JA 09"/>
      <sheetName val="PWW JA 09"/>
      <sheetName val="OG VP 09"/>
      <sheetName val="OG CU 09"/>
      <sheetName val="OG SP 09"/>
    </sheetNames>
    <sheetDataSet>
      <sheetData sheetId="0" refreshError="1"/>
      <sheetData sheetId="1" refreshError="1"/>
      <sheetData sheetId="2">
        <row r="11">
          <cell r="H11">
            <v>0.15557255011622012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 refreshError="1"/>
      <sheetData sheetId="17">
        <row r="68">
          <cell r="H68">
            <v>0.11976875570894793</v>
          </cell>
        </row>
      </sheetData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@@XLCUBEDDEFS@@"/>
      <sheetName val="Parameter"/>
      <sheetName val="Cockpit"/>
      <sheetName val="Language"/>
      <sheetName val="XLCubedFormats"/>
    </sheetNames>
    <sheetDataSet>
      <sheetData sheetId="0"/>
      <sheetData sheetId="1"/>
      <sheetData sheetId="2">
        <row r="10">
          <cell r="C10" t="str">
            <v>[Zeit].[JQM].[Monat].&amp;[201608013]</v>
          </cell>
        </row>
        <row r="17">
          <cell r="C17" t="str">
            <v>[Kostenstelle BW].[Teilkonzern].[All]</v>
          </cell>
        </row>
      </sheetData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DCF"/>
      <sheetName val="FinStats"/>
      <sheetName val="Summary"/>
      <sheetName val="Chirana"/>
      <sheetName val="Vitrex"/>
      <sheetName val="Chirmax"/>
      <sheetName val="Equity"/>
      <sheetName val="Debt"/>
      <sheetName val="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ation"/>
      <sheetName val="Finstats"/>
      <sheetName val="Depreciation"/>
      <sheetName val="Calc"/>
      <sheetName val="DCF"/>
      <sheetName val="WACC"/>
      <sheetName val="Kosit Inputs"/>
      <sheetName val="P&amp;L Kosit Group"/>
      <sheetName val="REMAINING revs"/>
      <sheetName val="Scenarios"/>
      <sheetName val="New_cost_calculation"/>
      <sheetName val="KOSIT GROUP KPI's"/>
      <sheetName val="Time"/>
    </sheetNames>
    <sheetDataSet>
      <sheetData sheetId="0"/>
      <sheetData sheetId="1"/>
      <sheetData sheetId="2"/>
      <sheetData sheetId="3">
        <row r="6">
          <cell r="F6">
            <v>1000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7">
          <cell r="E17" t="str">
            <v>Model column counter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 - realistic case"/>
      <sheetName val="Interest"/>
      <sheetName val="Interest 2023 forward"/>
      <sheetName val="Investments"/>
      <sheetName val="Volume of LF"/>
      <sheetName val="Overview 2019"/>
      <sheetName val="Overview 2020"/>
      <sheetName val="Overview 2021"/>
      <sheetName val="LK PWW Serbia eng 2020 adapt"/>
      <sheetName val="Staf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3243-BAE6-42A0-98FC-DFAAF9EF380F}">
  <sheetPr>
    <tabColor theme="2"/>
  </sheetPr>
  <dimension ref="A1:BH108"/>
  <sheetViews>
    <sheetView showGridLines="0" workbookViewId="0">
      <pane xSplit="12" ySplit="3" topLeftCell="M96" activePane="bottomRight" state="frozen"/>
      <selection sqref="A1:AE1"/>
      <selection pane="topRight" sqref="A1:AE1"/>
      <selection pane="bottomLeft" sqref="A1:AE1"/>
      <selection pane="bottomRight" activeCell="I47" sqref="I47"/>
    </sheetView>
  </sheetViews>
  <sheetFormatPr defaultRowHeight="14.4" outlineLevelRow="1" outlineLevelCol="1" x14ac:dyDescent="0.3"/>
  <cols>
    <col min="4" max="4" width="12" bestFit="1" customWidth="1"/>
    <col min="5" max="5" width="10.5546875" bestFit="1" customWidth="1"/>
    <col min="6" max="8" width="0" hidden="1" customWidth="1"/>
    <col min="9" max="9" width="16.88671875" customWidth="1"/>
    <col min="12" max="12" width="19.5546875" bestFit="1" customWidth="1"/>
    <col min="13" max="13" width="13.44140625" bestFit="1" customWidth="1"/>
    <col min="14" max="14" width="10.5546875" bestFit="1" customWidth="1"/>
    <col min="15" max="15" width="20.109375" bestFit="1" customWidth="1"/>
    <col min="16" max="16" width="13.44140625" bestFit="1" customWidth="1"/>
    <col min="17" max="26" width="10.5546875" bestFit="1" customWidth="1"/>
    <col min="27" max="27" width="10.88671875" bestFit="1" customWidth="1"/>
    <col min="28" max="28" width="9.88671875" customWidth="1" outlineLevel="1"/>
    <col min="29" max="60" width="10.88671875" customWidth="1" outlineLevel="1"/>
  </cols>
  <sheetData>
    <row r="1" spans="1:60" ht="15.6" x14ac:dyDescent="0.3">
      <c r="A1" s="6" t="s">
        <v>149</v>
      </c>
      <c r="B1" s="82"/>
      <c r="C1" s="82"/>
      <c r="D1" s="82"/>
      <c r="E1" s="82"/>
      <c r="F1" s="82"/>
      <c r="G1" s="82"/>
      <c r="H1" s="8"/>
      <c r="I1" s="9"/>
      <c r="J1" s="10"/>
      <c r="K1" s="11"/>
      <c r="L1" s="6" t="s">
        <v>210</v>
      </c>
      <c r="M1" s="94">
        <f ca="1">E71</f>
        <v>2100443.1375145009</v>
      </c>
      <c r="N1" s="6"/>
      <c r="O1" s="6" t="s">
        <v>209</v>
      </c>
      <c r="P1" s="94">
        <f ca="1">D101</f>
        <v>3973984.9125310197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5.6" x14ac:dyDescent="0.3">
      <c r="A2" s="6"/>
      <c r="B2" s="82"/>
      <c r="C2" s="82"/>
      <c r="D2" s="82"/>
      <c r="E2" s="82"/>
      <c r="F2" s="82"/>
      <c r="G2" s="82"/>
      <c r="H2" s="82"/>
      <c r="I2" s="82"/>
      <c r="J2" s="82"/>
      <c r="K2" s="82"/>
      <c r="L2" s="82" t="s">
        <v>186</v>
      </c>
      <c r="M2" s="82" t="str">
        <f>'Scenario sheet'!F2</f>
        <v>Base</v>
      </c>
      <c r="N2" s="82"/>
      <c r="O2" s="82" t="s">
        <v>186</v>
      </c>
      <c r="P2" s="82" t="str">
        <f>'Scenario sheet'!F2</f>
        <v>Base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x14ac:dyDescent="0.3">
      <c r="A3" s="57" t="s">
        <v>95</v>
      </c>
      <c r="B3" s="57"/>
      <c r="C3" s="57"/>
      <c r="D3" s="57"/>
      <c r="E3" s="57"/>
      <c r="F3" s="58"/>
      <c r="G3" s="58"/>
      <c r="H3" s="58"/>
      <c r="I3" s="58" t="s">
        <v>151</v>
      </c>
      <c r="J3" s="58" t="s">
        <v>9</v>
      </c>
      <c r="K3" s="59"/>
      <c r="L3" s="142">
        <v>2022</v>
      </c>
      <c r="M3" s="142">
        <v>2023</v>
      </c>
      <c r="N3" s="142">
        <f>M3+1</f>
        <v>2024</v>
      </c>
      <c r="O3" s="142">
        <f t="shared" ref="O3:Z3" si="0">N3+1</f>
        <v>2025</v>
      </c>
      <c r="P3" s="142">
        <f t="shared" si="0"/>
        <v>2026</v>
      </c>
      <c r="Q3" s="142">
        <f t="shared" si="0"/>
        <v>2027</v>
      </c>
      <c r="R3" s="142">
        <f t="shared" si="0"/>
        <v>2028</v>
      </c>
      <c r="S3" s="142">
        <f t="shared" si="0"/>
        <v>2029</v>
      </c>
      <c r="T3" s="142">
        <f t="shared" si="0"/>
        <v>2030</v>
      </c>
      <c r="U3" s="142">
        <f t="shared" si="0"/>
        <v>2031</v>
      </c>
      <c r="V3" s="142">
        <f t="shared" si="0"/>
        <v>2032</v>
      </c>
      <c r="W3" s="142">
        <f t="shared" si="0"/>
        <v>2033</v>
      </c>
      <c r="X3" s="142">
        <f t="shared" si="0"/>
        <v>2034</v>
      </c>
      <c r="Y3" s="142">
        <f t="shared" si="0"/>
        <v>2035</v>
      </c>
      <c r="Z3" s="142">
        <f t="shared" si="0"/>
        <v>2036</v>
      </c>
      <c r="AA3" s="142">
        <f t="shared" ref="AA3" si="1">Z3+1</f>
        <v>2037</v>
      </c>
      <c r="AB3" s="142">
        <f t="shared" ref="AB3" si="2">AA3+1</f>
        <v>2038</v>
      </c>
      <c r="AC3" s="142">
        <f t="shared" ref="AC3:AD3" si="3">AB3+1</f>
        <v>2039</v>
      </c>
      <c r="AD3" s="142">
        <f t="shared" si="3"/>
        <v>2040</v>
      </c>
      <c r="AE3" s="142">
        <f t="shared" ref="AE3" si="4">AD3+1</f>
        <v>2041</v>
      </c>
      <c r="AF3" s="142">
        <f t="shared" ref="AF3" si="5">AE3+1</f>
        <v>2042</v>
      </c>
      <c r="AG3" s="142">
        <f t="shared" ref="AG3" si="6">AF3+1</f>
        <v>2043</v>
      </c>
      <c r="AH3" s="142">
        <f t="shared" ref="AH3" si="7">AG3+1</f>
        <v>2044</v>
      </c>
      <c r="AI3" s="142">
        <f t="shared" ref="AI3" si="8">AH3+1</f>
        <v>2045</v>
      </c>
      <c r="AJ3" s="142">
        <f t="shared" ref="AJ3" si="9">AI3+1</f>
        <v>2046</v>
      </c>
      <c r="AK3" s="142">
        <f t="shared" ref="AK3" si="10">AJ3+1</f>
        <v>2047</v>
      </c>
      <c r="AL3" s="142">
        <f t="shared" ref="AL3" si="11">AK3+1</f>
        <v>2048</v>
      </c>
      <c r="AM3" s="142">
        <f t="shared" ref="AM3" si="12">AL3+1</f>
        <v>2049</v>
      </c>
      <c r="AN3" s="142">
        <f t="shared" ref="AN3" si="13">AM3+1</f>
        <v>2050</v>
      </c>
      <c r="AO3" s="142">
        <f t="shared" ref="AO3" si="14">AN3+1</f>
        <v>2051</v>
      </c>
      <c r="AP3" s="142">
        <f t="shared" ref="AP3" si="15">AO3+1</f>
        <v>2052</v>
      </c>
      <c r="AQ3" s="142">
        <f t="shared" ref="AQ3" si="16">AP3+1</f>
        <v>2053</v>
      </c>
      <c r="AR3" s="142">
        <f t="shared" ref="AR3" si="17">AQ3+1</f>
        <v>2054</v>
      </c>
      <c r="AS3" s="142">
        <f t="shared" ref="AS3" si="18">AR3+1</f>
        <v>2055</v>
      </c>
      <c r="AT3" s="142">
        <f t="shared" ref="AT3" si="19">AS3+1</f>
        <v>2056</v>
      </c>
      <c r="AU3" s="142">
        <f t="shared" ref="AU3" si="20">AT3+1</f>
        <v>2057</v>
      </c>
      <c r="AV3" s="142">
        <f t="shared" ref="AV3" si="21">AU3+1</f>
        <v>2058</v>
      </c>
      <c r="AW3" s="142">
        <f t="shared" ref="AW3" si="22">AV3+1</f>
        <v>2059</v>
      </c>
      <c r="AX3" s="142">
        <f t="shared" ref="AX3" si="23">AW3+1</f>
        <v>2060</v>
      </c>
      <c r="AY3" s="142">
        <f t="shared" ref="AY3" si="24">AX3+1</f>
        <v>2061</v>
      </c>
      <c r="AZ3" s="142">
        <f t="shared" ref="AZ3" si="25">AY3+1</f>
        <v>2062</v>
      </c>
      <c r="BA3" s="142">
        <f t="shared" ref="BA3" si="26">AZ3+1</f>
        <v>2063</v>
      </c>
      <c r="BB3" s="142">
        <f t="shared" ref="BB3" si="27">BA3+1</f>
        <v>2064</v>
      </c>
      <c r="BC3" s="142">
        <f t="shared" ref="BC3" si="28">BB3+1</f>
        <v>2065</v>
      </c>
      <c r="BD3" s="142">
        <f t="shared" ref="BD3" si="29">BC3+1</f>
        <v>2066</v>
      </c>
      <c r="BE3" s="142">
        <f t="shared" ref="BE3" si="30">BD3+1</f>
        <v>2067</v>
      </c>
      <c r="BF3" s="142">
        <f t="shared" ref="BF3" si="31">BE3+1</f>
        <v>2068</v>
      </c>
      <c r="BG3" s="142">
        <f t="shared" ref="BG3" si="32">BF3+1</f>
        <v>2069</v>
      </c>
      <c r="BH3" s="142">
        <f t="shared" ref="BH3" si="33">BG3+1</f>
        <v>2070</v>
      </c>
    </row>
    <row r="6" spans="1:60" s="18" customFormat="1" outlineLevel="1" x14ac:dyDescent="0.2">
      <c r="A6" s="88" t="s">
        <v>152</v>
      </c>
      <c r="B6" s="89"/>
      <c r="C6" s="90"/>
      <c r="D6" s="90"/>
      <c r="E6" s="90"/>
      <c r="F6" s="90"/>
      <c r="G6" s="90"/>
      <c r="H6" s="90"/>
      <c r="I6" s="90"/>
      <c r="J6" s="91"/>
      <c r="K6" s="91"/>
      <c r="L6" s="91"/>
      <c r="M6" s="91"/>
      <c r="N6" s="91"/>
      <c r="O6" s="91"/>
      <c r="P6" s="91"/>
      <c r="Q6" s="91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</row>
    <row r="8" spans="1:60" x14ac:dyDescent="0.3">
      <c r="C8" s="98" t="s">
        <v>137</v>
      </c>
      <c r="D8" s="84"/>
      <c r="E8" s="84"/>
      <c r="F8" s="84"/>
      <c r="G8" s="84"/>
      <c r="H8" s="84"/>
      <c r="I8" s="23"/>
      <c r="J8" s="25" t="s">
        <v>18</v>
      </c>
      <c r="K8" s="23"/>
      <c r="L8" s="22"/>
      <c r="M8" s="22">
        <f>Calcs!M213</f>
        <v>2039000</v>
      </c>
      <c r="N8" s="22">
        <f>Calcs!O213</f>
        <v>2049966.3642655984</v>
      </c>
      <c r="O8" s="22">
        <f>Calcs!P213</f>
        <v>2082869.2268742593</v>
      </c>
      <c r="P8" s="22">
        <f>Calcs!Q213</f>
        <v>2160380.3978607999</v>
      </c>
      <c r="Q8" s="22">
        <f>Calcs!R213</f>
        <v>2240703.3849067334</v>
      </c>
      <c r="R8" s="22">
        <f>Calcs!S213</f>
        <v>2323938.2892101975</v>
      </c>
      <c r="S8" s="22">
        <f>Calcs!T213</f>
        <v>2410188.7245690655</v>
      </c>
      <c r="T8" s="22">
        <f>Calcs!U213</f>
        <v>2499561.9392443271</v>
      </c>
      <c r="U8" s="22">
        <f>Calcs!V213</f>
        <v>2592168.9420126071</v>
      </c>
      <c r="V8" s="22">
        <f>Calcs!W213</f>
        <v>2688124.6325507257</v>
      </c>
      <c r="W8" s="22">
        <f>Calcs!X213</f>
        <v>2787547.9362999881</v>
      </c>
      <c r="X8" s="22">
        <f>Calcs!Y213</f>
        <v>2890561.9439631198</v>
      </c>
      <c r="Y8" s="22">
        <f>Calcs!Z213</f>
        <v>2997294.0557916574</v>
      </c>
      <c r="Z8" s="22">
        <f>Calcs!AA213</f>
        <v>3107876.1308271512</v>
      </c>
      <c r="AA8" s="22">
        <f>Calcs!AB213</f>
        <v>3222444.6412650291</v>
      </c>
      <c r="AB8" s="22">
        <f>Calcs!AC213</f>
        <v>3341140.8321156204</v>
      </c>
      <c r="AC8" s="22">
        <f>Calcs!AD213</f>
        <v>3464110.8863428421</v>
      </c>
      <c r="AD8" s="22">
        <f>Calcs!AE213</f>
        <v>3591506.0956671052</v>
      </c>
      <c r="AE8" s="22">
        <f>Calcs!AF213</f>
        <v>3723483.0372253079</v>
      </c>
      <c r="AF8" s="22">
        <f>Calcs!AG213</f>
        <v>3860203.7562873717</v>
      </c>
      <c r="AG8" s="22">
        <f>Calcs!AH213</f>
        <v>4001835.9552354421</v>
      </c>
      <c r="AH8" s="22">
        <f>Calcs!AI213</f>
        <v>4148553.1890189294</v>
      </c>
      <c r="AI8" s="22">
        <f>Calcs!AJ213</f>
        <v>4300535.067305712</v>
      </c>
      <c r="AJ8" s="22">
        <f>Calcs!AK213</f>
        <v>4457967.4635573458</v>
      </c>
      <c r="AK8" s="22">
        <f>Calcs!AL213</f>
        <v>4621042.7312637139</v>
      </c>
      <c r="AL8" s="22">
        <f>Calcs!AM213</f>
        <v>4789959.9275807068</v>
      </c>
      <c r="AM8" s="22">
        <f>Calcs!AN213</f>
        <v>4964925.0446225293</v>
      </c>
      <c r="AN8" s="22">
        <f>Calcs!AO213</f>
        <v>5146151.2486688718</v>
      </c>
      <c r="AO8" s="22">
        <f>Calcs!AP213</f>
        <v>5333859.1275560278</v>
      </c>
      <c r="AP8" s="22">
        <f>Calcs!AQ213</f>
        <v>5528276.9465299267</v>
      </c>
      <c r="AQ8" s="22">
        <f>Calcs!AR213</f>
        <v>5729640.9128487315</v>
      </c>
      <c r="AR8" s="22">
        <f>Calcs!AS213</f>
        <v>5938195.4494320527</v>
      </c>
      <c r="AS8" s="22">
        <f>Calcs!AT213</f>
        <v>6154193.4778641164</v>
      </c>
      <c r="AT8" s="22">
        <f>Calcs!AU213</f>
        <v>6377896.7110685371</v>
      </c>
      <c r="AU8" s="22">
        <f>Calcs!AV213</f>
        <v>6609575.95598289</v>
      </c>
      <c r="AV8" s="22">
        <f>Calcs!AW213</f>
        <v>6849511.4265727662</v>
      </c>
      <c r="AW8" s="22">
        <f>Calcs!AX213</f>
        <v>7097993.0675358884</v>
      </c>
      <c r="AX8" s="22">
        <f>Calcs!AY213</f>
        <v>7355320.8890592828</v>
      </c>
      <c r="AY8" s="22">
        <f>Calcs!AZ213</f>
        <v>7621805.3130043745</v>
      </c>
      <c r="AZ8" s="22">
        <f>Calcs!BA213</f>
        <v>7897767.5309076123</v>
      </c>
      <c r="BA8" s="22">
        <f>Calcs!BB213</f>
        <v>8183539.8741973341</v>
      </c>
      <c r="BB8" s="22">
        <f>Calcs!BC213</f>
        <v>8479466.1970411241</v>
      </c>
      <c r="BC8" s="22">
        <f>Calcs!BD213</f>
        <v>8785902.2722518519</v>
      </c>
      <c r="BD8" s="22">
        <f>Calcs!BE213</f>
        <v>9103216.2006949298</v>
      </c>
      <c r="BE8" s="22">
        <f>Calcs!BF213</f>
        <v>9431788.8346544057</v>
      </c>
      <c r="BF8" s="22">
        <f>Calcs!BG213</f>
        <v>9772014.2156309448</v>
      </c>
      <c r="BG8" s="22">
        <f>Calcs!BH213</f>
        <v>10124300.027060375</v>
      </c>
      <c r="BH8" s="22">
        <f>Calcs!BI213</f>
        <v>10489068.062458441</v>
      </c>
    </row>
    <row r="9" spans="1:60" x14ac:dyDescent="0.3">
      <c r="C9" s="98" t="s">
        <v>142</v>
      </c>
      <c r="D9" s="84"/>
      <c r="E9" s="84"/>
      <c r="F9" s="84"/>
      <c r="G9" s="84"/>
      <c r="H9" s="84"/>
      <c r="I9" s="23"/>
      <c r="J9" s="25" t="s">
        <v>18</v>
      </c>
      <c r="K9" s="23"/>
      <c r="L9" s="22"/>
      <c r="M9" s="22">
        <f>Calcs!M214</f>
        <v>10720000</v>
      </c>
      <c r="N9" s="22">
        <f>Calcs!O214</f>
        <v>76426</v>
      </c>
      <c r="O9" s="22">
        <f>Calcs!P214</f>
        <v>384204.42000000004</v>
      </c>
      <c r="P9" s="22">
        <f>Calcs!Q214</f>
        <v>3021517.1952000004</v>
      </c>
      <c r="Q9" s="22">
        <f>Calcs!R214</f>
        <v>475037.02670399996</v>
      </c>
      <c r="R9" s="22">
        <f>Calcs!S214</f>
        <v>484537.76723807998</v>
      </c>
      <c r="S9" s="22">
        <f>Calcs!T214</f>
        <v>825723.26333962556</v>
      </c>
      <c r="T9" s="22">
        <f>Calcs!U214</f>
        <v>3270587.3840774782</v>
      </c>
      <c r="U9" s="22">
        <f>Calcs!V214</f>
        <v>514195.35489518841</v>
      </c>
      <c r="V9" s="22">
        <f>Calcs!W214</f>
        <v>876264.13284211745</v>
      </c>
      <c r="W9" s="22">
        <f>Calcs!X214</f>
        <v>534968.84723295399</v>
      </c>
      <c r="X9" s="22">
        <f>Calcs!Y214</f>
        <v>3939458.3989408175</v>
      </c>
      <c r="Y9" s="22">
        <f>Calcs!Z214</f>
        <v>556581.58866116544</v>
      </c>
      <c r="Z9" s="22">
        <f>Calcs!AA214</f>
        <v>948496.47804282024</v>
      </c>
      <c r="AA9" s="22">
        <f>Calcs!AB214</f>
        <v>579067.48484307644</v>
      </c>
      <c r="AB9" s="22">
        <f>Calcs!AC214</f>
        <v>3832014.3899420383</v>
      </c>
      <c r="AC9" s="22">
        <f>Calcs!AD214</f>
        <v>1006552.0504708652</v>
      </c>
      <c r="AD9" s="22">
        <f>Calcs!AE214</f>
        <v>614511.04745535157</v>
      </c>
      <c r="AE9" s="22">
        <f>Calcs!AF214</f>
        <v>626801.26840445865</v>
      </c>
      <c r="AF9" s="22">
        <f>Calcs!AG214</f>
        <v>4576719.4078595806</v>
      </c>
      <c r="AG9" s="22">
        <f>Calcs!AH214</f>
        <v>652124.03964799875</v>
      </c>
      <c r="AH9" s="22">
        <f>Calcs!AI214</f>
        <v>665166.52044095879</v>
      </c>
      <c r="AI9" s="22">
        <f>Calcs!AJ214</f>
        <v>1133541.0922734097</v>
      </c>
      <c r="AJ9" s="22">
        <f>Calcs!AK214</f>
        <v>4489815.6081112633</v>
      </c>
      <c r="AK9" s="22">
        <f>Calcs!AL214</f>
        <v>705880.03282410896</v>
      </c>
      <c r="AL9" s="22">
        <f>Calcs!AM214</f>
        <v>1202922.8754492805</v>
      </c>
      <c r="AM9" s="22">
        <f>Calcs!AN214</f>
        <v>1271761.6735771808</v>
      </c>
      <c r="AN9" s="22">
        <f>Calcs!AO214</f>
        <v>4859920.8066895902</v>
      </c>
      <c r="AO9" s="22">
        <f>Calcs!AP214</f>
        <v>1276551.3788097801</v>
      </c>
      <c r="AP9" s="22">
        <f>Calcs!AQ214</f>
        <v>779348.59360328456</v>
      </c>
      <c r="AQ9" s="22">
        <f>Calcs!AR214</f>
        <v>794935.56547535036</v>
      </c>
      <c r="AR9" s="22">
        <f>Calcs!AS214</f>
        <v>5804386.8350330666</v>
      </c>
      <c r="AS9" s="22">
        <f>Calcs!AT214</f>
        <v>827050.96232055442</v>
      </c>
      <c r="AT9" s="22">
        <f>Calcs!AU214</f>
        <v>843591.98156696558</v>
      </c>
      <c r="AU9" s="22">
        <f>Calcs!AV214</f>
        <v>1437604.1890752167</v>
      </c>
      <c r="AV9" s="22">
        <f>Calcs!AW214</f>
        <v>5694171.804085956</v>
      </c>
      <c r="AW9" s="22">
        <f>Calcs!AX214</f>
        <v>895226.55957471638</v>
      </c>
      <c r="AX9" s="22">
        <f>Calcs!AY214</f>
        <v>1525597.0662801329</v>
      </c>
      <c r="AY9" s="22">
        <f>Calcs!AZ214</f>
        <v>931393.7125815351</v>
      </c>
      <c r="AZ9" s="22">
        <f>Calcs!BA214</f>
        <v>6163554.6853078585</v>
      </c>
      <c r="BA9" s="22">
        <f>Calcs!BB214</f>
        <v>2328016.3129055654</v>
      </c>
      <c r="BB9" s="22">
        <f>Calcs!BC214</f>
        <v>988402.45894122566</v>
      </c>
      <c r="BC9" s="22">
        <f>Calcs!BD214</f>
        <v>1008170.5081200502</v>
      </c>
      <c r="BD9" s="22">
        <f>Calcs!BE214</f>
        <v>7361365.9759975495</v>
      </c>
      <c r="BE9" s="22">
        <f>Calcs!BF214</f>
        <v>1048900.5966481001</v>
      </c>
      <c r="BF9" s="22">
        <f>Calcs!BG214</f>
        <v>1069878.6085810622</v>
      </c>
      <c r="BG9" s="22">
        <f>Calcs!BH214</f>
        <v>1823229.7166233859</v>
      </c>
      <c r="BH9" s="22">
        <f>Calcs!BI214</f>
        <v>7221586.6673614196</v>
      </c>
    </row>
    <row r="10" spans="1:60" x14ac:dyDescent="0.3">
      <c r="C10" s="98" t="s">
        <v>133</v>
      </c>
      <c r="D10" s="84"/>
      <c r="E10" s="84"/>
      <c r="F10" s="84"/>
      <c r="G10" s="84"/>
      <c r="H10" s="84"/>
      <c r="I10" s="23"/>
      <c r="J10" s="25" t="s">
        <v>18</v>
      </c>
      <c r="K10" s="23"/>
      <c r="L10" s="22"/>
      <c r="M10" s="22">
        <f ca="1">Calcs!M215</f>
        <v>167264.00047249999</v>
      </c>
      <c r="N10" s="22">
        <f ca="1">Calcs!O215</f>
        <v>160140.56855827564</v>
      </c>
      <c r="O10" s="22">
        <f ca="1">Calcs!P215</f>
        <v>166073.37486759439</v>
      </c>
      <c r="P10" s="22">
        <f ca="1">Calcs!Q215</f>
        <v>142181.96026604794</v>
      </c>
      <c r="Q10" s="22">
        <f ca="1">Calcs!R215</f>
        <v>152708.80100164641</v>
      </c>
      <c r="R10" s="22">
        <f ca="1">Calcs!S215</f>
        <v>306471.67468329944</v>
      </c>
      <c r="S10" s="22">
        <f ca="1">Calcs!T215</f>
        <v>305710.4204032353</v>
      </c>
      <c r="T10" s="22">
        <f ca="1">Calcs!U215</f>
        <v>260402.18642756707</v>
      </c>
      <c r="U10" s="22">
        <f ca="1">Calcs!V215</f>
        <v>268753.07230064389</v>
      </c>
      <c r="V10" s="22">
        <f ca="1">Calcs!W215</f>
        <v>282658.43858733802</v>
      </c>
      <c r="W10" s="22">
        <f ca="1">Calcs!X215</f>
        <v>302934.1928189504</v>
      </c>
      <c r="X10" s="22">
        <f ca="1">Calcs!Y215</f>
        <v>296906.2788334653</v>
      </c>
      <c r="Y10" s="22">
        <f ca="1">Calcs!Z215</f>
        <v>318663.01078947209</v>
      </c>
      <c r="Z10" s="22">
        <f ca="1">Calcs!AA215</f>
        <v>334485.63780770922</v>
      </c>
      <c r="AA10" s="22">
        <f ca="1">Calcs!AB215</f>
        <v>363549.14575796534</v>
      </c>
      <c r="AB10" s="22">
        <f ca="1">Calcs!AC215</f>
        <v>367565.09173661604</v>
      </c>
      <c r="AC10" s="22">
        <f ca="1">Calcs!AD215</f>
        <v>385653.26320148772</v>
      </c>
      <c r="AD10" s="22">
        <f ca="1">Calcs!AE215</f>
        <v>426745.61749887274</v>
      </c>
      <c r="AE10" s="22">
        <f ca="1">Calcs!AF215</f>
        <v>459699.01756138162</v>
      </c>
      <c r="AF10" s="22">
        <f ca="1">Calcs!AG215</f>
        <v>456818.25324329059</v>
      </c>
      <c r="AG10" s="22">
        <f ca="1">Calcs!AH215</f>
        <v>486682.61605299881</v>
      </c>
      <c r="AH10" s="22">
        <f ca="1">Calcs!AI215</f>
        <v>523715.97318309359</v>
      </c>
      <c r="AI10" s="22">
        <f ca="1">Calcs!AJ215</f>
        <v>545698.0997908751</v>
      </c>
      <c r="AJ10" s="22">
        <f ca="1">Calcs!AK215</f>
        <v>906460.70709776855</v>
      </c>
      <c r="AK10" s="22">
        <f ca="1">Calcs!AL215</f>
        <v>943604.44349661318</v>
      </c>
      <c r="AL10" s="22">
        <f ca="1">Calcs!AM215</f>
        <v>980703.12738770188</v>
      </c>
      <c r="AM10" s="22">
        <f ca="1">Calcs!AN215</f>
        <v>1018402.1312812499</v>
      </c>
      <c r="AN10" s="22">
        <f ca="1">Calcs!AO215</f>
        <v>1046716.1111325341</v>
      </c>
      <c r="AO10" s="22">
        <f ca="1">Calcs!AP215</f>
        <v>1088322.1548977664</v>
      </c>
      <c r="AP10" s="22">
        <f ca="1">Calcs!AQ215</f>
        <v>1132812.5607874191</v>
      </c>
      <c r="AQ10" s="22">
        <f ca="1">Calcs!AR215</f>
        <v>1177723.4811304726</v>
      </c>
      <c r="AR10" s="22">
        <f ca="1">Calcs!AS215</f>
        <v>1211031.6398059102</v>
      </c>
      <c r="AS10" s="22">
        <f ca="1">Calcs!AT215</f>
        <v>1260317.014704607</v>
      </c>
      <c r="AT10" s="22">
        <f ca="1">Calcs!AU215</f>
        <v>1310894.6187933828</v>
      </c>
      <c r="AU10" s="22">
        <f ca="1">Calcs!AV215</f>
        <v>1360428.7700481927</v>
      </c>
      <c r="AV10" s="22">
        <f ca="1">Calcs!AW215</f>
        <v>1400714.8185226133</v>
      </c>
      <c r="AW10" s="22">
        <f ca="1">Calcs!AX215</f>
        <v>1456571.2391566855</v>
      </c>
      <c r="AX10" s="22">
        <f ca="1">Calcs!AY215</f>
        <v>1512672.3348499115</v>
      </c>
      <c r="AY10" s="22">
        <f ca="1">Calcs!AZ215</f>
        <v>1571380.3126316911</v>
      </c>
      <c r="AZ10" s="22">
        <f ca="1">Calcs!BA215</f>
        <v>1618253.0618974536</v>
      </c>
      <c r="BA10" s="22">
        <f ca="1">Calcs!BB215</f>
        <v>1678932.9204264632</v>
      </c>
      <c r="BB10" s="22">
        <f ca="1">Calcs!BC215</f>
        <v>1743882.0098907189</v>
      </c>
      <c r="BC10" s="22">
        <f ca="1">Calcs!BD215</f>
        <v>1811582.7198546675</v>
      </c>
      <c r="BD10" s="22">
        <f ca="1">Calcs!BE215</f>
        <v>1864937.6015535891</v>
      </c>
      <c r="BE10" s="22">
        <f ca="1">Calcs!BF215</f>
        <v>1938937.3538194415</v>
      </c>
      <c r="BF10" s="22">
        <f ca="1">Calcs!BG215</f>
        <v>2015226.4742009814</v>
      </c>
      <c r="BG10" s="22">
        <f ca="1">Calcs!BH215</f>
        <v>2090856.2424359659</v>
      </c>
      <c r="BH10" s="22">
        <f ca="1">Calcs!BI215</f>
        <v>2154913.6700517642</v>
      </c>
    </row>
    <row r="11" spans="1:60" x14ac:dyDescent="0.3">
      <c r="C11" s="98" t="s">
        <v>143</v>
      </c>
      <c r="D11" s="84"/>
      <c r="E11" s="84"/>
      <c r="F11" s="84"/>
      <c r="G11" s="84"/>
      <c r="H11" s="84"/>
      <c r="I11" s="23"/>
      <c r="J11" s="25" t="s">
        <v>18</v>
      </c>
      <c r="K11" s="23"/>
      <c r="L11" s="22"/>
      <c r="M11" s="22">
        <f>Calcs!M216</f>
        <v>0</v>
      </c>
      <c r="N11" s="22">
        <f>Calcs!O216</f>
        <v>-13996.029806879815</v>
      </c>
      <c r="O11" s="22">
        <f>Calcs!P216</f>
        <v>-13649.623938130797</v>
      </c>
      <c r="P11" s="22">
        <f>Calcs!Q216</f>
        <v>-16267.063818264927</v>
      </c>
      <c r="Q11" s="22">
        <f>Calcs!R216</f>
        <v>-16807.156751105038</v>
      </c>
      <c r="R11" s="22">
        <f>Calcs!S216</f>
        <v>-17365.134692519146</v>
      </c>
      <c r="S11" s="22">
        <f>Calcs!T216</f>
        <v>-17941.588522039005</v>
      </c>
      <c r="T11" s="22">
        <f>Calcs!U216</f>
        <v>-18537.128600010881</v>
      </c>
      <c r="U11" s="22">
        <f>Calcs!V216</f>
        <v>-19152.385408669244</v>
      </c>
      <c r="V11" s="22">
        <f>Calcs!W216</f>
        <v>-19788.010214274516</v>
      </c>
      <c r="W11" s="22">
        <f>Calcs!X216</f>
        <v>-20444.675750992494</v>
      </c>
      <c r="X11" s="22">
        <f>Calcs!Y216</f>
        <v>-21123.076927253976</v>
      </c>
      <c r="Y11" s="22">
        <f>Calcs!Z216</f>
        <v>-21823.93155530619</v>
      </c>
      <c r="Z11" s="22">
        <f>Calcs!AA216</f>
        <v>-22547.981104729231</v>
      </c>
      <c r="AA11" s="22">
        <f>Calcs!AB216</f>
        <v>-23295.991480707773</v>
      </c>
      <c r="AB11" s="22">
        <f>Calcs!AC216</f>
        <v>-24068.753827855922</v>
      </c>
      <c r="AC11" s="22">
        <f>Calcs!AD216</f>
        <v>-24867.085360445781</v>
      </c>
      <c r="AD11" s="22">
        <f>Calcs!AE216</f>
        <v>-25691.830219904426</v>
      </c>
      <c r="AE11" s="22">
        <f>Calcs!AF216</f>
        <v>-26543.860360460822</v>
      </c>
      <c r="AF11" s="22">
        <f>Calcs!AG216</f>
        <v>-27424.076463882928</v>
      </c>
      <c r="AG11" s="22">
        <f>Calcs!AH216</f>
        <v>-28333.408884251025</v>
      </c>
      <c r="AH11" s="22">
        <f>Calcs!AI216</f>
        <v>-29272.818623745814</v>
      </c>
      <c r="AI11" s="22">
        <f>Calcs!AJ216</f>
        <v>-30243.298340481007</v>
      </c>
      <c r="AJ11" s="22">
        <f>Calcs!AK216</f>
        <v>-31245.873389422894</v>
      </c>
      <c r="AK11" s="22">
        <f>Calcs!AL216</f>
        <v>-32281.602897476288</v>
      </c>
      <c r="AL11" s="22">
        <f>Calcs!AM216</f>
        <v>-33351.580873879604</v>
      </c>
      <c r="AM11" s="22">
        <f>Calcs!AN216</f>
        <v>-34456.937357032206</v>
      </c>
      <c r="AN11" s="22">
        <f>Calcs!AO216</f>
        <v>-35598.839598977473</v>
      </c>
      <c r="AO11" s="22">
        <f>Calcs!AP216</f>
        <v>-36778.493288766826</v>
      </c>
      <c r="AP11" s="22">
        <f>Calcs!AQ216</f>
        <v>-37997.143815967022</v>
      </c>
      <c r="AQ11" s="22">
        <f>Calcs!AR216</f>
        <v>-39256.077575653791</v>
      </c>
      <c r="AR11" s="22">
        <f>Calcs!AS216</f>
        <v>-40556.623316212557</v>
      </c>
      <c r="AS11" s="22">
        <f>Calcs!AT216</f>
        <v>-41900.153531391639</v>
      </c>
      <c r="AT11" s="22">
        <f>Calcs!AU216</f>
        <v>-43288.085898030084</v>
      </c>
      <c r="AU11" s="22">
        <f>Calcs!AV216</f>
        <v>-44721.884760952555</v>
      </c>
      <c r="AV11" s="22">
        <f>Calcs!AW216</f>
        <v>-46203.062666620361</v>
      </c>
      <c r="AW11" s="22">
        <f>Calcs!AX216</f>
        <v>-47733.181947063887</v>
      </c>
      <c r="AX11" s="22">
        <f>Calcs!AY216</f>
        <v>-49313.856355817989</v>
      </c>
      <c r="AY11" s="22">
        <f>Calcs!AZ216</f>
        <v>-50946.752757518552</v>
      </c>
      <c r="AZ11" s="22">
        <f>Calcs!BA216</f>
        <v>-52633.592872928828</v>
      </c>
      <c r="BA11" s="22">
        <f>Calcs!BB216</f>
        <v>-54376.155081216712</v>
      </c>
      <c r="BB11" s="22">
        <f>Calcs!BC216</f>
        <v>-56176.276281354949</v>
      </c>
      <c r="BC11" s="22">
        <f>Calcs!BD216</f>
        <v>-58035.853814588627</v>
      </c>
      <c r="BD11" s="22">
        <f>Calcs!BE216</f>
        <v>-59956.847449948546</v>
      </c>
      <c r="BE11" s="22">
        <f>Calcs!BF216</f>
        <v>-61941.28143490525</v>
      </c>
      <c r="BF11" s="22">
        <f>Calcs!BG216</f>
        <v>-63991.246613276424</v>
      </c>
      <c r="BG11" s="22">
        <f>Calcs!BH216</f>
        <v>-66108.902612599079</v>
      </c>
      <c r="BH11" s="22">
        <f>Calcs!BI216</f>
        <v>-68296.480103237089</v>
      </c>
    </row>
    <row r="12" spans="1:60" x14ac:dyDescent="0.3">
      <c r="C12" s="99" t="s">
        <v>144</v>
      </c>
      <c r="D12" s="100"/>
      <c r="E12" s="100"/>
      <c r="F12" s="100"/>
      <c r="G12" s="100"/>
      <c r="H12" s="100"/>
      <c r="I12" s="101"/>
      <c r="J12" s="102" t="s">
        <v>18</v>
      </c>
      <c r="K12" s="101"/>
      <c r="L12" s="96"/>
      <c r="M12" s="96">
        <f ca="1">Calcs!M217</f>
        <v>-8848264.0004725009</v>
      </c>
      <c r="N12" s="96">
        <f ca="1">Calcs!O217</f>
        <v>1799403.7659004428</v>
      </c>
      <c r="O12" s="96">
        <f ca="1">Calcs!P217</f>
        <v>1518941.8080685344</v>
      </c>
      <c r="P12" s="96">
        <f ca="1">Calcs!Q217</f>
        <v>-1019585.8214235133</v>
      </c>
      <c r="Q12" s="96">
        <f ca="1">Calcs!R217</f>
        <v>1596150.4004499821</v>
      </c>
      <c r="R12" s="96">
        <f ca="1">Calcs!S217</f>
        <v>1515563.7125962989</v>
      </c>
      <c r="S12" s="96">
        <f ca="1">Calcs!T217</f>
        <v>1260813.4523041653</v>
      </c>
      <c r="T12" s="96">
        <f ca="1">Calcs!U217</f>
        <v>-1049964.7598607289</v>
      </c>
      <c r="U12" s="96">
        <f ca="1">Calcs!V217</f>
        <v>1790068.1294081055</v>
      </c>
      <c r="V12" s="96">
        <f ca="1">Calcs!W217</f>
        <v>1509414.0509069958</v>
      </c>
      <c r="W12" s="96">
        <f ca="1">Calcs!X217</f>
        <v>1929200.2204970911</v>
      </c>
      <c r="X12" s="96">
        <f ca="1">Calcs!Y217</f>
        <v>-1366925.8107384169</v>
      </c>
      <c r="Y12" s="96">
        <f ca="1">Calcs!Z217</f>
        <v>2100225.5247857138</v>
      </c>
      <c r="Z12" s="96">
        <f ca="1">Calcs!AA217</f>
        <v>1802346.0338718924</v>
      </c>
      <c r="AA12" s="96">
        <f ca="1">Calcs!AB217</f>
        <v>2256532.0191832799</v>
      </c>
      <c r="AB12" s="96">
        <f ca="1">Calcs!AC217</f>
        <v>-882507.40339088999</v>
      </c>
      <c r="AC12" s="96">
        <f ca="1">Calcs!AD217</f>
        <v>2047038.4873100433</v>
      </c>
      <c r="AD12" s="96">
        <f ca="1">Calcs!AE217</f>
        <v>2524557.6004929761</v>
      </c>
      <c r="AE12" s="96">
        <f ca="1">Calcs!AF217</f>
        <v>2610438.8908990067</v>
      </c>
      <c r="AF12" s="96">
        <f ca="1">Calcs!AG217</f>
        <v>-1200757.9812793825</v>
      </c>
      <c r="AG12" s="96">
        <f ca="1">Calcs!AH217</f>
        <v>2834695.8906501937</v>
      </c>
      <c r="AH12" s="96">
        <f ca="1">Calcs!AI217</f>
        <v>2930397.8767711311</v>
      </c>
      <c r="AI12" s="96">
        <f ca="1">Calcs!AJ217</f>
        <v>2591052.5769009469</v>
      </c>
      <c r="AJ12" s="96">
        <f ca="1">Calcs!AK217</f>
        <v>-969554.7250411089</v>
      </c>
      <c r="AK12" s="96">
        <f ca="1">Calcs!AL217</f>
        <v>2939276.6520455154</v>
      </c>
      <c r="AL12" s="96">
        <f ca="1">Calcs!AM217</f>
        <v>2572982.3438698449</v>
      </c>
      <c r="AM12" s="96">
        <f ca="1">Calcs!AN217</f>
        <v>2640304.3024070659</v>
      </c>
      <c r="AN12" s="96">
        <f ca="1">Calcs!AO217</f>
        <v>-796084.50875222997</v>
      </c>
      <c r="AO12" s="96">
        <f ca="1">Calcs!AP217</f>
        <v>2932207.1005597152</v>
      </c>
      <c r="AP12" s="96">
        <f ca="1">Calcs!AQ217</f>
        <v>3578118.6483232556</v>
      </c>
      <c r="AQ12" s="96">
        <f ca="1">Calcs!AR217</f>
        <v>3717725.7886672551</v>
      </c>
      <c r="AR12" s="96">
        <f ca="1">Calcs!AS217</f>
        <v>-1117779.6487231366</v>
      </c>
      <c r="AS12" s="96">
        <f ca="1">Calcs!AT217</f>
        <v>4024925.3473075638</v>
      </c>
      <c r="AT12" s="96">
        <f ca="1">Calcs!AU217</f>
        <v>4180122.0248101582</v>
      </c>
      <c r="AU12" s="96">
        <f ca="1">Calcs!AV217</f>
        <v>3766821.1120985281</v>
      </c>
      <c r="AV12" s="96">
        <f ca="1">Calcs!AW217</f>
        <v>-291578.25870242342</v>
      </c>
      <c r="AW12" s="96">
        <f ca="1">Calcs!AX217</f>
        <v>4698462.0868574223</v>
      </c>
      <c r="AX12" s="96">
        <f ca="1">Calcs!AY217</f>
        <v>4267737.63157342</v>
      </c>
      <c r="AY12" s="96">
        <f ca="1">Calcs!AZ217</f>
        <v>5068084.5350336302</v>
      </c>
      <c r="AZ12" s="96">
        <f ca="1">Calcs!BA217</f>
        <v>63326.190829371335</v>
      </c>
      <c r="BA12" s="96">
        <f ca="1">Calcs!BB217</f>
        <v>4122214.4857840892</v>
      </c>
      <c r="BB12" s="96">
        <f ca="1">Calcs!BC217</f>
        <v>5691005.4519278239</v>
      </c>
      <c r="BC12" s="96">
        <f ca="1">Calcs!BD217</f>
        <v>5908113.1904625446</v>
      </c>
      <c r="BD12" s="96">
        <f ca="1">Calcs!BE217</f>
        <v>-183044.22430615732</v>
      </c>
      <c r="BE12" s="96">
        <f ca="1">Calcs!BF217</f>
        <v>6382009.6027519591</v>
      </c>
      <c r="BF12" s="96">
        <f ca="1">Calcs!BG217</f>
        <v>6622917.8862356246</v>
      </c>
      <c r="BG12" s="96">
        <f ca="1">Calcs!BH217</f>
        <v>6144105.1653884239</v>
      </c>
      <c r="BH12" s="96">
        <f ca="1">Calcs!BI217</f>
        <v>1044271.2449420197</v>
      </c>
    </row>
    <row r="13" spans="1:60" x14ac:dyDescent="0.3">
      <c r="C13" s="98" t="s">
        <v>145</v>
      </c>
      <c r="D13" s="84"/>
      <c r="E13" s="84"/>
      <c r="F13" s="84"/>
      <c r="G13" s="84"/>
      <c r="H13" s="84"/>
      <c r="I13" s="23"/>
      <c r="J13" s="25" t="s">
        <v>18</v>
      </c>
      <c r="K13" s="23"/>
      <c r="L13" s="22"/>
      <c r="M13" s="22">
        <f ca="1">Calcs!M218</f>
        <v>-226671.42632142859</v>
      </c>
      <c r="N13" s="97">
        <f ca="1">Calcs!O218</f>
        <v>-246454.56160714288</v>
      </c>
      <c r="O13" s="97">
        <f ca="1">Calcs!P218</f>
        <v>-212592.7206</v>
      </c>
      <c r="P13" s="97">
        <f ca="1">Calcs!Q218</f>
        <v>-209482.85594628574</v>
      </c>
      <c r="Q13" s="97">
        <f ca="1">Calcs!R218</f>
        <v>-156643.10253356004</v>
      </c>
      <c r="R13" s="97">
        <f ca="1">Calcs!S218</f>
        <v>-109644.88713422677</v>
      </c>
      <c r="S13" s="97">
        <f ca="1">Calcs!T218</f>
        <v>-97872.909311034484</v>
      </c>
      <c r="T13" s="97">
        <f ca="1">Calcs!U218</f>
        <v>-108439.51945135283</v>
      </c>
      <c r="U13" s="97">
        <f ca="1">Calcs!V218</f>
        <v>-95979.41210284202</v>
      </c>
      <c r="V13" s="97">
        <f ca="1">Calcs!W218</f>
        <v>-86592.096150340221</v>
      </c>
      <c r="W13" s="97">
        <f ca="1">Calcs!X218</f>
        <v>-79456.387209982757</v>
      </c>
      <c r="X13" s="97">
        <f ca="1">Calcs!Y218</f>
        <v>-114045.15515677248</v>
      </c>
      <c r="Y13" s="97">
        <f ca="1">Calcs!Z218</f>
        <v>-106761.66421428035</v>
      </c>
      <c r="Z13" s="97">
        <f ca="1">Calcs!AA218</f>
        <v>-99645.598560192215</v>
      </c>
      <c r="AA13" s="97">
        <f ca="1">Calcs!AB218</f>
        <v>-90504.510288297519</v>
      </c>
      <c r="AB13" s="97">
        <f ca="1">Calcs!AC218</f>
        <v>-121896.81543622463</v>
      </c>
      <c r="AC13" s="97">
        <f ca="1">Calcs!AD218</f>
        <v>-113788.12264471597</v>
      </c>
      <c r="AD13" s="97">
        <f ca="1">Calcs!AE218</f>
        <v>-100554.54095557984</v>
      </c>
      <c r="AE13" s="97">
        <f ca="1">Calcs!AF218</f>
        <v>-91509.356394697214</v>
      </c>
      <c r="AF13" s="97">
        <f ca="1">Calcs!AG218</f>
        <v>-132412.09898705827</v>
      </c>
      <c r="AG13" s="97">
        <f ca="1">Calcs!AH218</f>
        <v>-119633.59158924784</v>
      </c>
      <c r="AH13" s="97">
        <f ca="1">Calcs!AI218</f>
        <v>-106873.46764120058</v>
      </c>
      <c r="AI13" s="97">
        <f ca="1">Calcs!AJ218</f>
        <v>-103563.63625775481</v>
      </c>
      <c r="AJ13" s="97">
        <f ca="1">Calcs!AK218</f>
        <v>-141487.90594892387</v>
      </c>
      <c r="AK13" s="97">
        <f ca="1">Calcs!AL218</f>
        <v>-127688.23842269802</v>
      </c>
      <c r="AL13" s="97">
        <f ca="1">Calcs!AM218</f>
        <v>-119945.03525831617</v>
      </c>
      <c r="AM13" s="97">
        <f ca="1">Calcs!AN218</f>
        <v>-115391.08614038667</v>
      </c>
      <c r="AN13" s="97">
        <f ca="1">Calcs!AO218</f>
        <v>-161788.81470442365</v>
      </c>
      <c r="AO13" s="97">
        <f ca="1">Calcs!AP218</f>
        <v>-151372.67566190194</v>
      </c>
      <c r="AP13" s="97">
        <f ca="1">Calcs!AQ218</f>
        <v>-133931.41897078772</v>
      </c>
      <c r="AQ13" s="97">
        <f ca="1">Calcs!AR218</f>
        <v>-121433.8598464799</v>
      </c>
      <c r="AR13" s="97">
        <f ca="1">Calcs!AS218</f>
        <v>-171378.11702295628</v>
      </c>
      <c r="AS13" s="97">
        <f ca="1">Calcs!AT218</f>
        <v>-152683.88403265498</v>
      </c>
      <c r="AT13" s="97">
        <f ca="1">Calcs!AU218</f>
        <v>-135541.38348099933</v>
      </c>
      <c r="AU13" s="97">
        <f ca="1">Calcs!AV218</f>
        <v>-131343.71765816311</v>
      </c>
      <c r="AV13" s="97">
        <f ca="1">Calcs!AW218</f>
        <v>-179440.86217936978</v>
      </c>
      <c r="AW13" s="97">
        <f ca="1">Calcs!AX218</f>
        <v>-161939.54774214712</v>
      </c>
      <c r="AX13" s="97">
        <f ca="1">Calcs!AY218</f>
        <v>-152119.2945358936</v>
      </c>
      <c r="AY13" s="97">
        <f ca="1">Calcs!AZ218</f>
        <v>-139041.91952013021</v>
      </c>
      <c r="AZ13" s="97">
        <f ca="1">Calcs!BA218</f>
        <v>-191800.5694911661</v>
      </c>
      <c r="BA13" s="97">
        <f ca="1">Calcs!BB218</f>
        <v>-188621.20549988962</v>
      </c>
      <c r="BB13" s="97">
        <f ca="1">Calcs!BC218</f>
        <v>-175266.14994246239</v>
      </c>
      <c r="BC13" s="97">
        <f ca="1">Calcs!BD218</f>
        <v>-159317.89199152929</v>
      </c>
      <c r="BD13" s="97">
        <f ca="1">Calcs!BE218</f>
        <v>-222560.95520164754</v>
      </c>
      <c r="BE13" s="97">
        <f ca="1">Calcs!BF218</f>
        <v>-198753.816466588</v>
      </c>
      <c r="BF13" s="97">
        <f ca="1">Calcs!BG218</f>
        <v>-175697.67181674764</v>
      </c>
      <c r="BG13" s="97">
        <f ca="1">Calcs!BH218</f>
        <v>-167841.72974625105</v>
      </c>
      <c r="BH13" s="97">
        <f ca="1">Calcs!BI218</f>
        <v>-227574.39554527809</v>
      </c>
    </row>
    <row r="14" spans="1:60" x14ac:dyDescent="0.3">
      <c r="C14" s="98" t="s">
        <v>146</v>
      </c>
      <c r="D14" s="84"/>
      <c r="E14" s="84"/>
      <c r="F14" s="84"/>
      <c r="G14" s="84"/>
      <c r="H14" s="84"/>
      <c r="I14" s="23"/>
      <c r="J14" s="25" t="s">
        <v>18</v>
      </c>
      <c r="K14" s="23"/>
      <c r="L14" s="22"/>
      <c r="M14" s="22">
        <f ca="1">Calcs!M219</f>
        <v>9454285.6142857149</v>
      </c>
      <c r="N14" s="97">
        <f ca="1">Calcs!O219</f>
        <v>-1210806.3857142855</v>
      </c>
      <c r="O14" s="97">
        <f ca="1">Calcs!P219</f>
        <v>-944789.31571428617</v>
      </c>
      <c r="P14" s="97">
        <f ca="1">Calcs!Q219</f>
        <v>1370412.2010285715</v>
      </c>
      <c r="Q14" s="97">
        <f ca="1">Calcs!R219</f>
        <v>-1243930.3998537138</v>
      </c>
      <c r="R14" s="97">
        <f ca="1">Calcs!S219</f>
        <v>-1303649.3403536456</v>
      </c>
      <c r="S14" s="97">
        <f ca="1">Calcs!T219</f>
        <v>-420503.10726818419</v>
      </c>
      <c r="T14" s="97">
        <f ca="1">Calcs!U219</f>
        <v>1686297.4282175847</v>
      </c>
      <c r="U14" s="97">
        <f ca="1">Calcs!V219</f>
        <v>-1132633.0802354466</v>
      </c>
      <c r="V14" s="97">
        <f ca="1">Calcs!W219</f>
        <v>-249532.03822957561</v>
      </c>
      <c r="W14" s="97">
        <f ca="1">Calcs!X219</f>
        <v>-600719.64841487561</v>
      </c>
      <c r="X14" s="97">
        <f ca="1">Calcs!Y219</f>
        <v>2437189.1676493618</v>
      </c>
      <c r="Y14" s="97">
        <f ca="1">Calcs!Z219</f>
        <v>-925354.62711930228</v>
      </c>
      <c r="Z14" s="97">
        <f ca="1">Calcs!AA219</f>
        <v>-326436.41547728283</v>
      </c>
      <c r="AA14" s="97">
        <f ca="1">Calcs!AB219</f>
        <v>-706573.17893539509</v>
      </c>
      <c r="AB14" s="97">
        <f ca="1">Calcs!AC219</f>
        <v>2211315.2449598205</v>
      </c>
      <c r="AC14" s="97">
        <f ca="1">Calcs!AD219</f>
        <v>-632547.00853649247</v>
      </c>
      <c r="AD14" s="97">
        <f ca="1">Calcs!AE219</f>
        <v>-759303.75390805118</v>
      </c>
      <c r="AE14" s="97">
        <f ca="1">Calcs!AF219</f>
        <v>-701565.47751633869</v>
      </c>
      <c r="AF14" s="97">
        <f ca="1">Calcs!AG219</f>
        <v>2877970.6940276423</v>
      </c>
      <c r="AG14" s="97">
        <f ca="1">Calcs!AH219</f>
        <v>-1058683.3626430263</v>
      </c>
      <c r="AH14" s="97">
        <f ca="1">Calcs!AI219</f>
        <v>-758488.66983452323</v>
      </c>
      <c r="AI14" s="97">
        <f ca="1">Calcs!AJ219</f>
        <v>-348167.08161727036</v>
      </c>
      <c r="AJ14" s="97">
        <f ca="1">Calcs!AK219</f>
        <v>2653611.3472946878</v>
      </c>
      <c r="AK14" s="97">
        <f ca="1">Calcs!AL219</f>
        <v>-1143376.9401880044</v>
      </c>
      <c r="AL14" s="97">
        <f ca="1">Calcs!AM219</f>
        <v>-383803.83265893953</v>
      </c>
      <c r="AM14" s="97">
        <f ca="1">Calcs!AN219</f>
        <v>-364902.35057911649</v>
      </c>
      <c r="AN14" s="97">
        <f ca="1">Calcs!AO219</f>
        <v>2798321.6130480524</v>
      </c>
      <c r="AO14" s="97">
        <f ca="1">Calcs!AP219</f>
        <v>-850424.90330534009</v>
      </c>
      <c r="AP14" s="97">
        <f ca="1">Calcs!AQ219</f>
        <v>-968300.72606791928</v>
      </c>
      <c r="AQ14" s="97">
        <f ca="1">Calcs!AR219</f>
        <v>-967413.22813993599</v>
      </c>
      <c r="AR14" s="97">
        <f ca="1">Calcs!AS219</f>
        <v>3527689.322169994</v>
      </c>
      <c r="AS14" s="97">
        <f ca="1">Calcs!AT219</f>
        <v>-1419432.759091577</v>
      </c>
      <c r="AT14" s="97">
        <f ca="1">Calcs!AU219</f>
        <v>-961947.00496211462</v>
      </c>
      <c r="AU14" s="97">
        <f ca="1">Calcs!AV219</f>
        <v>-441560.01757371239</v>
      </c>
      <c r="AV14" s="97">
        <f ca="1">Calcs!AW219</f>
        <v>3365420.8439887278</v>
      </c>
      <c r="AW14" s="97">
        <f ca="1">Calcs!AX219</f>
        <v>-1450078.395661287</v>
      </c>
      <c r="AX14" s="97">
        <f ca="1">Calcs!AY219</f>
        <v>-486756.03466717666</v>
      </c>
      <c r="AY14" s="97">
        <f ca="1">Calcs!AZ219</f>
        <v>-1046933.7518902458</v>
      </c>
      <c r="AZ14" s="97">
        <f ca="1">Calcs!BA219</f>
        <v>3646306.6789153782</v>
      </c>
      <c r="BA14" s="97">
        <f ca="1">Calcs!BB219</f>
        <v>-373437.14969486604</v>
      </c>
      <c r="BB14" s="97">
        <f ca="1">Calcs!BC219</f>
        <v>-1231972.6960833725</v>
      </c>
      <c r="BC14" s="97">
        <f ca="1">Calcs!BD219</f>
        <v>-1230847.1341185165</v>
      </c>
      <c r="BD14" s="97">
        <f ca="1">Calcs!BE219</f>
        <v>4470029.791029226</v>
      </c>
      <c r="BE14" s="97">
        <f ca="1">Calcs!BF219</f>
        <v>-1804117.1952299448</v>
      </c>
      <c r="BF14" s="97">
        <f ca="1">Calcs!BG219</f>
        <v>-1321272.8692219751</v>
      </c>
      <c r="BG14" s="97">
        <f ca="1">Calcs!BH219</f>
        <v>-661296.34246951062</v>
      </c>
      <c r="BH14" s="97">
        <f ca="1">Calcs!BI219</f>
        <v>4268167.397462639</v>
      </c>
    </row>
    <row r="15" spans="1:60" x14ac:dyDescent="0.3">
      <c r="C15" s="98" t="s">
        <v>147</v>
      </c>
      <c r="D15" s="84"/>
      <c r="E15" s="84"/>
      <c r="F15" s="84"/>
      <c r="G15" s="84"/>
      <c r="H15" s="84"/>
      <c r="I15" s="23"/>
      <c r="J15" s="25" t="s">
        <v>18</v>
      </c>
      <c r="K15" s="23"/>
      <c r="L15" s="22"/>
      <c r="M15" s="22">
        <f>Calcs!M220</f>
        <v>0</v>
      </c>
      <c r="N15" s="97">
        <f>Calcs!O220</f>
        <v>0</v>
      </c>
      <c r="O15" s="97">
        <f>Calcs!P220</f>
        <v>0</v>
      </c>
      <c r="P15" s="97">
        <f>Calcs!Q220</f>
        <v>0</v>
      </c>
      <c r="Q15" s="97">
        <f>Calcs!R220</f>
        <v>0</v>
      </c>
      <c r="R15" s="97">
        <f>Calcs!S220</f>
        <v>0</v>
      </c>
      <c r="S15" s="97">
        <f>Calcs!T220</f>
        <v>0</v>
      </c>
      <c r="T15" s="97">
        <f>Calcs!U220</f>
        <v>0</v>
      </c>
      <c r="U15" s="97">
        <f>Calcs!V220</f>
        <v>0</v>
      </c>
      <c r="V15" s="97">
        <f>Calcs!W220</f>
        <v>0</v>
      </c>
      <c r="W15" s="97">
        <f>Calcs!X220</f>
        <v>0</v>
      </c>
      <c r="X15" s="97">
        <f>Calcs!Y220</f>
        <v>0</v>
      </c>
      <c r="Y15" s="97">
        <f>Calcs!Z220</f>
        <v>0</v>
      </c>
      <c r="Z15" s="97">
        <f>Calcs!AA220</f>
        <v>0</v>
      </c>
      <c r="AA15" s="97">
        <f>Calcs!AB220</f>
        <v>0</v>
      </c>
      <c r="AB15" s="97">
        <f>Calcs!AC220</f>
        <v>0</v>
      </c>
      <c r="AC15" s="97">
        <f>Calcs!AD220</f>
        <v>0</v>
      </c>
      <c r="AD15" s="97">
        <f>Calcs!AE220</f>
        <v>0</v>
      </c>
      <c r="AE15" s="97">
        <f>Calcs!AF220</f>
        <v>0</v>
      </c>
      <c r="AF15" s="97">
        <f>Calcs!AG220</f>
        <v>0</v>
      </c>
      <c r="AG15" s="97">
        <f>Calcs!AH220</f>
        <v>0</v>
      </c>
      <c r="AH15" s="97">
        <f>Calcs!AI220</f>
        <v>0</v>
      </c>
      <c r="AI15" s="97">
        <f>Calcs!AJ220</f>
        <v>0</v>
      </c>
      <c r="AJ15" s="97">
        <f>Calcs!AK220</f>
        <v>0</v>
      </c>
      <c r="AK15" s="97">
        <f>Calcs!AL220</f>
        <v>0</v>
      </c>
      <c r="AL15" s="97">
        <f>Calcs!AM220</f>
        <v>0</v>
      </c>
      <c r="AM15" s="97">
        <f>Calcs!AN220</f>
        <v>0</v>
      </c>
      <c r="AN15" s="97">
        <f>Calcs!AO220</f>
        <v>0</v>
      </c>
      <c r="AO15" s="97">
        <f>Calcs!AP220</f>
        <v>0</v>
      </c>
      <c r="AP15" s="97">
        <f>Calcs!AQ220</f>
        <v>0</v>
      </c>
      <c r="AQ15" s="97">
        <f>Calcs!AR220</f>
        <v>0</v>
      </c>
      <c r="AR15" s="97">
        <f>Calcs!AS220</f>
        <v>0</v>
      </c>
      <c r="AS15" s="97">
        <f>Calcs!AT220</f>
        <v>0</v>
      </c>
      <c r="AT15" s="97">
        <f>Calcs!AU220</f>
        <v>0</v>
      </c>
      <c r="AU15" s="97">
        <f>Calcs!AV220</f>
        <v>0</v>
      </c>
      <c r="AV15" s="97">
        <f>Calcs!AW220</f>
        <v>0</v>
      </c>
      <c r="AW15" s="97">
        <f>Calcs!AX220</f>
        <v>0</v>
      </c>
      <c r="AX15" s="97">
        <f>Calcs!AY220</f>
        <v>0</v>
      </c>
      <c r="AY15" s="97">
        <f>Calcs!AZ220</f>
        <v>0</v>
      </c>
      <c r="AZ15" s="97">
        <f>Calcs!BA220</f>
        <v>0</v>
      </c>
      <c r="BA15" s="97">
        <f>Calcs!BB220</f>
        <v>0</v>
      </c>
      <c r="BB15" s="97">
        <f>Calcs!BC220</f>
        <v>0</v>
      </c>
      <c r="BC15" s="97">
        <f>Calcs!BD220</f>
        <v>0</v>
      </c>
      <c r="BD15" s="97">
        <f>Calcs!BE220</f>
        <v>0</v>
      </c>
      <c r="BE15" s="97">
        <f>Calcs!BF220</f>
        <v>0</v>
      </c>
      <c r="BF15" s="97">
        <f>Calcs!BG220</f>
        <v>0</v>
      </c>
      <c r="BG15" s="97">
        <f>Calcs!BH220</f>
        <v>0</v>
      </c>
      <c r="BH15" s="97">
        <f>Calcs!BI220</f>
        <v>0</v>
      </c>
    </row>
    <row r="16" spans="1:60" x14ac:dyDescent="0.3">
      <c r="C16" s="99" t="s">
        <v>148</v>
      </c>
      <c r="D16" s="100"/>
      <c r="E16" s="100"/>
      <c r="F16" s="100"/>
      <c r="G16" s="100"/>
      <c r="H16" s="100"/>
      <c r="I16" s="101"/>
      <c r="J16" s="102" t="s">
        <v>18</v>
      </c>
      <c r="K16" s="101"/>
      <c r="L16" s="96"/>
      <c r="M16" s="96">
        <f ca="1">Calcs!M221</f>
        <v>379350.18749178573</v>
      </c>
      <c r="N16" s="96">
        <f ca="1">Calcs!N221</f>
        <v>299381.76203928585</v>
      </c>
      <c r="O16" s="96">
        <f ca="1">Calcs!O221</f>
        <v>342142.81857901439</v>
      </c>
      <c r="P16" s="96">
        <f ca="1">Calcs!P221</f>
        <v>361559.77175424807</v>
      </c>
      <c r="Q16" s="96">
        <f ca="1">Calcs!Q221</f>
        <v>141343.52365877246</v>
      </c>
      <c r="R16" s="96">
        <f ca="1">Calcs!R221</f>
        <v>195576.89806270832</v>
      </c>
      <c r="S16" s="96">
        <f ca="1">Calcs!S221</f>
        <v>102269.48510842654</v>
      </c>
      <c r="T16" s="96">
        <f ca="1">Calcs!T221</f>
        <v>742437.43572494667</v>
      </c>
      <c r="U16" s="96">
        <f ca="1">Calcs!U221</f>
        <v>527893.1489055031</v>
      </c>
      <c r="V16" s="96">
        <f ca="1">Calcs!V221</f>
        <v>561455.63706981693</v>
      </c>
      <c r="W16" s="96">
        <f ca="1">Calcs!W221</f>
        <v>1173289.9165270799</v>
      </c>
      <c r="X16" s="96">
        <f ca="1">Calcs!X221</f>
        <v>1249024.1848722326</v>
      </c>
      <c r="Y16" s="96">
        <f ca="1">Calcs!Y221</f>
        <v>956218.20175417233</v>
      </c>
      <c r="Z16" s="96">
        <f ca="1">Calcs!Z221</f>
        <v>1068109.233452131</v>
      </c>
      <c r="AA16" s="96">
        <f ca="1">Calcs!AA221</f>
        <v>1376264.0198344174</v>
      </c>
      <c r="AB16" s="96">
        <f ca="1">Calcs!AB221</f>
        <v>1459454.3299595872</v>
      </c>
      <c r="AC16" s="96">
        <f ca="1">Calcs!AC221</f>
        <v>1206911.0261327059</v>
      </c>
      <c r="AD16" s="96">
        <f ca="1">Calcs!AD221</f>
        <v>1300703.3561288349</v>
      </c>
      <c r="AE16" s="96">
        <f ca="1">Calcs!AE221</f>
        <v>1664699.3056293451</v>
      </c>
      <c r="AF16" s="96">
        <f ca="1">Calcs!AF221</f>
        <v>1817364.0569879706</v>
      </c>
      <c r="AG16" s="96">
        <f ca="1">Calcs!AG221</f>
        <v>1544800.6137612015</v>
      </c>
      <c r="AH16" s="96">
        <f ca="1">Calcs!AH221</f>
        <v>1656378.9364179196</v>
      </c>
      <c r="AI16" s="96">
        <f ca="1">Calcs!AI221</f>
        <v>2065035.7392954074</v>
      </c>
      <c r="AJ16" s="96">
        <f ca="1">Calcs!AJ221</f>
        <v>2139321.8590259217</v>
      </c>
      <c r="AK16" s="96">
        <f ca="1">Calcs!AK221</f>
        <v>1542568.716304655</v>
      </c>
      <c r="AL16" s="96">
        <f ca="1">Calcs!AL221</f>
        <v>1668211.4734348131</v>
      </c>
      <c r="AM16" s="96">
        <f ca="1">Calcs!AM221</f>
        <v>2069233.4759525894</v>
      </c>
      <c r="AN16" s="96">
        <f ca="1">Calcs!AN221</f>
        <v>2160010.8656875626</v>
      </c>
      <c r="AO16" s="96">
        <f ca="1">Calcs!AO221</f>
        <v>1840448.2895913988</v>
      </c>
      <c r="AP16" s="96">
        <f ca="1">Calcs!AP221</f>
        <v>1930409.5215924731</v>
      </c>
      <c r="AQ16" s="96">
        <f ca="1">Calcs!AQ221</f>
        <v>2475886.5032845484</v>
      </c>
      <c r="AR16" s="96">
        <f ca="1">Calcs!AR221</f>
        <v>2628878.7006808394</v>
      </c>
      <c r="AS16" s="96">
        <f ca="1">Calcs!AS221</f>
        <v>2238531.5564239011</v>
      </c>
      <c r="AT16" s="96">
        <f ca="1">Calcs!AT221</f>
        <v>2452808.7041833317</v>
      </c>
      <c r="AU16" s="96">
        <f ca="1">Calcs!AU221</f>
        <v>3082633.6363670444</v>
      </c>
      <c r="AV16" s="96">
        <f ca="1">Calcs!AV221</f>
        <v>3193917.3768666526</v>
      </c>
      <c r="AW16" s="96">
        <f ca="1">Calcs!AW221</f>
        <v>2894401.7231069347</v>
      </c>
      <c r="AX16" s="96">
        <f ca="1">Calcs!AX221</f>
        <v>3086444.1434539882</v>
      </c>
      <c r="AY16" s="96">
        <f ca="1">Calcs!AY221</f>
        <v>3628862.3023703499</v>
      </c>
      <c r="AZ16" s="96">
        <f ca="1">Calcs!AZ221</f>
        <v>3882108.863623254</v>
      </c>
      <c r="BA16" s="96">
        <f ca="1">Calcs!BA221</f>
        <v>3517832.3002535836</v>
      </c>
      <c r="BB16" s="96">
        <f ca="1">Calcs!BB221</f>
        <v>3560156.1305893334</v>
      </c>
      <c r="BC16" s="96">
        <f ca="1">Calcs!BC221</f>
        <v>4283766.6059019892</v>
      </c>
      <c r="BD16" s="96">
        <f ca="1">Calcs!BD221</f>
        <v>4517948.1643524989</v>
      </c>
      <c r="BE16" s="96">
        <f ca="1">Calcs!BE221</f>
        <v>4064424.611521421</v>
      </c>
      <c r="BF16" s="96">
        <f ca="1">Calcs!BF221</f>
        <v>4379138.5910554267</v>
      </c>
      <c r="BG16" s="96">
        <f ca="1">Calcs!BG221</f>
        <v>5125947.3451969018</v>
      </c>
      <c r="BH16" s="96">
        <f ca="1">Calcs!BH221</f>
        <v>5314967.093172662</v>
      </c>
    </row>
    <row r="19" spans="1:60" s="18" customFormat="1" outlineLevel="1" x14ac:dyDescent="0.2">
      <c r="A19" s="88" t="s">
        <v>153</v>
      </c>
      <c r="B19" s="89"/>
      <c r="C19" s="90"/>
      <c r="D19" s="90"/>
      <c r="E19" s="90"/>
      <c r="F19" s="90"/>
      <c r="G19" s="90"/>
      <c r="H19" s="90"/>
      <c r="I19" s="90"/>
      <c r="J19" s="91"/>
      <c r="K19" s="91"/>
      <c r="L19" s="91"/>
      <c r="M19" s="91"/>
      <c r="N19" s="91"/>
      <c r="O19" s="91"/>
      <c r="P19" s="91"/>
      <c r="Q19" s="91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</row>
    <row r="21" spans="1:60" x14ac:dyDescent="0.3">
      <c r="C21" s="52" t="s">
        <v>154</v>
      </c>
      <c r="D21" s="23"/>
      <c r="E21" s="23"/>
      <c r="F21" s="23"/>
      <c r="G21" s="23"/>
      <c r="H21" s="23"/>
      <c r="I21" s="23"/>
      <c r="J21" s="103" t="s">
        <v>18</v>
      </c>
      <c r="K21" s="23"/>
      <c r="L21" s="22">
        <f>SUM(Calcs!L174,Calcs!L221)</f>
        <v>4000000</v>
      </c>
      <c r="M21" s="22">
        <f ca="1">SUM(L21,Calcs!M221)</f>
        <v>4379350.1874917857</v>
      </c>
      <c r="N21" s="22">
        <f ca="1">SUM(M21,Calcs!N221)</f>
        <v>4678731.9495310718</v>
      </c>
      <c r="O21" s="22">
        <f ca="1">SUM(N21,Calcs!O221)</f>
        <v>5020874.7681100862</v>
      </c>
      <c r="P21" s="22">
        <f ca="1">SUM(O21,Calcs!P221)</f>
        <v>5382434.5398643343</v>
      </c>
      <c r="Q21" s="22">
        <f ca="1">SUM(P21,Calcs!Q221)</f>
        <v>5523778.0635231063</v>
      </c>
      <c r="R21" s="22">
        <f ca="1">SUM(Q21,Calcs!R221)</f>
        <v>5719354.9615858141</v>
      </c>
      <c r="S21" s="22">
        <f ca="1">SUM(R21,Calcs!S221)</f>
        <v>5821624.4466942409</v>
      </c>
      <c r="T21" s="22">
        <f ca="1">SUM(S21,Calcs!T221)</f>
        <v>6564061.8824191876</v>
      </c>
      <c r="U21" s="22">
        <f ca="1">SUM(T21,Calcs!U221)</f>
        <v>7091955.0313246902</v>
      </c>
      <c r="V21" s="22">
        <f ca="1">SUM(U21,Calcs!V221)</f>
        <v>7653410.6683945069</v>
      </c>
      <c r="W21" s="22">
        <f ca="1">SUM(V21,Calcs!W221)</f>
        <v>8826700.5849215873</v>
      </c>
      <c r="X21" s="22">
        <f ca="1">SUM(W21,Calcs!X221)</f>
        <v>10075724.76979382</v>
      </c>
      <c r="Y21" s="22">
        <f ca="1">SUM(X21,Calcs!Y221)</f>
        <v>11031942.971547991</v>
      </c>
      <c r="Z21" s="22">
        <f ca="1">SUM(Y21,Calcs!Z221)</f>
        <v>12100052.205000121</v>
      </c>
      <c r="AA21" s="22">
        <f ca="1">SUM(Z21,Calcs!AA221)</f>
        <v>13476316.224834539</v>
      </c>
      <c r="AB21" s="22">
        <f ca="1">SUM(AA21,Calcs!AB221)</f>
        <v>14935770.554794125</v>
      </c>
      <c r="AC21" s="22">
        <f ca="1">SUM(AB21,Calcs!AC221)</f>
        <v>16142681.580926832</v>
      </c>
      <c r="AD21" s="22">
        <f ca="1">SUM(AC21,Calcs!AD221)</f>
        <v>17443384.937055666</v>
      </c>
      <c r="AE21" s="22">
        <f ca="1">SUM(AD21,Calcs!AE221)</f>
        <v>19108084.242685013</v>
      </c>
      <c r="AF21" s="22">
        <f ca="1">SUM(AE21,Calcs!AF221)</f>
        <v>20925448.299672984</v>
      </c>
      <c r="AG21" s="22">
        <f ca="1">SUM(AF21,Calcs!AG221)</f>
        <v>22470248.913434185</v>
      </c>
      <c r="AH21" s="22">
        <f ca="1">SUM(AG21,Calcs!AH221)</f>
        <v>24126627.849852104</v>
      </c>
      <c r="AI21" s="22">
        <f ca="1">SUM(AH21,Calcs!AI221)</f>
        <v>26191663.589147512</v>
      </c>
      <c r="AJ21" s="22">
        <f ca="1">SUM(AI21,Calcs!AJ221)</f>
        <v>28330985.448173434</v>
      </c>
      <c r="AK21" s="22">
        <f ca="1">SUM(AJ21,Calcs!AK221)</f>
        <v>29873554.16447809</v>
      </c>
      <c r="AL21" s="22">
        <f ca="1">SUM(AK21,Calcs!AL221)</f>
        <v>31541765.637912903</v>
      </c>
      <c r="AM21" s="22">
        <f ca="1">SUM(AL21,Calcs!AM221)</f>
        <v>33610999.113865495</v>
      </c>
      <c r="AN21" s="22">
        <f ca="1">SUM(AM21,Calcs!AN221)</f>
        <v>35771009.979553059</v>
      </c>
      <c r="AO21" s="22">
        <f ca="1">SUM(AN21,Calcs!AO221)</f>
        <v>37611458.269144461</v>
      </c>
      <c r="AP21" s="22">
        <f ca="1">SUM(AO21,Calcs!AP221)</f>
        <v>39541867.790736936</v>
      </c>
      <c r="AQ21" s="22">
        <f ca="1">SUM(AP21,Calcs!AQ221)</f>
        <v>42017754.294021487</v>
      </c>
      <c r="AR21" s="22">
        <f ca="1">SUM(AQ21,Calcs!AR221)</f>
        <v>44646632.994702324</v>
      </c>
      <c r="AS21" s="22">
        <f ca="1">SUM(AR21,Calcs!AS221)</f>
        <v>46885164.551126227</v>
      </c>
      <c r="AT21" s="22">
        <f ca="1">SUM(AS21,Calcs!AT221)</f>
        <v>49337973.255309559</v>
      </c>
      <c r="AU21" s="22">
        <f ca="1">SUM(AT21,Calcs!AU221)</f>
        <v>52420606.891676605</v>
      </c>
      <c r="AV21" s="22">
        <f ca="1">SUM(AU21,Calcs!AV221)</f>
        <v>55614524.268543258</v>
      </c>
      <c r="AW21" s="22">
        <f ca="1">SUM(AV21,Calcs!AW221)</f>
        <v>58508925.991650194</v>
      </c>
      <c r="AX21" s="22">
        <f ca="1">SUM(AW21,Calcs!AX221)</f>
        <v>61595370.135104179</v>
      </c>
      <c r="AY21" s="22">
        <f ca="1">SUM(AX21,Calcs!AY221)</f>
        <v>65224232.437474526</v>
      </c>
      <c r="AZ21" s="22">
        <f ca="1">SUM(AY21,Calcs!AZ221)</f>
        <v>69106341.30109778</v>
      </c>
      <c r="BA21" s="22">
        <f ca="1">SUM(AZ21,Calcs!BA221)</f>
        <v>72624173.601351365</v>
      </c>
      <c r="BB21" s="22">
        <f ca="1">SUM(BA21,Calcs!BB221)</f>
        <v>76184329.731940702</v>
      </c>
      <c r="BC21" s="22">
        <f ca="1">SUM(BB21,Calcs!BC221)</f>
        <v>80468096.337842688</v>
      </c>
      <c r="BD21" s="22">
        <f ca="1">SUM(BC21,Calcs!BD221)</f>
        <v>84986044.502195179</v>
      </c>
      <c r="BE21" s="22">
        <f ca="1">SUM(BD21,Calcs!BE221)</f>
        <v>89050469.113716602</v>
      </c>
      <c r="BF21" s="22">
        <f ca="1">SUM(BE21,Calcs!BF221)</f>
        <v>93429607.704772025</v>
      </c>
      <c r="BG21" s="22">
        <f ca="1">SUM(BF21,Calcs!BG221)</f>
        <v>98555555.049968928</v>
      </c>
      <c r="BH21" s="22">
        <f ca="1">SUM(BG21,Calcs!BH221)</f>
        <v>103870522.1431416</v>
      </c>
    </row>
    <row r="22" spans="1:60" x14ac:dyDescent="0.3">
      <c r="C22" s="23" t="s">
        <v>155</v>
      </c>
      <c r="D22" s="23"/>
      <c r="E22" s="23"/>
      <c r="F22" s="23"/>
      <c r="G22" s="23"/>
      <c r="H22" s="23"/>
      <c r="I22" s="23"/>
      <c r="J22" s="103" t="s">
        <v>18</v>
      </c>
      <c r="K22" s="23"/>
      <c r="L22" s="22">
        <f>Calcs!L181</f>
        <v>0</v>
      </c>
      <c r="M22" s="22">
        <f ca="1">Calcs!M181</f>
        <v>3874285.6142857149</v>
      </c>
      <c r="N22" s="22">
        <f ca="1">Calcs!N181</f>
        <v>3292171.2285714294</v>
      </c>
      <c r="O22" s="22">
        <f ca="1">Calcs!O181</f>
        <v>2701364.8428571438</v>
      </c>
      <c r="P22" s="22">
        <f ca="1">Calcs!P181</f>
        <v>2100950.617142858</v>
      </c>
      <c r="Q22" s="22">
        <f ca="1">Calcs!Q181</f>
        <v>1821772.6501714294</v>
      </c>
      <c r="R22" s="22">
        <f ca="1">Calcs!R181</f>
        <v>1484046.7023177152</v>
      </c>
      <c r="S22" s="22">
        <f ca="1">Calcs!S181</f>
        <v>1086601.8139640696</v>
      </c>
      <c r="T22" s="22">
        <f ca="1">Calcs!T181</f>
        <v>1273957.8920147796</v>
      </c>
      <c r="U22" s="22">
        <f ca="1">Calcs!U181</f>
        <v>1409782.384369361</v>
      </c>
      <c r="V22" s="22">
        <f ca="1">Calcs!V181</f>
        <v>1493150.6593138911</v>
      </c>
      <c r="W22" s="22">
        <f ca="1">Calcs!W181</f>
        <v>1523013.5925001691</v>
      </c>
      <c r="X22" s="22">
        <f ca="1">Calcs!X181</f>
        <v>1553473.7863501725</v>
      </c>
      <c r="Y22" s="22">
        <f ca="1">Calcs!Y181</f>
        <v>1926774.1280701039</v>
      </c>
      <c r="Z22" s="22">
        <f ca="1">Calcs!Z181</f>
        <v>1901426.4274594928</v>
      </c>
      <c r="AA22" s="22">
        <f ca="1">Calcs!AA181</f>
        <v>1876712.5446433127</v>
      </c>
      <c r="AB22" s="22">
        <f ca="1">Calcs!AB181</f>
        <v>1852645.1559774517</v>
      </c>
      <c r="AC22" s="22">
        <f ca="1">Calcs!AC181</f>
        <v>1829237.1913449168</v>
      </c>
      <c r="AD22" s="22">
        <f ca="1">Calcs!AD181</f>
        <v>1806501.8392263744</v>
      </c>
      <c r="AE22" s="22">
        <f ca="1">Calcs!AE181</f>
        <v>1784452.5518721039</v>
      </c>
      <c r="AF22" s="22">
        <f ca="1">Calcs!AF181</f>
        <v>1820141.540909546</v>
      </c>
      <c r="AG22" s="22">
        <f ca="1">Calcs!AG181</f>
        <v>1856544.3117277371</v>
      </c>
      <c r="AH22" s="22">
        <f ca="1">Calcs!AH181</f>
        <v>1893675.1399622918</v>
      </c>
      <c r="AI22" s="22">
        <f ca="1">Calcs!AI181</f>
        <v>1931548.5867615377</v>
      </c>
      <c r="AJ22" s="22">
        <f ca="1">Calcs!AJ181</f>
        <v>1970179.5044967686</v>
      </c>
      <c r="AK22" s="22">
        <f ca="1">Calcs!AK181</f>
        <v>2009583.042586704</v>
      </c>
      <c r="AL22" s="22">
        <f ca="1">Calcs!AL181</f>
        <v>2049774.6534384382</v>
      </c>
      <c r="AM22" s="22">
        <f ca="1">Calcs!AM181</f>
        <v>2090770.0985072069</v>
      </c>
      <c r="AN22" s="22">
        <f ca="1">Calcs!AN181</f>
        <v>2593183.2437004745</v>
      </c>
      <c r="AO22" s="22">
        <f ca="1">Calcs!AO181</f>
        <v>2559068.6105861678</v>
      </c>
      <c r="AP22" s="22">
        <f ca="1">Calcs!AP181</f>
        <v>2525807.0127736516</v>
      </c>
      <c r="AQ22" s="22">
        <f ca="1">Calcs!AQ181</f>
        <v>2493415.5109689627</v>
      </c>
      <c r="AR22" s="22">
        <f ca="1">Calcs!AR181</f>
        <v>2461911.507092257</v>
      </c>
      <c r="AS22" s="22">
        <f ca="1">Calcs!AS181</f>
        <v>2431312.7511020941</v>
      </c>
      <c r="AT22" s="22">
        <f ca="1">Calcs!AT181</f>
        <v>2401637.3479562048</v>
      </c>
      <c r="AU22" s="22">
        <f ca="1">Calcs!AU181</f>
        <v>2449670.0629153289</v>
      </c>
      <c r="AV22" s="22">
        <f ca="1">Calcs!AV181</f>
        <v>2498663.4341736352</v>
      </c>
      <c r="AW22" s="22">
        <f ca="1">Calcs!AW181</f>
        <v>2548636.6748571079</v>
      </c>
      <c r="AX22" s="22">
        <f ca="1">Calcs!AX181</f>
        <v>2599609.3823542502</v>
      </c>
      <c r="AY22" s="22">
        <f ca="1">Calcs!AY181</f>
        <v>2651601.5460013351</v>
      </c>
      <c r="AZ22" s="22">
        <f ca="1">Calcs!AZ181</f>
        <v>2704633.5549213621</v>
      </c>
      <c r="BA22" s="22">
        <f ca="1">Calcs!BA181</f>
        <v>2758726.2060197894</v>
      </c>
      <c r="BB22" s="22">
        <f ca="1">Calcs!BB181</f>
        <v>3421649.713333806</v>
      </c>
      <c r="BC22" s="22">
        <f ca="1">Calcs!BC181</f>
        <v>3376636.2113776729</v>
      </c>
      <c r="BD22" s="22">
        <f ca="1">Calcs!BD181</f>
        <v>3332748.2713863957</v>
      </c>
      <c r="BE22" s="22">
        <f ca="1">Calcs!BE181</f>
        <v>3290008.4045992717</v>
      </c>
      <c r="BF22" s="22">
        <f ca="1">Calcs!BF181</f>
        <v>3248439.5724803843</v>
      </c>
      <c r="BG22" s="22">
        <f ca="1">Calcs!BG181</f>
        <v>3208065.1957230978</v>
      </c>
      <c r="BH22" s="22">
        <f ca="1">Calcs!BH181</f>
        <v>3168909.1634346442</v>
      </c>
    </row>
    <row r="23" spans="1:60" x14ac:dyDescent="0.3">
      <c r="C23" s="23" t="s">
        <v>156</v>
      </c>
      <c r="D23" s="23"/>
      <c r="E23" s="23"/>
      <c r="F23" s="23"/>
      <c r="G23" s="23"/>
      <c r="H23" s="23"/>
      <c r="I23" s="23"/>
      <c r="J23" s="103" t="s">
        <v>18</v>
      </c>
      <c r="K23" s="23"/>
      <c r="L23" s="22">
        <f>Calcs!L187</f>
        <v>0</v>
      </c>
      <c r="M23" s="22">
        <f ca="1">Calcs!M187</f>
        <v>5580000</v>
      </c>
      <c r="N23" s="22">
        <f ca="1">Calcs!N187</f>
        <v>4960000</v>
      </c>
      <c r="O23" s="22">
        <f ca="1">Calcs!O187</f>
        <v>4340000</v>
      </c>
      <c r="P23" s="22">
        <f ca="1">Calcs!P187</f>
        <v>3995624.9099999997</v>
      </c>
      <c r="Q23" s="22">
        <f ca="1">Calcs!Q187</f>
        <v>5645215.0779999997</v>
      </c>
      <c r="R23" s="22">
        <f ca="1">Calcs!R187</f>
        <v>4739010.6260000002</v>
      </c>
      <c r="S23" s="22">
        <f ca="1">Calcs!S187</f>
        <v>3832806.1740000001</v>
      </c>
      <c r="T23" s="22">
        <f ca="1">Calcs!T187</f>
        <v>3224946.9886811059</v>
      </c>
      <c r="U23" s="22">
        <f ca="1">Calcs!U187</f>
        <v>4775419.924544109</v>
      </c>
      <c r="V23" s="22">
        <f ca="1">Calcs!V187</f>
        <v>3559418.5693641324</v>
      </c>
      <c r="W23" s="22">
        <f ca="1">Calcs!W187</f>
        <v>3280023.5979482788</v>
      </c>
      <c r="X23" s="22">
        <f ca="1">Calcs!X187</f>
        <v>2648843.7556833997</v>
      </c>
      <c r="Y23" s="22">
        <f ca="1">Calcs!Y187</f>
        <v>4712732.5816128301</v>
      </c>
      <c r="Z23" s="22">
        <f ca="1">Calcs!Z187</f>
        <v>3812725.6551041389</v>
      </c>
      <c r="AA23" s="22">
        <f ca="1">Calcs!AA187</f>
        <v>3511003.1224430362</v>
      </c>
      <c r="AB23" s="22">
        <f ca="1">Calcs!AB187</f>
        <v>2828497.3321735021</v>
      </c>
      <c r="AC23" s="22">
        <f ca="1">Calcs!AC187</f>
        <v>5063220.5417658575</v>
      </c>
      <c r="AD23" s="22">
        <f ca="1">Calcs!AD187</f>
        <v>4453408.8853479074</v>
      </c>
      <c r="AE23" s="22">
        <f ca="1">Calcs!AE187</f>
        <v>3716154.4187941267</v>
      </c>
      <c r="AF23" s="22">
        <f ca="1">Calcs!AF187</f>
        <v>2978899.952240346</v>
      </c>
      <c r="AG23" s="22">
        <f ca="1">Calcs!AG187</f>
        <v>5820467.8754497971</v>
      </c>
      <c r="AH23" s="22">
        <f ca="1">Calcs!AH187</f>
        <v>4724653.6845722161</v>
      </c>
      <c r="AI23" s="22">
        <f ca="1">Calcs!AI187</f>
        <v>3928291.567938447</v>
      </c>
      <c r="AJ23" s="22">
        <f ca="1">Calcs!AJ187</f>
        <v>3541493.5685859458</v>
      </c>
      <c r="AK23" s="22">
        <f ca="1">Calcs!AK187</f>
        <v>6155701.3777906979</v>
      </c>
      <c r="AL23" s="22">
        <f ca="1">Calcs!AL187</f>
        <v>4972132.8267509593</v>
      </c>
      <c r="AM23" s="22">
        <f ca="1">Calcs!AM187</f>
        <v>4547333.549023251</v>
      </c>
      <c r="AN23" s="22">
        <f ca="1">Calcs!AN187</f>
        <v>3680018.0532508669</v>
      </c>
      <c r="AO23" s="22">
        <f ca="1">Calcs!AO187</f>
        <v>6512454.2994132265</v>
      </c>
      <c r="AP23" s="22">
        <f ca="1">Calcs!AP187</f>
        <v>5695290.9939204026</v>
      </c>
      <c r="AQ23" s="22">
        <f ca="1">Calcs!AQ187</f>
        <v>4759381.7696571723</v>
      </c>
      <c r="AR23" s="22">
        <f ca="1">Calcs!AR187</f>
        <v>3823472.5453939419</v>
      </c>
      <c r="AS23" s="22">
        <f ca="1">Calcs!AS187</f>
        <v>7381760.6235540994</v>
      </c>
      <c r="AT23" s="22">
        <f ca="1">Calcs!AT187</f>
        <v>5992003.2676084116</v>
      </c>
      <c r="AU23" s="22">
        <f ca="1">Calcs!AU187</f>
        <v>4982023.5476871729</v>
      </c>
      <c r="AV23" s="22">
        <f ca="1">Calcs!AV187</f>
        <v>4491470.1588551542</v>
      </c>
      <c r="AW23" s="22">
        <f ca="1">Calcs!AW187</f>
        <v>7806917.7621604092</v>
      </c>
      <c r="AX23" s="22">
        <f ca="1">Calcs!AX187</f>
        <v>6305866.65900198</v>
      </c>
      <c r="AY23" s="22">
        <f ca="1">Calcs!AY187</f>
        <v>5767118.4606877184</v>
      </c>
      <c r="AZ23" s="22">
        <f ca="1">Calcs!AZ187</f>
        <v>4667152.6998774456</v>
      </c>
      <c r="BA23" s="22">
        <f ca="1">Calcs!BA187</f>
        <v>8259366.7276943959</v>
      </c>
      <c r="BB23" s="22">
        <f ca="1">Calcs!BB187</f>
        <v>7223006.0706855133</v>
      </c>
      <c r="BC23" s="22">
        <f ca="1">Calcs!BC187</f>
        <v>6036046.876558274</v>
      </c>
      <c r="BD23" s="22">
        <f ca="1">Calcs!BD187</f>
        <v>4849087.6824310347</v>
      </c>
      <c r="BE23" s="22">
        <f ca="1">Calcs!BE187</f>
        <v>9361857.3402473852</v>
      </c>
      <c r="BF23" s="22">
        <f ca="1">Calcs!BF187</f>
        <v>7599308.9771363279</v>
      </c>
      <c r="BG23" s="22">
        <f ca="1">Calcs!BG187</f>
        <v>6318410.4846716393</v>
      </c>
      <c r="BH23" s="22">
        <f ca="1">Calcs!BH187</f>
        <v>5696270.1744905822</v>
      </c>
    </row>
    <row r="24" spans="1:60" x14ac:dyDescent="0.3">
      <c r="C24" s="23" t="s">
        <v>157</v>
      </c>
      <c r="D24" s="23"/>
      <c r="E24" s="23"/>
      <c r="F24" s="23"/>
      <c r="G24" s="23"/>
      <c r="H24" s="23"/>
      <c r="I24" s="23"/>
      <c r="J24" s="103" t="s">
        <v>18</v>
      </c>
      <c r="K24" s="23"/>
      <c r="L24" s="22">
        <f>SUM(L22:L23)</f>
        <v>0</v>
      </c>
      <c r="M24" s="22">
        <f t="shared" ref="M24:AC24" ca="1" si="34">SUM(M22:M23)</f>
        <v>9454285.6142857149</v>
      </c>
      <c r="N24" s="22">
        <f t="shared" ca="1" si="34"/>
        <v>8252171.2285714298</v>
      </c>
      <c r="O24" s="22">
        <f t="shared" ca="1" si="34"/>
        <v>7041364.8428571438</v>
      </c>
      <c r="P24" s="22">
        <f t="shared" ca="1" si="34"/>
        <v>6096575.5271428581</v>
      </c>
      <c r="Q24" s="22">
        <f t="shared" ca="1" si="34"/>
        <v>7466987.7281714287</v>
      </c>
      <c r="R24" s="22">
        <f t="shared" ca="1" si="34"/>
        <v>6223057.3283177149</v>
      </c>
      <c r="S24" s="22">
        <f t="shared" ca="1" si="34"/>
        <v>4919407.9879640695</v>
      </c>
      <c r="T24" s="22">
        <f t="shared" ca="1" si="34"/>
        <v>4498904.880695885</v>
      </c>
      <c r="U24" s="22">
        <f t="shared" ca="1" si="34"/>
        <v>6185202.3089134702</v>
      </c>
      <c r="V24" s="22">
        <f t="shared" ca="1" si="34"/>
        <v>5052569.2286780234</v>
      </c>
      <c r="W24" s="22">
        <f t="shared" ca="1" si="34"/>
        <v>4803037.1904484481</v>
      </c>
      <c r="X24" s="22">
        <f t="shared" ca="1" si="34"/>
        <v>4202317.5420335717</v>
      </c>
      <c r="Y24" s="22">
        <f t="shared" ca="1" si="34"/>
        <v>6639506.709682934</v>
      </c>
      <c r="Z24" s="22">
        <f t="shared" ca="1" si="34"/>
        <v>5714152.0825636312</v>
      </c>
      <c r="AA24" s="22">
        <f t="shared" ca="1" si="34"/>
        <v>5387715.6670863489</v>
      </c>
      <c r="AB24" s="22">
        <f t="shared" ca="1" si="34"/>
        <v>4681142.4881509542</v>
      </c>
      <c r="AC24" s="22">
        <f t="shared" ca="1" si="34"/>
        <v>6892457.7331107743</v>
      </c>
      <c r="AD24" s="22">
        <f t="shared" ref="AD24:AF24" ca="1" si="35">SUM(AD22:AD23)</f>
        <v>6259910.7245742818</v>
      </c>
      <c r="AE24" s="22">
        <f t="shared" ca="1" si="35"/>
        <v>5500606.9706662307</v>
      </c>
      <c r="AF24" s="22">
        <f t="shared" ca="1" si="35"/>
        <v>4799041.4931498915</v>
      </c>
      <c r="AG24" s="22">
        <f t="shared" ref="AG24:BH24" ca="1" si="36">SUM(AG22:AG23)</f>
        <v>7677012.1871775342</v>
      </c>
      <c r="AH24" s="22">
        <f t="shared" ca="1" si="36"/>
        <v>6618328.8245345075</v>
      </c>
      <c r="AI24" s="22">
        <f t="shared" ca="1" si="36"/>
        <v>5859840.1546999849</v>
      </c>
      <c r="AJ24" s="22">
        <f t="shared" ca="1" si="36"/>
        <v>5511673.0730827143</v>
      </c>
      <c r="AK24" s="22">
        <f t="shared" ca="1" si="36"/>
        <v>8165284.4203774016</v>
      </c>
      <c r="AL24" s="22">
        <f t="shared" ca="1" si="36"/>
        <v>7021907.4801893979</v>
      </c>
      <c r="AM24" s="22">
        <f t="shared" ca="1" si="36"/>
        <v>6638103.6475304579</v>
      </c>
      <c r="AN24" s="22">
        <f t="shared" ca="1" si="36"/>
        <v>6273201.2969513414</v>
      </c>
      <c r="AO24" s="22">
        <f t="shared" ca="1" si="36"/>
        <v>9071522.9099993948</v>
      </c>
      <c r="AP24" s="22">
        <f t="shared" ca="1" si="36"/>
        <v>8221098.0066940542</v>
      </c>
      <c r="AQ24" s="22">
        <f t="shared" ca="1" si="36"/>
        <v>7252797.2806261349</v>
      </c>
      <c r="AR24" s="22">
        <f t="shared" ca="1" si="36"/>
        <v>6285384.052486199</v>
      </c>
      <c r="AS24" s="22">
        <f t="shared" ca="1" si="36"/>
        <v>9813073.374656193</v>
      </c>
      <c r="AT24" s="22">
        <f t="shared" ca="1" si="36"/>
        <v>8393640.6155646164</v>
      </c>
      <c r="AU24" s="22">
        <f t="shared" ca="1" si="36"/>
        <v>7431693.6106025018</v>
      </c>
      <c r="AV24" s="22">
        <f t="shared" ca="1" si="36"/>
        <v>6990133.5930287894</v>
      </c>
      <c r="AW24" s="22">
        <f t="shared" ca="1" si="36"/>
        <v>10355554.437017517</v>
      </c>
      <c r="AX24" s="22">
        <f t="shared" ca="1" si="36"/>
        <v>8905476.0413562302</v>
      </c>
      <c r="AY24" s="22">
        <f t="shared" ca="1" si="36"/>
        <v>8418720.006689053</v>
      </c>
      <c r="AZ24" s="22">
        <f t="shared" ca="1" si="36"/>
        <v>7371786.2547988072</v>
      </c>
      <c r="BA24" s="22">
        <f t="shared" ca="1" si="36"/>
        <v>11018092.933714185</v>
      </c>
      <c r="BB24" s="22">
        <f t="shared" ca="1" si="36"/>
        <v>10644655.784019319</v>
      </c>
      <c r="BC24" s="22">
        <f t="shared" ca="1" si="36"/>
        <v>9412683.0879359469</v>
      </c>
      <c r="BD24" s="22">
        <f t="shared" ca="1" si="36"/>
        <v>8181835.9538174309</v>
      </c>
      <c r="BE24" s="22">
        <f t="shared" ca="1" si="36"/>
        <v>12651865.744846657</v>
      </c>
      <c r="BF24" s="22">
        <f t="shared" ca="1" si="36"/>
        <v>10847748.549616713</v>
      </c>
      <c r="BG24" s="22">
        <f t="shared" ca="1" si="36"/>
        <v>9526475.680394737</v>
      </c>
      <c r="BH24" s="22">
        <f t="shared" ca="1" si="36"/>
        <v>8865179.3379252255</v>
      </c>
    </row>
    <row r="25" spans="1:60" x14ac:dyDescent="0.3">
      <c r="C25" s="23" t="s">
        <v>158</v>
      </c>
      <c r="D25" s="23"/>
      <c r="E25" s="23"/>
      <c r="F25" s="23"/>
      <c r="G25" s="23"/>
      <c r="H25" s="23"/>
      <c r="I25" s="23"/>
      <c r="J25" s="103" t="s">
        <v>18</v>
      </c>
      <c r="K25" s="23"/>
      <c r="L25" s="22">
        <f>SUM(L21,-L24)</f>
        <v>4000000</v>
      </c>
      <c r="M25" s="22">
        <f t="shared" ref="M25:AC25" ca="1" si="37">SUM(M21,-M24)</f>
        <v>-5074935.4267939292</v>
      </c>
      <c r="N25" s="22">
        <f t="shared" ca="1" si="37"/>
        <v>-3573439.279040358</v>
      </c>
      <c r="O25" s="22">
        <f t="shared" ca="1" si="37"/>
        <v>-2020490.0747470576</v>
      </c>
      <c r="P25" s="22">
        <f t="shared" ca="1" si="37"/>
        <v>-714140.98727852385</v>
      </c>
      <c r="Q25" s="22">
        <f t="shared" ca="1" si="37"/>
        <v>-1943209.6646483224</v>
      </c>
      <c r="R25" s="22">
        <f t="shared" ca="1" si="37"/>
        <v>-503702.36673190072</v>
      </c>
      <c r="S25" s="22">
        <f t="shared" ca="1" si="37"/>
        <v>902216.45873017143</v>
      </c>
      <c r="T25" s="22">
        <f t="shared" ca="1" si="37"/>
        <v>2065157.0017233025</v>
      </c>
      <c r="U25" s="22">
        <f t="shared" ca="1" si="37"/>
        <v>906752.72241121996</v>
      </c>
      <c r="V25" s="22">
        <f t="shared" ca="1" si="37"/>
        <v>2600841.4397164835</v>
      </c>
      <c r="W25" s="22">
        <f t="shared" ca="1" si="37"/>
        <v>4023663.3944731392</v>
      </c>
      <c r="X25" s="22">
        <f t="shared" ca="1" si="37"/>
        <v>5873407.2277602479</v>
      </c>
      <c r="Y25" s="22">
        <f t="shared" ca="1" si="37"/>
        <v>4392436.2618650571</v>
      </c>
      <c r="Z25" s="22">
        <f t="shared" ca="1" si="37"/>
        <v>6385900.1224364899</v>
      </c>
      <c r="AA25" s="22">
        <f t="shared" ca="1" si="37"/>
        <v>8088600.5577481901</v>
      </c>
      <c r="AB25" s="22">
        <f t="shared" ca="1" si="37"/>
        <v>10254628.066643171</v>
      </c>
      <c r="AC25" s="22">
        <f t="shared" ca="1" si="37"/>
        <v>9250223.8478160575</v>
      </c>
      <c r="AD25" s="22">
        <f t="shared" ref="AD25:AF25" ca="1" si="38">SUM(AD21,-AD24)</f>
        <v>11183474.212481383</v>
      </c>
      <c r="AE25" s="22">
        <f t="shared" ca="1" si="38"/>
        <v>13607477.272018783</v>
      </c>
      <c r="AF25" s="22">
        <f t="shared" ca="1" si="38"/>
        <v>16126406.806523092</v>
      </c>
      <c r="AG25" s="22">
        <f t="shared" ref="AG25:BH25" ca="1" si="39">SUM(AG21,-AG24)</f>
        <v>14793236.72625665</v>
      </c>
      <c r="AH25" s="22">
        <f t="shared" ca="1" si="39"/>
        <v>17508299.025317594</v>
      </c>
      <c r="AI25" s="22">
        <f t="shared" ca="1" si="39"/>
        <v>20331823.434447527</v>
      </c>
      <c r="AJ25" s="22">
        <f t="shared" ca="1" si="39"/>
        <v>22819312.375090718</v>
      </c>
      <c r="AK25" s="22">
        <f t="shared" ca="1" si="39"/>
        <v>21708269.74410069</v>
      </c>
      <c r="AL25" s="22">
        <f t="shared" ca="1" si="39"/>
        <v>24519858.157723505</v>
      </c>
      <c r="AM25" s="22">
        <f t="shared" ca="1" si="39"/>
        <v>26972895.466335036</v>
      </c>
      <c r="AN25" s="22">
        <f t="shared" ca="1" si="39"/>
        <v>29497808.682601716</v>
      </c>
      <c r="AO25" s="22">
        <f t="shared" ca="1" si="39"/>
        <v>28539935.359145068</v>
      </c>
      <c r="AP25" s="22">
        <f t="shared" ca="1" si="39"/>
        <v>31320769.78404288</v>
      </c>
      <c r="AQ25" s="22">
        <f t="shared" ca="1" si="39"/>
        <v>34764957.013395354</v>
      </c>
      <c r="AR25" s="22">
        <f t="shared" ca="1" si="39"/>
        <v>38361248.942216128</v>
      </c>
      <c r="AS25" s="22">
        <f t="shared" ca="1" si="39"/>
        <v>37072091.176470034</v>
      </c>
      <c r="AT25" s="22">
        <f t="shared" ca="1" si="39"/>
        <v>40944332.639744945</v>
      </c>
      <c r="AU25" s="22">
        <f t="shared" ca="1" si="39"/>
        <v>44988913.281074107</v>
      </c>
      <c r="AV25" s="22">
        <f t="shared" ca="1" si="39"/>
        <v>48624390.675514467</v>
      </c>
      <c r="AW25" s="22">
        <f t="shared" ca="1" si="39"/>
        <v>48153371.554632679</v>
      </c>
      <c r="AX25" s="22">
        <f t="shared" ca="1" si="39"/>
        <v>52689894.093747951</v>
      </c>
      <c r="AY25" s="22">
        <f t="shared" ca="1" si="39"/>
        <v>56805512.430785477</v>
      </c>
      <c r="AZ25" s="22">
        <f t="shared" ca="1" si="39"/>
        <v>61734555.046298973</v>
      </c>
      <c r="BA25" s="22">
        <f t="shared" ca="1" si="39"/>
        <v>61606080.667637184</v>
      </c>
      <c r="BB25" s="22">
        <f t="shared" ca="1" si="39"/>
        <v>65539673.94792138</v>
      </c>
      <c r="BC25" s="22">
        <f t="shared" ca="1" si="39"/>
        <v>71055413.249906749</v>
      </c>
      <c r="BD25" s="22">
        <f t="shared" ca="1" si="39"/>
        <v>76804208.548377752</v>
      </c>
      <c r="BE25" s="22">
        <f t="shared" ca="1" si="39"/>
        <v>76398603.368869945</v>
      </c>
      <c r="BF25" s="22">
        <f t="shared" ca="1" si="39"/>
        <v>82581859.155155316</v>
      </c>
      <c r="BG25" s="22">
        <f t="shared" ca="1" si="39"/>
        <v>89029079.369574189</v>
      </c>
      <c r="BH25" s="22">
        <f t="shared" ca="1" si="39"/>
        <v>95005342.805216372</v>
      </c>
    </row>
    <row r="26" spans="1:60" x14ac:dyDescent="0.3"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</row>
    <row r="27" spans="1:60" s="18" customFormat="1" x14ac:dyDescent="0.3">
      <c r="A27" s="88" t="s">
        <v>159</v>
      </c>
      <c r="B27" s="89"/>
      <c r="C27" s="104"/>
      <c r="D27" s="104"/>
      <c r="E27" s="104"/>
      <c r="F27" s="104"/>
      <c r="G27" s="104"/>
      <c r="H27" s="104"/>
      <c r="I27" s="104"/>
      <c r="J27" s="105"/>
      <c r="K27" s="105"/>
      <c r="L27" s="105"/>
      <c r="M27" s="105"/>
      <c r="N27" s="105"/>
      <c r="O27" s="105"/>
      <c r="P27" s="105"/>
      <c r="Q27" s="105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</row>
    <row r="28" spans="1:60" x14ac:dyDescent="0.3"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</row>
    <row r="29" spans="1:60" x14ac:dyDescent="0.3">
      <c r="C29" s="23" t="s">
        <v>160</v>
      </c>
      <c r="D29" s="23"/>
      <c r="E29" s="23"/>
      <c r="F29" s="23"/>
      <c r="G29" s="23"/>
      <c r="H29" s="23"/>
      <c r="I29" s="23"/>
      <c r="J29" s="103" t="s">
        <v>18</v>
      </c>
      <c r="K29" s="23"/>
      <c r="L29" s="15">
        <v>4000000</v>
      </c>
      <c r="M29" s="22">
        <f>L29</f>
        <v>4000000</v>
      </c>
      <c r="N29" s="22">
        <f t="shared" ref="N29:AA29" si="40">M29</f>
        <v>4000000</v>
      </c>
      <c r="O29" s="22">
        <f t="shared" si="40"/>
        <v>4000000</v>
      </c>
      <c r="P29" s="22">
        <f t="shared" si="40"/>
        <v>4000000</v>
      </c>
      <c r="Q29" s="22">
        <f t="shared" si="40"/>
        <v>4000000</v>
      </c>
      <c r="R29" s="22">
        <f t="shared" si="40"/>
        <v>4000000</v>
      </c>
      <c r="S29" s="22">
        <f t="shared" si="40"/>
        <v>4000000</v>
      </c>
      <c r="T29" s="22">
        <f t="shared" si="40"/>
        <v>4000000</v>
      </c>
      <c r="U29" s="22">
        <f t="shared" si="40"/>
        <v>4000000</v>
      </c>
      <c r="V29" s="22">
        <f t="shared" si="40"/>
        <v>4000000</v>
      </c>
      <c r="W29" s="22">
        <f t="shared" si="40"/>
        <v>4000000</v>
      </c>
      <c r="X29" s="22">
        <f t="shared" si="40"/>
        <v>4000000</v>
      </c>
      <c r="Y29" s="22">
        <f t="shared" si="40"/>
        <v>4000000</v>
      </c>
      <c r="Z29" s="22">
        <f t="shared" si="40"/>
        <v>4000000</v>
      </c>
      <c r="AA29" s="22">
        <f t="shared" si="40"/>
        <v>4000000</v>
      </c>
      <c r="AB29" s="22">
        <v>5000000</v>
      </c>
      <c r="AC29" s="22">
        <v>5000000</v>
      </c>
      <c r="AD29" s="22">
        <v>5000000</v>
      </c>
      <c r="AE29" s="22">
        <v>5000000</v>
      </c>
      <c r="AF29" s="22">
        <v>5000000</v>
      </c>
      <c r="AG29" s="22">
        <v>5000000</v>
      </c>
      <c r="AH29" s="22">
        <v>5000000</v>
      </c>
      <c r="AI29" s="22">
        <v>5000000</v>
      </c>
      <c r="AJ29" s="22">
        <v>5000000</v>
      </c>
      <c r="AK29" s="22">
        <v>5000000</v>
      </c>
      <c r="AL29" s="22">
        <v>5000000</v>
      </c>
      <c r="AM29" s="22">
        <v>5000000</v>
      </c>
      <c r="AN29" s="22">
        <v>5000000</v>
      </c>
      <c r="AO29" s="22">
        <v>5000000</v>
      </c>
      <c r="AP29" s="22">
        <v>5000000</v>
      </c>
      <c r="AQ29" s="22">
        <v>5000000</v>
      </c>
      <c r="AR29" s="22">
        <v>5000000</v>
      </c>
      <c r="AS29" s="22">
        <v>5000000</v>
      </c>
      <c r="AT29" s="22">
        <v>5000000</v>
      </c>
      <c r="AU29" s="22">
        <v>5000000</v>
      </c>
      <c r="AV29" s="22">
        <v>5000000</v>
      </c>
      <c r="AW29" s="22">
        <v>5000000</v>
      </c>
      <c r="AX29" s="22">
        <v>5000000</v>
      </c>
      <c r="AY29" s="22">
        <v>5000000</v>
      </c>
      <c r="AZ29" s="22">
        <v>5000000</v>
      </c>
      <c r="BA29" s="22">
        <v>5000000</v>
      </c>
      <c r="BB29" s="22">
        <v>5000000</v>
      </c>
      <c r="BC29" s="22">
        <v>5000000</v>
      </c>
      <c r="BD29" s="22">
        <v>5000000</v>
      </c>
      <c r="BE29" s="22">
        <v>5000000</v>
      </c>
      <c r="BF29" s="22">
        <v>5000000</v>
      </c>
      <c r="BG29" s="22">
        <v>5000000</v>
      </c>
      <c r="BH29" s="22">
        <v>5000000</v>
      </c>
    </row>
    <row r="30" spans="1:60" x14ac:dyDescent="0.3">
      <c r="C30" s="23" t="s">
        <v>161</v>
      </c>
      <c r="D30" s="23"/>
      <c r="E30" s="23"/>
      <c r="F30" s="23"/>
      <c r="G30" s="23"/>
      <c r="H30" s="23"/>
      <c r="I30" s="23"/>
      <c r="J30" s="103" t="s">
        <v>18</v>
      </c>
      <c r="K30" s="23"/>
      <c r="L30" s="22">
        <f>L24</f>
        <v>0</v>
      </c>
      <c r="M30" s="22">
        <f t="shared" ref="M30:AC30" ca="1" si="41">M24</f>
        <v>9454285.6142857149</v>
      </c>
      <c r="N30" s="22">
        <f t="shared" ca="1" si="41"/>
        <v>8252171.2285714298</v>
      </c>
      <c r="O30" s="22">
        <f t="shared" ca="1" si="41"/>
        <v>7041364.8428571438</v>
      </c>
      <c r="P30" s="22">
        <f t="shared" ca="1" si="41"/>
        <v>6096575.5271428581</v>
      </c>
      <c r="Q30" s="22">
        <f t="shared" ca="1" si="41"/>
        <v>7466987.7281714287</v>
      </c>
      <c r="R30" s="22">
        <f t="shared" ca="1" si="41"/>
        <v>6223057.3283177149</v>
      </c>
      <c r="S30" s="22">
        <f t="shared" ca="1" si="41"/>
        <v>4919407.9879640695</v>
      </c>
      <c r="T30" s="22">
        <f t="shared" ca="1" si="41"/>
        <v>4498904.880695885</v>
      </c>
      <c r="U30" s="22">
        <f t="shared" ca="1" si="41"/>
        <v>6185202.3089134702</v>
      </c>
      <c r="V30" s="22">
        <f t="shared" ca="1" si="41"/>
        <v>5052569.2286780234</v>
      </c>
      <c r="W30" s="22">
        <f t="shared" ca="1" si="41"/>
        <v>4803037.1904484481</v>
      </c>
      <c r="X30" s="22">
        <f t="shared" ca="1" si="41"/>
        <v>4202317.5420335717</v>
      </c>
      <c r="Y30" s="22">
        <f t="shared" ca="1" si="41"/>
        <v>6639506.709682934</v>
      </c>
      <c r="Z30" s="22">
        <f t="shared" ca="1" si="41"/>
        <v>5714152.0825636312</v>
      </c>
      <c r="AA30" s="22">
        <f t="shared" ca="1" si="41"/>
        <v>5387715.6670863489</v>
      </c>
      <c r="AB30" s="22">
        <f t="shared" ca="1" si="41"/>
        <v>4681142.4881509542</v>
      </c>
      <c r="AC30" s="22">
        <f t="shared" ca="1" si="41"/>
        <v>6892457.7331107743</v>
      </c>
      <c r="AD30" s="22">
        <f t="shared" ref="AD30:AF30" ca="1" si="42">AD24</f>
        <v>6259910.7245742818</v>
      </c>
      <c r="AE30" s="22">
        <f t="shared" ca="1" si="42"/>
        <v>5500606.9706662307</v>
      </c>
      <c r="AF30" s="22">
        <f t="shared" ca="1" si="42"/>
        <v>4799041.4931498915</v>
      </c>
      <c r="AG30" s="22">
        <f t="shared" ref="AG30:BH30" ca="1" si="43">AG24</f>
        <v>7677012.1871775342</v>
      </c>
      <c r="AH30" s="22">
        <f t="shared" ca="1" si="43"/>
        <v>6618328.8245345075</v>
      </c>
      <c r="AI30" s="22">
        <f t="shared" ca="1" si="43"/>
        <v>5859840.1546999849</v>
      </c>
      <c r="AJ30" s="22">
        <f t="shared" ca="1" si="43"/>
        <v>5511673.0730827143</v>
      </c>
      <c r="AK30" s="22">
        <f t="shared" ca="1" si="43"/>
        <v>8165284.4203774016</v>
      </c>
      <c r="AL30" s="22">
        <f t="shared" ca="1" si="43"/>
        <v>7021907.4801893979</v>
      </c>
      <c r="AM30" s="22">
        <f t="shared" ca="1" si="43"/>
        <v>6638103.6475304579</v>
      </c>
      <c r="AN30" s="22">
        <f t="shared" ca="1" si="43"/>
        <v>6273201.2969513414</v>
      </c>
      <c r="AO30" s="22">
        <f t="shared" ca="1" si="43"/>
        <v>9071522.9099993948</v>
      </c>
      <c r="AP30" s="22">
        <f t="shared" ca="1" si="43"/>
        <v>8221098.0066940542</v>
      </c>
      <c r="AQ30" s="22">
        <f t="shared" ca="1" si="43"/>
        <v>7252797.2806261349</v>
      </c>
      <c r="AR30" s="22">
        <f t="shared" ca="1" si="43"/>
        <v>6285384.052486199</v>
      </c>
      <c r="AS30" s="22">
        <f t="shared" ca="1" si="43"/>
        <v>9813073.374656193</v>
      </c>
      <c r="AT30" s="22">
        <f t="shared" ca="1" si="43"/>
        <v>8393640.6155646164</v>
      </c>
      <c r="AU30" s="22">
        <f t="shared" ca="1" si="43"/>
        <v>7431693.6106025018</v>
      </c>
      <c r="AV30" s="22">
        <f t="shared" ca="1" si="43"/>
        <v>6990133.5930287894</v>
      </c>
      <c r="AW30" s="22">
        <f t="shared" ca="1" si="43"/>
        <v>10355554.437017517</v>
      </c>
      <c r="AX30" s="22">
        <f t="shared" ca="1" si="43"/>
        <v>8905476.0413562302</v>
      </c>
      <c r="AY30" s="22">
        <f t="shared" ca="1" si="43"/>
        <v>8418720.006689053</v>
      </c>
      <c r="AZ30" s="22">
        <f t="shared" ca="1" si="43"/>
        <v>7371786.2547988072</v>
      </c>
      <c r="BA30" s="22">
        <f t="shared" ca="1" si="43"/>
        <v>11018092.933714185</v>
      </c>
      <c r="BB30" s="22">
        <f t="shared" ca="1" si="43"/>
        <v>10644655.784019319</v>
      </c>
      <c r="BC30" s="22">
        <f t="shared" ca="1" si="43"/>
        <v>9412683.0879359469</v>
      </c>
      <c r="BD30" s="22">
        <f t="shared" ca="1" si="43"/>
        <v>8181835.9538174309</v>
      </c>
      <c r="BE30" s="22">
        <f t="shared" ca="1" si="43"/>
        <v>12651865.744846657</v>
      </c>
      <c r="BF30" s="22">
        <f t="shared" ca="1" si="43"/>
        <v>10847748.549616713</v>
      </c>
      <c r="BG30" s="22">
        <f t="shared" ca="1" si="43"/>
        <v>9526475.680394737</v>
      </c>
      <c r="BH30" s="22">
        <f t="shared" ca="1" si="43"/>
        <v>8865179.3379252255</v>
      </c>
    </row>
    <row r="31" spans="1:60" x14ac:dyDescent="0.3">
      <c r="C31" s="52" t="s">
        <v>164</v>
      </c>
      <c r="D31" s="23"/>
      <c r="E31" s="23"/>
      <c r="F31" s="23"/>
      <c r="G31" s="23"/>
      <c r="H31" s="23"/>
      <c r="I31" s="23"/>
      <c r="J31" s="23"/>
      <c r="K31" s="23"/>
      <c r="L31" s="23"/>
      <c r="M31" s="107">
        <f ca="1">M30/(M29+M30)</f>
        <v>0.70269696105211166</v>
      </c>
      <c r="N31" s="109">
        <f ca="1">M31</f>
        <v>0.70269696105211166</v>
      </c>
      <c r="O31" s="109">
        <f t="shared" ref="O31:AC31" ca="1" si="44">N31</f>
        <v>0.70269696105211166</v>
      </c>
      <c r="P31" s="109">
        <f t="shared" ca="1" si="44"/>
        <v>0.70269696105211166</v>
      </c>
      <c r="Q31" s="109">
        <f t="shared" ca="1" si="44"/>
        <v>0.70269696105211166</v>
      </c>
      <c r="R31" s="109">
        <f t="shared" ca="1" si="44"/>
        <v>0.70269696105211166</v>
      </c>
      <c r="S31" s="109">
        <f t="shared" ca="1" si="44"/>
        <v>0.70269696105211166</v>
      </c>
      <c r="T31" s="109">
        <f t="shared" ca="1" si="44"/>
        <v>0.70269696105211166</v>
      </c>
      <c r="U31" s="109">
        <f t="shared" ca="1" si="44"/>
        <v>0.70269696105211166</v>
      </c>
      <c r="V31" s="109">
        <f t="shared" ca="1" si="44"/>
        <v>0.70269696105211166</v>
      </c>
      <c r="W31" s="109">
        <f t="shared" ca="1" si="44"/>
        <v>0.70269696105211166</v>
      </c>
      <c r="X31" s="109">
        <f t="shared" ca="1" si="44"/>
        <v>0.70269696105211166</v>
      </c>
      <c r="Y31" s="109">
        <f t="shared" ca="1" si="44"/>
        <v>0.70269696105211166</v>
      </c>
      <c r="Z31" s="109">
        <f t="shared" ca="1" si="44"/>
        <v>0.70269696105211166</v>
      </c>
      <c r="AA31" s="109">
        <f t="shared" ca="1" si="44"/>
        <v>0.70269696105211166</v>
      </c>
      <c r="AB31" s="109">
        <f t="shared" ca="1" si="44"/>
        <v>0.70269696105211166</v>
      </c>
      <c r="AC31" s="109">
        <f t="shared" ca="1" si="44"/>
        <v>0.70269696105211166</v>
      </c>
      <c r="AD31" s="109">
        <f t="shared" ref="AD31:AF31" ca="1" si="45">AC31</f>
        <v>0.70269696105211166</v>
      </c>
      <c r="AE31" s="109">
        <f t="shared" ca="1" si="45"/>
        <v>0.70269696105211166</v>
      </c>
      <c r="AF31" s="109">
        <f t="shared" ca="1" si="45"/>
        <v>0.70269696105211166</v>
      </c>
      <c r="AG31" s="109">
        <f t="shared" ref="AG31:BH31" ca="1" si="46">AF31</f>
        <v>0.70269696105211166</v>
      </c>
      <c r="AH31" s="109">
        <f t="shared" ca="1" si="46"/>
        <v>0.70269696105211166</v>
      </c>
      <c r="AI31" s="109">
        <f t="shared" ca="1" si="46"/>
        <v>0.70269696105211166</v>
      </c>
      <c r="AJ31" s="109">
        <f t="shared" ca="1" si="46"/>
        <v>0.70269696105211166</v>
      </c>
      <c r="AK31" s="109">
        <f t="shared" ca="1" si="46"/>
        <v>0.70269696105211166</v>
      </c>
      <c r="AL31" s="109">
        <f t="shared" ca="1" si="46"/>
        <v>0.70269696105211166</v>
      </c>
      <c r="AM31" s="109">
        <f t="shared" ca="1" si="46"/>
        <v>0.70269696105211166</v>
      </c>
      <c r="AN31" s="109">
        <f t="shared" ca="1" si="46"/>
        <v>0.70269696105211166</v>
      </c>
      <c r="AO31" s="109">
        <f t="shared" ca="1" si="46"/>
        <v>0.70269696105211166</v>
      </c>
      <c r="AP31" s="109">
        <f t="shared" ca="1" si="46"/>
        <v>0.70269696105211166</v>
      </c>
      <c r="AQ31" s="109">
        <f t="shared" ca="1" si="46"/>
        <v>0.70269696105211166</v>
      </c>
      <c r="AR31" s="109">
        <f t="shared" ca="1" si="46"/>
        <v>0.70269696105211166</v>
      </c>
      <c r="AS31" s="109">
        <f t="shared" ca="1" si="46"/>
        <v>0.70269696105211166</v>
      </c>
      <c r="AT31" s="109">
        <f t="shared" ca="1" si="46"/>
        <v>0.70269696105211166</v>
      </c>
      <c r="AU31" s="109">
        <f t="shared" ca="1" si="46"/>
        <v>0.70269696105211166</v>
      </c>
      <c r="AV31" s="109">
        <f t="shared" ca="1" si="46"/>
        <v>0.70269696105211166</v>
      </c>
      <c r="AW31" s="109">
        <f t="shared" ca="1" si="46"/>
        <v>0.70269696105211166</v>
      </c>
      <c r="AX31" s="109">
        <f t="shared" ca="1" si="46"/>
        <v>0.70269696105211166</v>
      </c>
      <c r="AY31" s="109">
        <f t="shared" ca="1" si="46"/>
        <v>0.70269696105211166</v>
      </c>
      <c r="AZ31" s="109">
        <f t="shared" ca="1" si="46"/>
        <v>0.70269696105211166</v>
      </c>
      <c r="BA31" s="109">
        <f t="shared" ca="1" si="46"/>
        <v>0.70269696105211166</v>
      </c>
      <c r="BB31" s="109">
        <f t="shared" ca="1" si="46"/>
        <v>0.70269696105211166</v>
      </c>
      <c r="BC31" s="109">
        <f t="shared" ca="1" si="46"/>
        <v>0.70269696105211166</v>
      </c>
      <c r="BD31" s="109">
        <f t="shared" ca="1" si="46"/>
        <v>0.70269696105211166</v>
      </c>
      <c r="BE31" s="109">
        <f t="shared" ca="1" si="46"/>
        <v>0.70269696105211166</v>
      </c>
      <c r="BF31" s="109">
        <f t="shared" ca="1" si="46"/>
        <v>0.70269696105211166</v>
      </c>
      <c r="BG31" s="109">
        <f t="shared" ca="1" si="46"/>
        <v>0.70269696105211166</v>
      </c>
      <c r="BH31" s="109">
        <f t="shared" ca="1" si="46"/>
        <v>0.70269696105211166</v>
      </c>
    </row>
    <row r="32" spans="1:60" x14ac:dyDescent="0.3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</row>
    <row r="33" spans="1:60" x14ac:dyDescent="0.3">
      <c r="C33" s="23" t="s">
        <v>162</v>
      </c>
      <c r="D33" s="23"/>
      <c r="E33" s="23"/>
      <c r="F33" s="23"/>
      <c r="G33" s="23"/>
      <c r="H33" s="23"/>
      <c r="I33" s="108"/>
      <c r="J33" s="23"/>
      <c r="K33" s="23"/>
      <c r="L33" s="23"/>
      <c r="M33" s="109">
        <f>WACC!H8</f>
        <v>0.1368</v>
      </c>
      <c r="N33" s="109">
        <f>WACC!I8</f>
        <v>0.1368</v>
      </c>
      <c r="O33" s="109">
        <f>WACC!J8</f>
        <v>0.1368</v>
      </c>
      <c r="P33" s="109">
        <f>WACC!K8</f>
        <v>0.1368</v>
      </c>
      <c r="Q33" s="109">
        <f>WACC!L8</f>
        <v>0.1368</v>
      </c>
      <c r="R33" s="109">
        <f>WACC!M8</f>
        <v>0.1368</v>
      </c>
      <c r="S33" s="109">
        <f>WACC!N8</f>
        <v>0.1368</v>
      </c>
      <c r="T33" s="109">
        <f>WACC!O8</f>
        <v>0.1368</v>
      </c>
      <c r="U33" s="109">
        <f>WACC!P8</f>
        <v>0.1368</v>
      </c>
      <c r="V33" s="109">
        <f>WACC!Q8</f>
        <v>0.1368</v>
      </c>
      <c r="W33" s="109">
        <f>WACC!R8</f>
        <v>0.1368</v>
      </c>
      <c r="X33" s="109">
        <f>WACC!S8</f>
        <v>0.1368</v>
      </c>
      <c r="Y33" s="109">
        <f>WACC!T8</f>
        <v>0.1368</v>
      </c>
      <c r="Z33" s="109">
        <f>WACC!U8</f>
        <v>0.1368</v>
      </c>
      <c r="AA33" s="109">
        <f>WACC!V8</f>
        <v>0.1368</v>
      </c>
      <c r="AB33" s="109">
        <f>WACC!W8</f>
        <v>0.1368</v>
      </c>
      <c r="AC33" s="109">
        <f>WACC!X8</f>
        <v>0.1368</v>
      </c>
      <c r="AD33" s="109">
        <f>WACC!Y8</f>
        <v>0.1368</v>
      </c>
      <c r="AE33" s="109">
        <f>WACC!Z8</f>
        <v>0.1368</v>
      </c>
      <c r="AF33" s="109">
        <f>WACC!AA8</f>
        <v>0.1368</v>
      </c>
      <c r="AG33" s="109">
        <f>WACC!AB8</f>
        <v>0.1368</v>
      </c>
      <c r="AH33" s="109">
        <f>WACC!AC8</f>
        <v>0.1368</v>
      </c>
      <c r="AI33" s="109">
        <f>WACC!AD8</f>
        <v>0.1368</v>
      </c>
      <c r="AJ33" s="109">
        <f>WACC!AE8</f>
        <v>0</v>
      </c>
      <c r="AK33" s="109">
        <f>WACC!AF8</f>
        <v>0</v>
      </c>
      <c r="AL33" s="109">
        <f>WACC!AG8</f>
        <v>0</v>
      </c>
      <c r="AM33" s="109">
        <f>WACC!AH8</f>
        <v>0</v>
      </c>
      <c r="AN33" s="109">
        <f>WACC!AI8</f>
        <v>0</v>
      </c>
      <c r="AO33" s="109">
        <f>WACC!AJ8</f>
        <v>0</v>
      </c>
      <c r="AP33" s="109">
        <f>WACC!AK8</f>
        <v>0</v>
      </c>
      <c r="AQ33" s="109">
        <f>WACC!AL8</f>
        <v>0</v>
      </c>
      <c r="AR33" s="109">
        <f>WACC!AM8</f>
        <v>0</v>
      </c>
      <c r="AS33" s="109">
        <f>WACC!AN8</f>
        <v>0</v>
      </c>
      <c r="AT33" s="109">
        <f>WACC!AO8</f>
        <v>0</v>
      </c>
      <c r="AU33" s="109">
        <f>WACC!AP8</f>
        <v>0</v>
      </c>
      <c r="AV33" s="109">
        <f>WACC!AQ8</f>
        <v>0</v>
      </c>
      <c r="AW33" s="109">
        <f>WACC!AR8</f>
        <v>0</v>
      </c>
      <c r="AX33" s="109">
        <f>WACC!AS8</f>
        <v>0</v>
      </c>
      <c r="AY33" s="109">
        <f>WACC!AT8</f>
        <v>0</v>
      </c>
      <c r="AZ33" s="109">
        <f>WACC!AU8</f>
        <v>0</v>
      </c>
      <c r="BA33" s="109">
        <f>WACC!AV8</f>
        <v>0</v>
      </c>
      <c r="BB33" s="109">
        <f>WACC!AW8</f>
        <v>0</v>
      </c>
      <c r="BC33" s="109">
        <f>WACC!AX8</f>
        <v>0</v>
      </c>
      <c r="BD33" s="109">
        <f>WACC!AY8</f>
        <v>0</v>
      </c>
      <c r="BE33" s="109">
        <f>WACC!AZ8</f>
        <v>0</v>
      </c>
      <c r="BF33" s="109">
        <f>WACC!BA8</f>
        <v>0</v>
      </c>
      <c r="BG33" s="109">
        <f>WACC!BB8</f>
        <v>0</v>
      </c>
      <c r="BH33" s="109">
        <f>WACC!BC8</f>
        <v>0</v>
      </c>
    </row>
    <row r="34" spans="1:60" x14ac:dyDescent="0.3">
      <c r="C34" s="23" t="s">
        <v>163</v>
      </c>
      <c r="D34" s="23"/>
      <c r="E34" s="23"/>
      <c r="F34" s="23"/>
      <c r="G34" s="23"/>
      <c r="H34" s="23"/>
      <c r="I34" s="108"/>
      <c r="J34" s="23"/>
      <c r="K34" s="23"/>
      <c r="L34" s="23"/>
      <c r="M34" s="109">
        <f>WACC!H9</f>
        <v>4.4999999999999998E-2</v>
      </c>
      <c r="N34" s="109">
        <f>WACC!I9</f>
        <v>0.05</v>
      </c>
      <c r="O34" s="109">
        <f>WACC!J9</f>
        <v>4.4999999999999998E-2</v>
      </c>
      <c r="P34" s="109">
        <f>WACC!K9</f>
        <v>4.4999999999999998E-2</v>
      </c>
      <c r="Q34" s="109">
        <f>WACC!L9</f>
        <v>0.04</v>
      </c>
      <c r="R34" s="109">
        <f>WACC!M9</f>
        <v>3.5000000000000003E-2</v>
      </c>
      <c r="S34" s="109">
        <f>WACC!N9</f>
        <v>0.03</v>
      </c>
      <c r="T34" s="109">
        <f>WACC!O9</f>
        <v>0.03</v>
      </c>
      <c r="U34" s="109">
        <f>WACC!P9</f>
        <v>2.5000000000000001E-2</v>
      </c>
      <c r="V34" s="109">
        <f>WACC!Q9</f>
        <v>2.5000000000000001E-2</v>
      </c>
      <c r="W34" s="109">
        <f>WACC!R9</f>
        <v>2.5000000000000001E-2</v>
      </c>
      <c r="X34" s="109">
        <f>WACC!S9</f>
        <v>2.5000000000000001E-2</v>
      </c>
      <c r="Y34" s="109">
        <f>WACC!T9</f>
        <v>2.5000000000000001E-2</v>
      </c>
      <c r="Z34" s="109">
        <f>WACC!U9</f>
        <v>2.5000000000000001E-2</v>
      </c>
      <c r="AA34" s="109">
        <f>WACC!V9</f>
        <v>2.5000000000000001E-2</v>
      </c>
      <c r="AB34" s="109">
        <f>WACC!W9</f>
        <v>2.5000000000000001E-2</v>
      </c>
      <c r="AC34" s="109">
        <f>WACC!X9</f>
        <v>2.5000000000000001E-2</v>
      </c>
      <c r="AD34" s="109">
        <f>WACC!Y9</f>
        <v>2.5000000000000001E-2</v>
      </c>
      <c r="AE34" s="109">
        <f>WACC!Z9</f>
        <v>2.5000000000000001E-2</v>
      </c>
      <c r="AF34" s="109">
        <f>WACC!AA9</f>
        <v>2.5000000000000001E-2</v>
      </c>
      <c r="AG34" s="109">
        <f>WACC!AB9</f>
        <v>2.5000000000000001E-2</v>
      </c>
      <c r="AH34" s="109">
        <f>WACC!AC9</f>
        <v>2.5000000000000001E-2</v>
      </c>
      <c r="AI34" s="109">
        <f>WACC!AD9</f>
        <v>2.5000000000000001E-2</v>
      </c>
      <c r="AJ34" s="109">
        <f>WACC!AE9</f>
        <v>0</v>
      </c>
      <c r="AK34" s="109">
        <f>WACC!AF9</f>
        <v>0</v>
      </c>
      <c r="AL34" s="109">
        <f>WACC!AG9</f>
        <v>0</v>
      </c>
      <c r="AM34" s="109">
        <f>WACC!AH9</f>
        <v>0</v>
      </c>
      <c r="AN34" s="109">
        <f>WACC!AI9</f>
        <v>0</v>
      </c>
      <c r="AO34" s="109">
        <f>WACC!AJ9</f>
        <v>0</v>
      </c>
      <c r="AP34" s="109">
        <f>WACC!AK9</f>
        <v>0</v>
      </c>
      <c r="AQ34" s="109">
        <f>WACC!AL9</f>
        <v>0</v>
      </c>
      <c r="AR34" s="109">
        <f>WACC!AM9</f>
        <v>0</v>
      </c>
      <c r="AS34" s="109">
        <f>WACC!AN9</f>
        <v>0</v>
      </c>
      <c r="AT34" s="109">
        <f>WACC!AO9</f>
        <v>0</v>
      </c>
      <c r="AU34" s="109">
        <f>WACC!AP9</f>
        <v>0</v>
      </c>
      <c r="AV34" s="109">
        <f>WACC!AQ9</f>
        <v>0</v>
      </c>
      <c r="AW34" s="109">
        <f>WACC!AR9</f>
        <v>0</v>
      </c>
      <c r="AX34" s="109">
        <f>WACC!AS9</f>
        <v>0</v>
      </c>
      <c r="AY34" s="109">
        <f>WACC!AT9</f>
        <v>0</v>
      </c>
      <c r="AZ34" s="109">
        <f>WACC!AU9</f>
        <v>0</v>
      </c>
      <c r="BA34" s="109">
        <f>WACC!AV9</f>
        <v>0</v>
      </c>
      <c r="BB34" s="109">
        <f>WACC!AW9</f>
        <v>0</v>
      </c>
      <c r="BC34" s="109">
        <f>WACC!AX9</f>
        <v>0</v>
      </c>
      <c r="BD34" s="109">
        <f>WACC!AY9</f>
        <v>0</v>
      </c>
      <c r="BE34" s="109">
        <f>WACC!AZ9</f>
        <v>0</v>
      </c>
      <c r="BF34" s="109">
        <f>WACC!BA9</f>
        <v>0</v>
      </c>
      <c r="BG34" s="109">
        <f>WACC!BB9</f>
        <v>0</v>
      </c>
      <c r="BH34" s="109">
        <f>WACC!BC9</f>
        <v>0</v>
      </c>
    </row>
    <row r="35" spans="1:60" x14ac:dyDescent="0.3"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</row>
    <row r="36" spans="1:60" x14ac:dyDescent="0.3">
      <c r="C36" s="23" t="s">
        <v>159</v>
      </c>
      <c r="D36" s="23"/>
      <c r="E36" s="23"/>
      <c r="F36" s="23"/>
      <c r="G36" s="23"/>
      <c r="H36" s="23"/>
      <c r="I36" s="23"/>
      <c r="J36" s="23"/>
      <c r="K36" s="23"/>
      <c r="L36" s="23"/>
      <c r="M36" s="110">
        <f ca="1">(M31*M34)+((100%-M31))*M33</f>
        <v>7.2292418975416162E-2</v>
      </c>
      <c r="N36" s="110">
        <f ca="1">M36</f>
        <v>7.2292418975416162E-2</v>
      </c>
      <c r="O36" s="110">
        <f t="shared" ref="O36:AD36" ca="1" si="47">N36</f>
        <v>7.2292418975416162E-2</v>
      </c>
      <c r="P36" s="110">
        <f t="shared" ca="1" si="47"/>
        <v>7.2292418975416162E-2</v>
      </c>
      <c r="Q36" s="110">
        <f t="shared" ca="1" si="47"/>
        <v>7.2292418975416162E-2</v>
      </c>
      <c r="R36" s="110">
        <f t="shared" ca="1" si="47"/>
        <v>7.2292418975416162E-2</v>
      </c>
      <c r="S36" s="110">
        <f t="shared" ca="1" si="47"/>
        <v>7.2292418975416162E-2</v>
      </c>
      <c r="T36" s="110">
        <f t="shared" ca="1" si="47"/>
        <v>7.2292418975416162E-2</v>
      </c>
      <c r="U36" s="110">
        <f t="shared" ca="1" si="47"/>
        <v>7.2292418975416162E-2</v>
      </c>
      <c r="V36" s="110">
        <f t="shared" ca="1" si="47"/>
        <v>7.2292418975416162E-2</v>
      </c>
      <c r="W36" s="110">
        <f t="shared" ca="1" si="47"/>
        <v>7.2292418975416162E-2</v>
      </c>
      <c r="X36" s="110">
        <f t="shared" ca="1" si="47"/>
        <v>7.2292418975416162E-2</v>
      </c>
      <c r="Y36" s="110">
        <f t="shared" ca="1" si="47"/>
        <v>7.2292418975416162E-2</v>
      </c>
      <c r="Z36" s="110">
        <f t="shared" ca="1" si="47"/>
        <v>7.2292418975416162E-2</v>
      </c>
      <c r="AA36" s="110">
        <f t="shared" ca="1" si="47"/>
        <v>7.2292418975416162E-2</v>
      </c>
      <c r="AB36" s="110">
        <f t="shared" ca="1" si="47"/>
        <v>7.2292418975416162E-2</v>
      </c>
      <c r="AC36" s="110">
        <f t="shared" ca="1" si="47"/>
        <v>7.2292418975416162E-2</v>
      </c>
      <c r="AD36" s="110">
        <f t="shared" ca="1" si="47"/>
        <v>7.2292418975416162E-2</v>
      </c>
      <c r="AE36" s="110">
        <f t="shared" ref="AE36" ca="1" si="48">AD36</f>
        <v>7.2292418975416162E-2</v>
      </c>
      <c r="AF36" s="110">
        <f t="shared" ref="AF36" ca="1" si="49">AE36</f>
        <v>7.2292418975416162E-2</v>
      </c>
      <c r="AG36" s="110">
        <f t="shared" ref="AG36" ca="1" si="50">AF36</f>
        <v>7.2292418975416162E-2</v>
      </c>
      <c r="AH36" s="110">
        <f t="shared" ref="AH36" ca="1" si="51">AG36</f>
        <v>7.2292418975416162E-2</v>
      </c>
      <c r="AI36" s="110">
        <f t="shared" ref="AI36" ca="1" si="52">AH36</f>
        <v>7.2292418975416162E-2</v>
      </c>
      <c r="AJ36" s="110">
        <f t="shared" ref="AJ36" ca="1" si="53">AI36</f>
        <v>7.2292418975416162E-2</v>
      </c>
      <c r="AK36" s="110">
        <f t="shared" ref="AK36" ca="1" si="54">AJ36</f>
        <v>7.2292418975416162E-2</v>
      </c>
      <c r="AL36" s="110">
        <f t="shared" ref="AL36" ca="1" si="55">AK36</f>
        <v>7.2292418975416162E-2</v>
      </c>
      <c r="AM36" s="110">
        <f t="shared" ref="AM36" ca="1" si="56">AL36</f>
        <v>7.2292418975416162E-2</v>
      </c>
      <c r="AN36" s="110">
        <f t="shared" ref="AN36" ca="1" si="57">AM36</f>
        <v>7.2292418975416162E-2</v>
      </c>
      <c r="AO36" s="110">
        <f t="shared" ref="AO36" ca="1" si="58">AN36</f>
        <v>7.2292418975416162E-2</v>
      </c>
      <c r="AP36" s="110">
        <f t="shared" ref="AP36" ca="1" si="59">AO36</f>
        <v>7.2292418975416162E-2</v>
      </c>
      <c r="AQ36" s="110">
        <f t="shared" ref="AQ36" ca="1" si="60">AP36</f>
        <v>7.2292418975416162E-2</v>
      </c>
      <c r="AR36" s="110">
        <f t="shared" ref="AR36" ca="1" si="61">AQ36</f>
        <v>7.2292418975416162E-2</v>
      </c>
      <c r="AS36" s="110">
        <f t="shared" ref="AS36" ca="1" si="62">AR36</f>
        <v>7.2292418975416162E-2</v>
      </c>
      <c r="AT36" s="110">
        <f t="shared" ref="AT36" ca="1" si="63">AS36</f>
        <v>7.2292418975416162E-2</v>
      </c>
      <c r="AU36" s="110">
        <f t="shared" ref="AU36" ca="1" si="64">AT36</f>
        <v>7.2292418975416162E-2</v>
      </c>
      <c r="AV36" s="110">
        <f t="shared" ref="AV36" ca="1" si="65">AU36</f>
        <v>7.2292418975416162E-2</v>
      </c>
      <c r="AW36" s="110">
        <f t="shared" ref="AW36" ca="1" si="66">AV36</f>
        <v>7.2292418975416162E-2</v>
      </c>
      <c r="AX36" s="110">
        <f t="shared" ref="AX36" ca="1" si="67">AW36</f>
        <v>7.2292418975416162E-2</v>
      </c>
      <c r="AY36" s="110">
        <f t="shared" ref="AY36" ca="1" si="68">AX36</f>
        <v>7.2292418975416162E-2</v>
      </c>
      <c r="AZ36" s="110">
        <f t="shared" ref="AZ36" ca="1" si="69">AY36</f>
        <v>7.2292418975416162E-2</v>
      </c>
      <c r="BA36" s="110">
        <f t="shared" ref="BA36" ca="1" si="70">AZ36</f>
        <v>7.2292418975416162E-2</v>
      </c>
      <c r="BB36" s="110">
        <f t="shared" ref="BB36" ca="1" si="71">BA36</f>
        <v>7.2292418975416162E-2</v>
      </c>
      <c r="BC36" s="110">
        <f t="shared" ref="BC36" ca="1" si="72">BB36</f>
        <v>7.2292418975416162E-2</v>
      </c>
      <c r="BD36" s="110">
        <f t="shared" ref="BD36" ca="1" si="73">BC36</f>
        <v>7.2292418975416162E-2</v>
      </c>
      <c r="BE36" s="110">
        <f t="shared" ref="BE36" ca="1" si="74">BD36</f>
        <v>7.2292418975416162E-2</v>
      </c>
      <c r="BF36" s="110">
        <f t="shared" ref="BF36" ca="1" si="75">BE36</f>
        <v>7.2292418975416162E-2</v>
      </c>
      <c r="BG36" s="110">
        <f t="shared" ref="BG36" ca="1" si="76">BF36</f>
        <v>7.2292418975416162E-2</v>
      </c>
      <c r="BH36" s="110">
        <f t="shared" ref="BH36" ca="1" si="77">BG36</f>
        <v>7.2292418975416162E-2</v>
      </c>
    </row>
    <row r="37" spans="1:60" x14ac:dyDescent="0.3"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</row>
    <row r="38" spans="1:60" s="18" customFormat="1" x14ac:dyDescent="0.3">
      <c r="A38" s="88" t="s">
        <v>165</v>
      </c>
      <c r="B38" s="89"/>
      <c r="C38" s="104"/>
      <c r="D38" s="104"/>
      <c r="E38" s="104"/>
      <c r="F38" s="104"/>
      <c r="G38" s="104"/>
      <c r="H38" s="104"/>
      <c r="I38" s="104"/>
      <c r="J38" s="105"/>
      <c r="K38" s="105"/>
      <c r="L38" s="105"/>
      <c r="M38" s="105"/>
      <c r="N38" s="105"/>
      <c r="O38" s="105"/>
      <c r="P38" s="105"/>
      <c r="Q38" s="105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6"/>
      <c r="AS38" s="106"/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/>
    </row>
    <row r="39" spans="1:60" x14ac:dyDescent="0.3">
      <c r="C39" s="52" t="s">
        <v>98</v>
      </c>
      <c r="D39" s="111"/>
      <c r="E39" s="111"/>
      <c r="F39" s="111"/>
      <c r="G39" s="23"/>
      <c r="H39" s="23"/>
      <c r="I39" s="23"/>
      <c r="J39" s="23"/>
      <c r="K39" s="23"/>
      <c r="L39" s="23"/>
      <c r="M39" s="112" t="str">
        <f t="shared" ref="M39:AD39" si="78">IF(M40=$I$40,1,"-")</f>
        <v>-</v>
      </c>
      <c r="N39" s="112" t="str">
        <f t="shared" si="78"/>
        <v>-</v>
      </c>
      <c r="O39" s="112" t="str">
        <f t="shared" si="78"/>
        <v>-</v>
      </c>
      <c r="P39" s="112" t="str">
        <f t="shared" si="78"/>
        <v>-</v>
      </c>
      <c r="Q39" s="112" t="str">
        <f t="shared" si="78"/>
        <v>-</v>
      </c>
      <c r="R39" s="112" t="str">
        <f t="shared" si="78"/>
        <v>-</v>
      </c>
      <c r="S39" s="112" t="str">
        <f t="shared" si="78"/>
        <v>-</v>
      </c>
      <c r="T39" s="112" t="str">
        <f t="shared" si="78"/>
        <v>-</v>
      </c>
      <c r="U39" s="112" t="str">
        <f t="shared" si="78"/>
        <v>-</v>
      </c>
      <c r="V39" s="112" t="str">
        <f t="shared" si="78"/>
        <v>-</v>
      </c>
      <c r="W39" s="112" t="str">
        <f t="shared" si="78"/>
        <v>-</v>
      </c>
      <c r="X39" s="112" t="str">
        <f t="shared" si="78"/>
        <v>-</v>
      </c>
      <c r="Y39" s="112" t="str">
        <f t="shared" si="78"/>
        <v>-</v>
      </c>
      <c r="Z39" s="112" t="str">
        <f t="shared" si="78"/>
        <v>-</v>
      </c>
      <c r="AA39" s="112" t="str">
        <f t="shared" si="78"/>
        <v>-</v>
      </c>
      <c r="AB39" s="112" t="str">
        <f t="shared" si="78"/>
        <v>-</v>
      </c>
      <c r="AC39" s="112" t="str">
        <f t="shared" si="78"/>
        <v>-</v>
      </c>
      <c r="AD39" s="112" t="str">
        <f t="shared" si="78"/>
        <v>-</v>
      </c>
      <c r="AE39" s="112" t="str">
        <f t="shared" ref="AE39:AG39" si="79">IF(AE40=$I$40,1,"-")</f>
        <v>-</v>
      </c>
      <c r="AF39" s="112" t="str">
        <f t="shared" si="79"/>
        <v>-</v>
      </c>
      <c r="AG39" s="112" t="str">
        <f t="shared" si="79"/>
        <v>-</v>
      </c>
      <c r="AH39" s="112" t="str">
        <f t="shared" ref="AH39" si="80">IF(AH40=$I$40,1,"-")</f>
        <v>-</v>
      </c>
      <c r="AI39" s="112" t="str">
        <f t="shared" ref="AI39" si="81">IF(AI40=$I$40,1,"-")</f>
        <v>-</v>
      </c>
      <c r="AJ39" s="112" t="str">
        <f t="shared" ref="AJ39" si="82">IF(AJ40=$I$40,1,"-")</f>
        <v>-</v>
      </c>
      <c r="AK39" s="112" t="str">
        <f t="shared" ref="AK39" si="83">IF(AK40=$I$40,1,"-")</f>
        <v>-</v>
      </c>
      <c r="AL39" s="112" t="str">
        <f t="shared" ref="AL39" si="84">IF(AL40=$I$40,1,"-")</f>
        <v>-</v>
      </c>
      <c r="AM39" s="112" t="str">
        <f t="shared" ref="AM39" si="85">IF(AM40=$I$40,1,"-")</f>
        <v>-</v>
      </c>
      <c r="AN39" s="112" t="str">
        <f t="shared" ref="AN39" si="86">IF(AN40=$I$40,1,"-")</f>
        <v>-</v>
      </c>
      <c r="AO39" s="112" t="str">
        <f t="shared" ref="AO39" si="87">IF(AO40=$I$40,1,"-")</f>
        <v>-</v>
      </c>
      <c r="AP39" s="112" t="str">
        <f t="shared" ref="AP39" si="88">IF(AP40=$I$40,1,"-")</f>
        <v>-</v>
      </c>
      <c r="AQ39" s="112" t="str">
        <f t="shared" ref="AQ39" si="89">IF(AQ40=$I$40,1,"-")</f>
        <v>-</v>
      </c>
      <c r="AR39" s="112" t="str">
        <f t="shared" ref="AR39" si="90">IF(AR40=$I$40,1,"-")</f>
        <v>-</v>
      </c>
      <c r="AS39" s="112" t="str">
        <f t="shared" ref="AS39" si="91">IF(AS40=$I$40,1,"-")</f>
        <v>-</v>
      </c>
      <c r="AT39" s="112" t="str">
        <f t="shared" ref="AT39" si="92">IF(AT40=$I$40,1,"-")</f>
        <v>-</v>
      </c>
      <c r="AU39" s="112" t="str">
        <f t="shared" ref="AU39" si="93">IF(AU40=$I$40,1,"-")</f>
        <v>-</v>
      </c>
      <c r="AV39" s="112" t="str">
        <f t="shared" ref="AV39" si="94">IF(AV40=$I$40,1,"-")</f>
        <v>-</v>
      </c>
      <c r="AW39" s="112" t="str">
        <f t="shared" ref="AW39" si="95">IF(AW40=$I$40,1,"-")</f>
        <v>-</v>
      </c>
      <c r="AX39" s="112">
        <f t="shared" ref="AX39" si="96">IF(AX40=$I$40,1,"-")</f>
        <v>1</v>
      </c>
      <c r="AY39" s="112" t="str">
        <f t="shared" ref="AY39" si="97">IF(AY40=$I$40,1,"-")</f>
        <v>-</v>
      </c>
      <c r="AZ39" s="112" t="str">
        <f t="shared" ref="AZ39" si="98">IF(AZ40=$I$40,1,"-")</f>
        <v>-</v>
      </c>
      <c r="BA39" s="112" t="str">
        <f t="shared" ref="BA39" si="99">IF(BA40=$I$40,1,"-")</f>
        <v>-</v>
      </c>
      <c r="BB39" s="112" t="str">
        <f t="shared" ref="BB39" si="100">IF(BB40=$I$40,1,"-")</f>
        <v>-</v>
      </c>
      <c r="BC39" s="112" t="str">
        <f t="shared" ref="BC39" si="101">IF(BC40=$I$40,1,"-")</f>
        <v>-</v>
      </c>
      <c r="BD39" s="112" t="str">
        <f t="shared" ref="BD39" si="102">IF(BD40=$I$40,1,"-")</f>
        <v>-</v>
      </c>
      <c r="BE39" s="112" t="str">
        <f t="shared" ref="BE39" si="103">IF(BE40=$I$40,1,"-")</f>
        <v>-</v>
      </c>
      <c r="BF39" s="112" t="str">
        <f t="shared" ref="BF39" si="104">IF(BF40=$I$40,1,"-")</f>
        <v>-</v>
      </c>
      <c r="BG39" s="112" t="str">
        <f t="shared" ref="BG39" si="105">IF(BG40=$I$40,1,"-")</f>
        <v>-</v>
      </c>
      <c r="BH39" s="112" t="str">
        <f t="shared" ref="BH39" si="106">IF(BH40=$I$40,1,"-")</f>
        <v>-</v>
      </c>
    </row>
    <row r="40" spans="1:60" ht="15" x14ac:dyDescent="0.35">
      <c r="C40" s="52" t="s">
        <v>166</v>
      </c>
      <c r="D40" s="111"/>
      <c r="F40" s="114" t="s">
        <v>167</v>
      </c>
      <c r="G40" s="23"/>
      <c r="H40" s="23"/>
      <c r="I40" s="113">
        <v>2060</v>
      </c>
      <c r="J40" s="103" t="s">
        <v>167</v>
      </c>
      <c r="K40" s="23"/>
      <c r="L40" s="23"/>
      <c r="M40" s="23">
        <f>M3</f>
        <v>2023</v>
      </c>
      <c r="N40" s="23">
        <f t="shared" ref="N40:AC40" si="107">N3</f>
        <v>2024</v>
      </c>
      <c r="O40" s="23">
        <f t="shared" si="107"/>
        <v>2025</v>
      </c>
      <c r="P40" s="23">
        <f t="shared" si="107"/>
        <v>2026</v>
      </c>
      <c r="Q40" s="23">
        <f t="shared" si="107"/>
        <v>2027</v>
      </c>
      <c r="R40" s="23">
        <f t="shared" si="107"/>
        <v>2028</v>
      </c>
      <c r="S40" s="23">
        <f t="shared" si="107"/>
        <v>2029</v>
      </c>
      <c r="T40" s="23">
        <f t="shared" si="107"/>
        <v>2030</v>
      </c>
      <c r="U40" s="23">
        <f t="shared" si="107"/>
        <v>2031</v>
      </c>
      <c r="V40" s="23">
        <f t="shared" si="107"/>
        <v>2032</v>
      </c>
      <c r="W40" s="23">
        <f t="shared" si="107"/>
        <v>2033</v>
      </c>
      <c r="X40" s="23">
        <f t="shared" si="107"/>
        <v>2034</v>
      </c>
      <c r="Y40" s="23">
        <f t="shared" si="107"/>
        <v>2035</v>
      </c>
      <c r="Z40" s="23">
        <f t="shared" si="107"/>
        <v>2036</v>
      </c>
      <c r="AA40" s="23">
        <f t="shared" si="107"/>
        <v>2037</v>
      </c>
      <c r="AB40" s="23">
        <f t="shared" si="107"/>
        <v>2038</v>
      </c>
      <c r="AC40" s="23">
        <f t="shared" si="107"/>
        <v>2039</v>
      </c>
      <c r="AD40" s="23">
        <f t="shared" ref="AD40:AF40" si="108">AD3</f>
        <v>2040</v>
      </c>
      <c r="AE40" s="23">
        <f t="shared" si="108"/>
        <v>2041</v>
      </c>
      <c r="AF40" s="23">
        <f t="shared" si="108"/>
        <v>2042</v>
      </c>
      <c r="AG40" s="23">
        <f t="shared" ref="AG40:BH40" si="109">AG3</f>
        <v>2043</v>
      </c>
      <c r="AH40" s="23">
        <f t="shared" si="109"/>
        <v>2044</v>
      </c>
      <c r="AI40" s="23">
        <f t="shared" si="109"/>
        <v>2045</v>
      </c>
      <c r="AJ40" s="23">
        <f t="shared" si="109"/>
        <v>2046</v>
      </c>
      <c r="AK40" s="23">
        <f t="shared" si="109"/>
        <v>2047</v>
      </c>
      <c r="AL40" s="23">
        <f t="shared" si="109"/>
        <v>2048</v>
      </c>
      <c r="AM40" s="23">
        <f t="shared" si="109"/>
        <v>2049</v>
      </c>
      <c r="AN40" s="23">
        <f t="shared" si="109"/>
        <v>2050</v>
      </c>
      <c r="AO40" s="23">
        <f t="shared" si="109"/>
        <v>2051</v>
      </c>
      <c r="AP40" s="23">
        <f t="shared" si="109"/>
        <v>2052</v>
      </c>
      <c r="AQ40" s="23">
        <f t="shared" si="109"/>
        <v>2053</v>
      </c>
      <c r="AR40" s="23">
        <f t="shared" si="109"/>
        <v>2054</v>
      </c>
      <c r="AS40" s="23">
        <f t="shared" si="109"/>
        <v>2055</v>
      </c>
      <c r="AT40" s="23">
        <f t="shared" si="109"/>
        <v>2056</v>
      </c>
      <c r="AU40" s="23">
        <f t="shared" si="109"/>
        <v>2057</v>
      </c>
      <c r="AV40" s="23">
        <f t="shared" si="109"/>
        <v>2058</v>
      </c>
      <c r="AW40" s="23">
        <f t="shared" si="109"/>
        <v>2059</v>
      </c>
      <c r="AX40" s="23">
        <f t="shared" si="109"/>
        <v>2060</v>
      </c>
      <c r="AY40" s="23">
        <f t="shared" si="109"/>
        <v>2061</v>
      </c>
      <c r="AZ40" s="23">
        <f t="shared" si="109"/>
        <v>2062</v>
      </c>
      <c r="BA40" s="23">
        <f t="shared" si="109"/>
        <v>2063</v>
      </c>
      <c r="BB40" s="23">
        <f t="shared" si="109"/>
        <v>2064</v>
      </c>
      <c r="BC40" s="23">
        <f t="shared" si="109"/>
        <v>2065</v>
      </c>
      <c r="BD40" s="23">
        <f t="shared" si="109"/>
        <v>2066</v>
      </c>
      <c r="BE40" s="23">
        <f t="shared" si="109"/>
        <v>2067</v>
      </c>
      <c r="BF40" s="23">
        <f t="shared" si="109"/>
        <v>2068</v>
      </c>
      <c r="BG40" s="23">
        <f t="shared" si="109"/>
        <v>2069</v>
      </c>
      <c r="BH40" s="23">
        <f t="shared" si="109"/>
        <v>2070</v>
      </c>
    </row>
    <row r="41" spans="1:60" ht="15" x14ac:dyDescent="0.35">
      <c r="C41" s="52"/>
      <c r="D41" s="111"/>
      <c r="F41" s="116"/>
      <c r="G41" s="23"/>
      <c r="H41" s="23"/>
      <c r="I41" s="115"/>
      <c r="J41" s="116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</row>
    <row r="42" spans="1:60" ht="15" x14ac:dyDescent="0.35">
      <c r="C42" s="52" t="s">
        <v>168</v>
      </c>
      <c r="D42" s="111"/>
      <c r="F42" s="116" t="s">
        <v>169</v>
      </c>
      <c r="G42" s="23"/>
      <c r="H42" s="23"/>
      <c r="I42" s="117">
        <v>1</v>
      </c>
      <c r="J42" s="116" t="s">
        <v>169</v>
      </c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</row>
    <row r="43" spans="1:60" ht="15" x14ac:dyDescent="0.35">
      <c r="C43" s="52" t="s">
        <v>170</v>
      </c>
      <c r="D43" s="111"/>
      <c r="F43" s="116" t="s">
        <v>5</v>
      </c>
      <c r="G43" s="23"/>
      <c r="H43" s="23"/>
      <c r="I43" s="118">
        <v>5.0000000000000001E-3</v>
      </c>
      <c r="J43" s="116" t="s">
        <v>5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</row>
    <row r="44" spans="1:60" ht="15" x14ac:dyDescent="0.3">
      <c r="C44" s="52"/>
      <c r="D44" s="111"/>
      <c r="E44" s="119"/>
      <c r="F44" s="120"/>
      <c r="G44" s="23"/>
      <c r="H44" s="23"/>
      <c r="I44" s="23"/>
      <c r="J44" s="120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</row>
    <row r="45" spans="1:60" ht="15" x14ac:dyDescent="0.3">
      <c r="C45" s="52" t="s">
        <v>171</v>
      </c>
      <c r="D45" s="111"/>
      <c r="F45" s="120"/>
      <c r="G45" s="23"/>
      <c r="H45" s="23"/>
      <c r="I45" s="118" t="s">
        <v>170</v>
      </c>
      <c r="J45" s="120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</row>
    <row r="46" spans="1:60" ht="15" x14ac:dyDescent="0.3">
      <c r="C46" s="52"/>
      <c r="D46" s="111"/>
      <c r="E46" s="115"/>
      <c r="F46" s="120"/>
      <c r="G46" s="23"/>
      <c r="H46" s="23"/>
      <c r="I46" s="23"/>
      <c r="J46" s="120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</row>
    <row r="47" spans="1:60" ht="15" x14ac:dyDescent="0.3">
      <c r="C47" s="52" t="s">
        <v>74</v>
      </c>
      <c r="D47" s="111"/>
      <c r="E47" s="115"/>
      <c r="F47" s="103" t="s">
        <v>18</v>
      </c>
      <c r="G47" s="23"/>
      <c r="H47" s="23"/>
      <c r="I47" s="23"/>
      <c r="J47" s="103" t="s">
        <v>18</v>
      </c>
      <c r="K47" s="23"/>
      <c r="L47" s="23"/>
      <c r="M47" s="22">
        <f>M8</f>
        <v>2039000</v>
      </c>
      <c r="N47" s="22">
        <f t="shared" ref="N47:AC47" si="110">N8</f>
        <v>2049966.3642655984</v>
      </c>
      <c r="O47" s="22">
        <f t="shared" si="110"/>
        <v>2082869.2268742593</v>
      </c>
      <c r="P47" s="22">
        <f t="shared" si="110"/>
        <v>2160380.3978607999</v>
      </c>
      <c r="Q47" s="22">
        <f t="shared" si="110"/>
        <v>2240703.3849067334</v>
      </c>
      <c r="R47" s="22">
        <f t="shared" si="110"/>
        <v>2323938.2892101975</v>
      </c>
      <c r="S47" s="22">
        <f t="shared" si="110"/>
        <v>2410188.7245690655</v>
      </c>
      <c r="T47" s="22">
        <f t="shared" si="110"/>
        <v>2499561.9392443271</v>
      </c>
      <c r="U47" s="22">
        <f t="shared" si="110"/>
        <v>2592168.9420126071</v>
      </c>
      <c r="V47" s="22">
        <f t="shared" si="110"/>
        <v>2688124.6325507257</v>
      </c>
      <c r="W47" s="22">
        <f t="shared" si="110"/>
        <v>2787547.9362999881</v>
      </c>
      <c r="X47" s="22">
        <f t="shared" si="110"/>
        <v>2890561.9439631198</v>
      </c>
      <c r="Y47" s="22">
        <f t="shared" si="110"/>
        <v>2997294.0557916574</v>
      </c>
      <c r="Z47" s="22">
        <f t="shared" si="110"/>
        <v>3107876.1308271512</v>
      </c>
      <c r="AA47" s="22">
        <f t="shared" si="110"/>
        <v>3222444.6412650291</v>
      </c>
      <c r="AB47" s="22">
        <f t="shared" si="110"/>
        <v>3341140.8321156204</v>
      </c>
      <c r="AC47" s="22">
        <f t="shared" si="110"/>
        <v>3464110.8863428421</v>
      </c>
      <c r="AD47" s="22">
        <f t="shared" ref="AD47:AF47" si="111">AD8</f>
        <v>3591506.0956671052</v>
      </c>
      <c r="AE47" s="22">
        <f t="shared" si="111"/>
        <v>3723483.0372253079</v>
      </c>
      <c r="AF47" s="22">
        <f t="shared" si="111"/>
        <v>3860203.7562873717</v>
      </c>
      <c r="AG47" s="22">
        <f t="shared" ref="AG47:BH47" si="112">AG8</f>
        <v>4001835.9552354421</v>
      </c>
      <c r="AH47" s="22">
        <f t="shared" si="112"/>
        <v>4148553.1890189294</v>
      </c>
      <c r="AI47" s="22">
        <f t="shared" si="112"/>
        <v>4300535.067305712</v>
      </c>
      <c r="AJ47" s="22">
        <f t="shared" si="112"/>
        <v>4457967.4635573458</v>
      </c>
      <c r="AK47" s="22">
        <f t="shared" si="112"/>
        <v>4621042.7312637139</v>
      </c>
      <c r="AL47" s="22">
        <f t="shared" si="112"/>
        <v>4789959.9275807068</v>
      </c>
      <c r="AM47" s="22">
        <f t="shared" si="112"/>
        <v>4964925.0446225293</v>
      </c>
      <c r="AN47" s="22">
        <f t="shared" si="112"/>
        <v>5146151.2486688718</v>
      </c>
      <c r="AO47" s="22">
        <f t="shared" si="112"/>
        <v>5333859.1275560278</v>
      </c>
      <c r="AP47" s="22">
        <f t="shared" si="112"/>
        <v>5528276.9465299267</v>
      </c>
      <c r="AQ47" s="22">
        <f t="shared" si="112"/>
        <v>5729640.9128487315</v>
      </c>
      <c r="AR47" s="22">
        <f t="shared" si="112"/>
        <v>5938195.4494320527</v>
      </c>
      <c r="AS47" s="22">
        <f t="shared" si="112"/>
        <v>6154193.4778641164</v>
      </c>
      <c r="AT47" s="22">
        <f t="shared" si="112"/>
        <v>6377896.7110685371</v>
      </c>
      <c r="AU47" s="22">
        <f t="shared" si="112"/>
        <v>6609575.95598289</v>
      </c>
      <c r="AV47" s="22">
        <f t="shared" si="112"/>
        <v>6849511.4265727662</v>
      </c>
      <c r="AW47" s="22">
        <f t="shared" si="112"/>
        <v>7097993.0675358884</v>
      </c>
      <c r="AX47" s="22">
        <f t="shared" si="112"/>
        <v>7355320.8890592828</v>
      </c>
      <c r="AY47" s="22">
        <f t="shared" si="112"/>
        <v>7621805.3130043745</v>
      </c>
      <c r="AZ47" s="22">
        <f t="shared" si="112"/>
        <v>7897767.5309076123</v>
      </c>
      <c r="BA47" s="22">
        <f t="shared" si="112"/>
        <v>8183539.8741973341</v>
      </c>
      <c r="BB47" s="22">
        <f t="shared" si="112"/>
        <v>8479466.1970411241</v>
      </c>
      <c r="BC47" s="22">
        <f t="shared" si="112"/>
        <v>8785902.2722518519</v>
      </c>
      <c r="BD47" s="22">
        <f t="shared" si="112"/>
        <v>9103216.2006949298</v>
      </c>
      <c r="BE47" s="22">
        <f t="shared" si="112"/>
        <v>9431788.8346544057</v>
      </c>
      <c r="BF47" s="22">
        <f t="shared" si="112"/>
        <v>9772014.2156309448</v>
      </c>
      <c r="BG47" s="22">
        <f t="shared" si="112"/>
        <v>10124300.027060375</v>
      </c>
      <c r="BH47" s="22">
        <f t="shared" si="112"/>
        <v>10489068.062458441</v>
      </c>
    </row>
    <row r="48" spans="1:60" ht="15" x14ac:dyDescent="0.3">
      <c r="C48" s="52" t="s">
        <v>144</v>
      </c>
      <c r="D48" s="111"/>
      <c r="E48" s="115"/>
      <c r="F48" s="103" t="s">
        <v>18</v>
      </c>
      <c r="G48" s="23"/>
      <c r="H48" s="23"/>
      <c r="I48" s="23"/>
      <c r="J48" s="103" t="s">
        <v>18</v>
      </c>
      <c r="K48" s="23"/>
      <c r="L48" s="23"/>
      <c r="M48" s="22">
        <f ca="1">M12</f>
        <v>-8848264.0004725009</v>
      </c>
      <c r="N48" s="22">
        <f t="shared" ref="N48:AC48" ca="1" si="113">N12</f>
        <v>1799403.7659004428</v>
      </c>
      <c r="O48" s="22">
        <f t="shared" ca="1" si="113"/>
        <v>1518941.8080685344</v>
      </c>
      <c r="P48" s="22">
        <f t="shared" ca="1" si="113"/>
        <v>-1019585.8214235133</v>
      </c>
      <c r="Q48" s="22">
        <f t="shared" ca="1" si="113"/>
        <v>1596150.4004499821</v>
      </c>
      <c r="R48" s="22">
        <f t="shared" ca="1" si="113"/>
        <v>1515563.7125962989</v>
      </c>
      <c r="S48" s="22">
        <f t="shared" ca="1" si="113"/>
        <v>1260813.4523041653</v>
      </c>
      <c r="T48" s="22">
        <f t="shared" ca="1" si="113"/>
        <v>-1049964.7598607289</v>
      </c>
      <c r="U48" s="22">
        <f t="shared" ca="1" si="113"/>
        <v>1790068.1294081055</v>
      </c>
      <c r="V48" s="22">
        <f t="shared" ca="1" si="113"/>
        <v>1509414.0509069958</v>
      </c>
      <c r="W48" s="22">
        <f t="shared" ca="1" si="113"/>
        <v>1929200.2204970911</v>
      </c>
      <c r="X48" s="22">
        <f t="shared" ca="1" si="113"/>
        <v>-1366925.8107384169</v>
      </c>
      <c r="Y48" s="22">
        <f t="shared" ca="1" si="113"/>
        <v>2100225.5247857138</v>
      </c>
      <c r="Z48" s="22">
        <f t="shared" ca="1" si="113"/>
        <v>1802346.0338718924</v>
      </c>
      <c r="AA48" s="22">
        <f t="shared" ca="1" si="113"/>
        <v>2256532.0191832799</v>
      </c>
      <c r="AB48" s="22">
        <f t="shared" ca="1" si="113"/>
        <v>-882507.40339088999</v>
      </c>
      <c r="AC48" s="22">
        <f t="shared" ca="1" si="113"/>
        <v>2047038.4873100433</v>
      </c>
      <c r="AD48" s="22">
        <f t="shared" ref="AD48:AF48" ca="1" si="114">AD12</f>
        <v>2524557.6004929761</v>
      </c>
      <c r="AE48" s="22">
        <f t="shared" ca="1" si="114"/>
        <v>2610438.8908990067</v>
      </c>
      <c r="AF48" s="22">
        <f t="shared" ca="1" si="114"/>
        <v>-1200757.9812793825</v>
      </c>
      <c r="AG48" s="22">
        <f t="shared" ref="AG48:BH48" ca="1" si="115">AG12</f>
        <v>2834695.8906501937</v>
      </c>
      <c r="AH48" s="22">
        <f t="shared" ca="1" si="115"/>
        <v>2930397.8767711311</v>
      </c>
      <c r="AI48" s="22">
        <f t="shared" ca="1" si="115"/>
        <v>2591052.5769009469</v>
      </c>
      <c r="AJ48" s="22">
        <f t="shared" ca="1" si="115"/>
        <v>-969554.7250411089</v>
      </c>
      <c r="AK48" s="22">
        <f t="shared" ca="1" si="115"/>
        <v>2939276.6520455154</v>
      </c>
      <c r="AL48" s="22">
        <f t="shared" ca="1" si="115"/>
        <v>2572982.3438698449</v>
      </c>
      <c r="AM48" s="22">
        <f t="shared" ca="1" si="115"/>
        <v>2640304.3024070659</v>
      </c>
      <c r="AN48" s="22">
        <f t="shared" ca="1" si="115"/>
        <v>-796084.50875222997</v>
      </c>
      <c r="AO48" s="22">
        <f t="shared" ca="1" si="115"/>
        <v>2932207.1005597152</v>
      </c>
      <c r="AP48" s="22">
        <f t="shared" ca="1" si="115"/>
        <v>3578118.6483232556</v>
      </c>
      <c r="AQ48" s="22">
        <f t="shared" ca="1" si="115"/>
        <v>3717725.7886672551</v>
      </c>
      <c r="AR48" s="22">
        <f t="shared" ca="1" si="115"/>
        <v>-1117779.6487231366</v>
      </c>
      <c r="AS48" s="22">
        <f t="shared" ca="1" si="115"/>
        <v>4024925.3473075638</v>
      </c>
      <c r="AT48" s="22">
        <f t="shared" ca="1" si="115"/>
        <v>4180122.0248101582</v>
      </c>
      <c r="AU48" s="22">
        <f t="shared" ca="1" si="115"/>
        <v>3766821.1120985281</v>
      </c>
      <c r="AV48" s="22">
        <f t="shared" ca="1" si="115"/>
        <v>-291578.25870242342</v>
      </c>
      <c r="AW48" s="22">
        <f t="shared" ca="1" si="115"/>
        <v>4698462.0868574223</v>
      </c>
      <c r="AX48" s="22">
        <f t="shared" ca="1" si="115"/>
        <v>4267737.63157342</v>
      </c>
      <c r="AY48" s="22">
        <f t="shared" ca="1" si="115"/>
        <v>5068084.5350336302</v>
      </c>
      <c r="AZ48" s="22">
        <f t="shared" ca="1" si="115"/>
        <v>63326.190829371335</v>
      </c>
      <c r="BA48" s="22">
        <f t="shared" ca="1" si="115"/>
        <v>4122214.4857840892</v>
      </c>
      <c r="BB48" s="22">
        <f t="shared" ca="1" si="115"/>
        <v>5691005.4519278239</v>
      </c>
      <c r="BC48" s="22">
        <f t="shared" ca="1" si="115"/>
        <v>5908113.1904625446</v>
      </c>
      <c r="BD48" s="22">
        <f t="shared" ca="1" si="115"/>
        <v>-183044.22430615732</v>
      </c>
      <c r="BE48" s="22">
        <f t="shared" ca="1" si="115"/>
        <v>6382009.6027519591</v>
      </c>
      <c r="BF48" s="22">
        <f t="shared" ca="1" si="115"/>
        <v>6622917.8862356246</v>
      </c>
      <c r="BG48" s="22">
        <f t="shared" ca="1" si="115"/>
        <v>6144105.1653884239</v>
      </c>
      <c r="BH48" s="22">
        <f t="shared" ca="1" si="115"/>
        <v>1044271.2449420197</v>
      </c>
    </row>
    <row r="49" spans="1:60" ht="15" x14ac:dyDescent="0.3">
      <c r="C49" s="52" t="s">
        <v>172</v>
      </c>
      <c r="D49" s="111"/>
      <c r="E49" s="115"/>
      <c r="F49" s="103" t="s">
        <v>18</v>
      </c>
      <c r="G49" s="23"/>
      <c r="H49" s="23"/>
      <c r="I49" s="23"/>
      <c r="J49" s="103" t="s">
        <v>18</v>
      </c>
      <c r="K49" s="23"/>
      <c r="L49" s="23"/>
      <c r="M49" s="22">
        <f ca="1">-Calcs!N204*Calcs!N202</f>
        <v>-66918.898425000007</v>
      </c>
      <c r="N49" s="22">
        <f ca="1">-Calcs!O204*Calcs!O202</f>
        <v>-51755.457937500003</v>
      </c>
      <c r="O49" s="22">
        <f ca="1">-Calcs!P204*Calcs!P202</f>
        <v>-44644.471325999999</v>
      </c>
      <c r="P49" s="22">
        <f ca="1">-Calcs!Q204*Calcs!Q202</f>
        <v>-43991.399748720003</v>
      </c>
      <c r="Q49" s="22">
        <f ca="1">-Calcs!R204*Calcs!R202</f>
        <v>-32895.051532047604</v>
      </c>
      <c r="R49" s="22">
        <f ca="1">-Calcs!S204*Calcs!S202</f>
        <v>-23025.42629818762</v>
      </c>
      <c r="S49" s="22">
        <f ca="1">-Calcs!T204*Calcs!T202</f>
        <v>-20553.31095531724</v>
      </c>
      <c r="T49" s="22">
        <f ca="1">-Calcs!U204*Calcs!U202</f>
        <v>-22772.299084784092</v>
      </c>
      <c r="U49" s="22">
        <f ca="1">-Calcs!V204*Calcs!V202</f>
        <v>-20155.676541596822</v>
      </c>
      <c r="V49" s="22">
        <f ca="1">-Calcs!W204*Calcs!W202</f>
        <v>-18184.340191571446</v>
      </c>
      <c r="W49" s="22">
        <f ca="1">-Calcs!X204*Calcs!X202</f>
        <v>-16685.841314096378</v>
      </c>
      <c r="X49" s="22">
        <f ca="1">-Calcs!Y204*Calcs!Y202</f>
        <v>-23949.482582922221</v>
      </c>
      <c r="Y49" s="22">
        <f ca="1">-Calcs!Z204*Calcs!Z202</f>
        <v>-22419.949484998873</v>
      </c>
      <c r="Z49" s="22">
        <f ca="1">-Calcs!AA204*Calcs!AA202</f>
        <v>-20925.575697640365</v>
      </c>
      <c r="AA49" s="22">
        <f ca="1">-Calcs!AB204*Calcs!AB202</f>
        <v>-19005.947160542477</v>
      </c>
      <c r="AB49" s="22">
        <f ca="1">-Calcs!AC204*Calcs!AC202</f>
        <v>-25598.331241607171</v>
      </c>
      <c r="AC49" s="22">
        <f ca="1">-Calcs!AD204*Calcs!AD202</f>
        <v>-23895.505755390353</v>
      </c>
      <c r="AD49" s="22">
        <f ca="1">-Calcs!AE204*Calcs!AE202</f>
        <v>-21116.453600671764</v>
      </c>
      <c r="AE49" s="22">
        <f ca="1">-Calcs!AF204*Calcs!AF202</f>
        <v>-19216.964842886413</v>
      </c>
      <c r="AF49" s="22">
        <f ca="1">-Calcs!AG204*Calcs!AG202</f>
        <v>-27806.540787282236</v>
      </c>
      <c r="AG49" s="22">
        <f ca="1">-Calcs!AH204*Calcs!AH202</f>
        <v>-25123.054233742045</v>
      </c>
      <c r="AH49" s="22">
        <f ca="1">-Calcs!AI204*Calcs!AI202</f>
        <v>-22443.428204652122</v>
      </c>
      <c r="AI49" s="22">
        <f ca="1">-Calcs!AJ204*Calcs!AJ202</f>
        <v>-21748.36361412851</v>
      </c>
      <c r="AJ49" s="22">
        <f ca="1">-Calcs!AK204*Calcs!AK202</f>
        <v>-29712.460249274012</v>
      </c>
      <c r="AK49" s="22">
        <f ca="1">-Calcs!AL204*Calcs!AL202</f>
        <v>-26814.530068766584</v>
      </c>
      <c r="AL49" s="22">
        <f ca="1">-Calcs!AM204*Calcs!AM202</f>
        <v>-25188.457404246394</v>
      </c>
      <c r="AM49" s="22">
        <f ca="1">-Calcs!AN204*Calcs!AN202</f>
        <v>-24232.128089481201</v>
      </c>
      <c r="AN49" s="22">
        <f ca="1">-Calcs!AO204*Calcs!AO202</f>
        <v>-33975.651087928964</v>
      </c>
      <c r="AO49" s="22">
        <f ca="1">-Calcs!AP204*Calcs!AP202</f>
        <v>-31788.261888999408</v>
      </c>
      <c r="AP49" s="22">
        <f ca="1">-Calcs!AQ204*Calcs!AQ202</f>
        <v>-28125.59798386542</v>
      </c>
      <c r="AQ49" s="22">
        <f ca="1">-Calcs!AR204*Calcs!AR202</f>
        <v>-25501.110567760777</v>
      </c>
      <c r="AR49" s="22">
        <f ca="1">-Calcs!AS204*Calcs!AS202</f>
        <v>-35989.404574820815</v>
      </c>
      <c r="AS49" s="22">
        <f ca="1">-Calcs!AT204*Calcs!AT202</f>
        <v>-32063.615646857546</v>
      </c>
      <c r="AT49" s="22">
        <f ca="1">-Calcs!AU204*Calcs!AU202</f>
        <v>-28463.690531009859</v>
      </c>
      <c r="AU49" s="22">
        <f ca="1">-Calcs!AV204*Calcs!AV202</f>
        <v>-27582.180708214251</v>
      </c>
      <c r="AV49" s="22">
        <f ca="1">-Calcs!AW204*Calcs!AW202</f>
        <v>-37682.581057667652</v>
      </c>
      <c r="AW49" s="22">
        <f ca="1">-Calcs!AX204*Calcs!AX202</f>
        <v>-34007.305025850896</v>
      </c>
      <c r="AX49" s="22">
        <f ca="1">-Calcs!AY204*Calcs!AY202</f>
        <v>-31945.051852537654</v>
      </c>
      <c r="AY49" s="22">
        <f ca="1">-Calcs!AZ204*Calcs!AZ202</f>
        <v>-29198.803099227342</v>
      </c>
      <c r="AZ49" s="22">
        <f ca="1">-Calcs!BA204*Calcs!BA202</f>
        <v>-40278.119593144882</v>
      </c>
      <c r="BA49" s="22">
        <f ca="1">-Calcs!BB204*Calcs!BB202</f>
        <v>-39610.453154976822</v>
      </c>
      <c r="BB49" s="22">
        <f ca="1">-Calcs!BC204*Calcs!BC202</f>
        <v>-36805.891487917099</v>
      </c>
      <c r="BC49" s="22">
        <f ca="1">-Calcs!BD204*Calcs!BD202</f>
        <v>-33456.757318221149</v>
      </c>
      <c r="BD49" s="22">
        <f ca="1">-Calcs!BE204*Calcs!BE202</f>
        <v>-46737.800592345979</v>
      </c>
      <c r="BE49" s="22">
        <f ca="1">-Calcs!BF204*Calcs!BF202</f>
        <v>-41738.301457983478</v>
      </c>
      <c r="BF49" s="22">
        <f ca="1">-Calcs!BG204*Calcs!BG202</f>
        <v>-36896.511081517005</v>
      </c>
      <c r="BG49" s="22">
        <f ca="1">-Calcs!BH204*Calcs!BH202</f>
        <v>-35246.763246712719</v>
      </c>
      <c r="BH49" s="22">
        <f ca="1">-Calcs!BI204*Calcs!BI202</f>
        <v>-47790.6230645084</v>
      </c>
    </row>
    <row r="50" spans="1:60" ht="15" x14ac:dyDescent="0.3">
      <c r="C50" s="121" t="s">
        <v>173</v>
      </c>
      <c r="D50" s="122"/>
      <c r="E50" s="123"/>
      <c r="F50" s="124" t="s">
        <v>18</v>
      </c>
      <c r="G50" s="101"/>
      <c r="H50" s="101"/>
      <c r="I50" s="101"/>
      <c r="J50" s="124" t="s">
        <v>18</v>
      </c>
      <c r="K50" s="101"/>
      <c r="L50" s="101"/>
      <c r="M50" s="96">
        <f ca="1">SUM(M48:M49)</f>
        <v>-8915182.8988975007</v>
      </c>
      <c r="N50" s="96">
        <f t="shared" ref="N50:AC50" ca="1" si="116">SUM(N48:N49)</f>
        <v>1747648.3079629429</v>
      </c>
      <c r="O50" s="96">
        <f t="shared" ca="1" si="116"/>
        <v>1474297.3367425343</v>
      </c>
      <c r="P50" s="96">
        <f t="shared" ca="1" si="116"/>
        <v>-1063577.2211722333</v>
      </c>
      <c r="Q50" s="96">
        <f t="shared" ca="1" si="116"/>
        <v>1563255.3489179346</v>
      </c>
      <c r="R50" s="96">
        <f t="shared" ca="1" si="116"/>
        <v>1492538.2862981113</v>
      </c>
      <c r="S50" s="96">
        <f t="shared" ca="1" si="116"/>
        <v>1240260.1413488481</v>
      </c>
      <c r="T50" s="96">
        <f t="shared" ca="1" si="116"/>
        <v>-1072737.0589455129</v>
      </c>
      <c r="U50" s="96">
        <f t="shared" ca="1" si="116"/>
        <v>1769912.4528665086</v>
      </c>
      <c r="V50" s="96">
        <f t="shared" ca="1" si="116"/>
        <v>1491229.7107154243</v>
      </c>
      <c r="W50" s="96">
        <f t="shared" ca="1" si="116"/>
        <v>1912514.3791829946</v>
      </c>
      <c r="X50" s="96">
        <f t="shared" ca="1" si="116"/>
        <v>-1390875.2933213392</v>
      </c>
      <c r="Y50" s="96">
        <f t="shared" ca="1" si="116"/>
        <v>2077805.5753007149</v>
      </c>
      <c r="Z50" s="96">
        <f t="shared" ca="1" si="116"/>
        <v>1781420.458174252</v>
      </c>
      <c r="AA50" s="96">
        <f t="shared" ca="1" si="116"/>
        <v>2237526.0720227375</v>
      </c>
      <c r="AB50" s="96">
        <f t="shared" ca="1" si="116"/>
        <v>-908105.73463249719</v>
      </c>
      <c r="AC50" s="96">
        <f t="shared" ca="1" si="116"/>
        <v>2023142.981554653</v>
      </c>
      <c r="AD50" s="96">
        <f t="shared" ref="AD50:AF50" ca="1" si="117">SUM(AD48:AD49)</f>
        <v>2503441.1468923045</v>
      </c>
      <c r="AE50" s="96">
        <f t="shared" ca="1" si="117"/>
        <v>2591221.9260561205</v>
      </c>
      <c r="AF50" s="96">
        <f t="shared" ca="1" si="117"/>
        <v>-1228564.5220666646</v>
      </c>
      <c r="AG50" s="96">
        <f t="shared" ref="AG50:BH50" ca="1" si="118">SUM(AG48:AG49)</f>
        <v>2809572.8364164517</v>
      </c>
      <c r="AH50" s="96">
        <f t="shared" ca="1" si="118"/>
        <v>2907954.4485664791</v>
      </c>
      <c r="AI50" s="96">
        <f t="shared" ca="1" si="118"/>
        <v>2569304.2132868185</v>
      </c>
      <c r="AJ50" s="96">
        <f t="shared" ca="1" si="118"/>
        <v>-999267.18529038294</v>
      </c>
      <c r="AK50" s="96">
        <f t="shared" ca="1" si="118"/>
        <v>2912462.1219767486</v>
      </c>
      <c r="AL50" s="96">
        <f t="shared" ca="1" si="118"/>
        <v>2547793.8864655984</v>
      </c>
      <c r="AM50" s="96">
        <f t="shared" ca="1" si="118"/>
        <v>2616072.1743175848</v>
      </c>
      <c r="AN50" s="96">
        <f t="shared" ca="1" si="118"/>
        <v>-830060.15984015889</v>
      </c>
      <c r="AO50" s="96">
        <f t="shared" ca="1" si="118"/>
        <v>2900418.8386707157</v>
      </c>
      <c r="AP50" s="96">
        <f t="shared" ca="1" si="118"/>
        <v>3549993.0503393901</v>
      </c>
      <c r="AQ50" s="96">
        <f t="shared" ca="1" si="118"/>
        <v>3692224.6780994944</v>
      </c>
      <c r="AR50" s="96">
        <f t="shared" ca="1" si="118"/>
        <v>-1153769.0532979574</v>
      </c>
      <c r="AS50" s="96">
        <f t="shared" ca="1" si="118"/>
        <v>3992861.731660706</v>
      </c>
      <c r="AT50" s="96">
        <f t="shared" ca="1" si="118"/>
        <v>4151658.3342791484</v>
      </c>
      <c r="AU50" s="96">
        <f t="shared" ca="1" si="118"/>
        <v>3739238.9313903139</v>
      </c>
      <c r="AV50" s="96">
        <f t="shared" ca="1" si="118"/>
        <v>-329260.8397600911</v>
      </c>
      <c r="AW50" s="96">
        <f t="shared" ca="1" si="118"/>
        <v>4664454.7818315709</v>
      </c>
      <c r="AX50" s="96">
        <f t="shared" ca="1" si="118"/>
        <v>4235792.5797208827</v>
      </c>
      <c r="AY50" s="96">
        <f t="shared" ca="1" si="118"/>
        <v>5038885.7319344031</v>
      </c>
      <c r="AZ50" s="96">
        <f t="shared" ca="1" si="118"/>
        <v>23048.071236226453</v>
      </c>
      <c r="BA50" s="96">
        <f t="shared" ca="1" si="118"/>
        <v>4082604.0326291122</v>
      </c>
      <c r="BB50" s="96">
        <f t="shared" ca="1" si="118"/>
        <v>5654199.560439907</v>
      </c>
      <c r="BC50" s="96">
        <f t="shared" ca="1" si="118"/>
        <v>5874656.4331443235</v>
      </c>
      <c r="BD50" s="96">
        <f t="shared" ca="1" si="118"/>
        <v>-229782.0248985033</v>
      </c>
      <c r="BE50" s="96">
        <f t="shared" ca="1" si="118"/>
        <v>6340271.3012939757</v>
      </c>
      <c r="BF50" s="96">
        <f t="shared" ca="1" si="118"/>
        <v>6586021.3751541078</v>
      </c>
      <c r="BG50" s="96">
        <f t="shared" ca="1" si="118"/>
        <v>6108858.4021417117</v>
      </c>
      <c r="BH50" s="96">
        <f t="shared" ca="1" si="118"/>
        <v>996480.62187751126</v>
      </c>
    </row>
    <row r="51" spans="1:60" x14ac:dyDescent="0.3">
      <c r="C51" s="125" t="s">
        <v>174</v>
      </c>
      <c r="D51" s="111"/>
      <c r="E51" s="111"/>
      <c r="F51" s="50" t="s">
        <v>18</v>
      </c>
      <c r="G51" s="23"/>
      <c r="H51" s="23"/>
      <c r="I51" s="23"/>
      <c r="J51" s="50" t="s">
        <v>18</v>
      </c>
      <c r="K51" s="23"/>
      <c r="L51" s="23"/>
      <c r="M51" s="51" t="str">
        <f t="shared" ref="M51:AF51" ca="1" si="119">IFERROR( M$39 * IF( $I$45=$C$42, M47*$I$42, M48 * (1+$I$43) / (M36-$I$43) ), "-")</f>
        <v>-</v>
      </c>
      <c r="N51" s="51" t="str">
        <f t="shared" ca="1" si="119"/>
        <v>-</v>
      </c>
      <c r="O51" s="51" t="str">
        <f t="shared" ca="1" si="119"/>
        <v>-</v>
      </c>
      <c r="P51" s="51" t="str">
        <f t="shared" ca="1" si="119"/>
        <v>-</v>
      </c>
      <c r="Q51" s="51" t="str">
        <f t="shared" ca="1" si="119"/>
        <v>-</v>
      </c>
      <c r="R51" s="51" t="str">
        <f t="shared" ca="1" si="119"/>
        <v>-</v>
      </c>
      <c r="S51" s="51" t="str">
        <f t="shared" ca="1" si="119"/>
        <v>-</v>
      </c>
      <c r="T51" s="51" t="str">
        <f t="shared" ca="1" si="119"/>
        <v>-</v>
      </c>
      <c r="U51" s="51" t="str">
        <f t="shared" ca="1" si="119"/>
        <v>-</v>
      </c>
      <c r="V51" s="51" t="str">
        <f t="shared" ca="1" si="119"/>
        <v>-</v>
      </c>
      <c r="W51" s="51" t="str">
        <f t="shared" ca="1" si="119"/>
        <v>-</v>
      </c>
      <c r="X51" s="51" t="str">
        <f t="shared" ca="1" si="119"/>
        <v>-</v>
      </c>
      <c r="Y51" s="51" t="str">
        <f t="shared" ca="1" si="119"/>
        <v>-</v>
      </c>
      <c r="Z51" s="51" t="str">
        <f t="shared" ca="1" si="119"/>
        <v>-</v>
      </c>
      <c r="AA51" s="51" t="str">
        <f t="shared" ca="1" si="119"/>
        <v>-</v>
      </c>
      <c r="AB51" s="51" t="str">
        <f t="shared" ca="1" si="119"/>
        <v>-</v>
      </c>
      <c r="AC51" s="51" t="str">
        <f t="shared" ca="1" si="119"/>
        <v>-</v>
      </c>
      <c r="AD51" s="51" t="str">
        <f t="shared" ca="1" si="119"/>
        <v>-</v>
      </c>
      <c r="AE51" s="51" t="str">
        <f t="shared" ca="1" si="119"/>
        <v>-</v>
      </c>
      <c r="AF51" s="51" t="str">
        <f t="shared" ca="1" si="119"/>
        <v>-</v>
      </c>
      <c r="AG51" s="51" t="str">
        <f ca="1">IFERROR( AG$39 * IF( $I$45=$C$42, AG47*$I$42, AG48 * (1+$I$43) / (AG36-$I$43) ), "-")</f>
        <v>-</v>
      </c>
      <c r="AH51" s="51" t="str">
        <f t="shared" ref="AH51:BH51" ca="1" si="120">IFERROR( AH$39 * IF( $I$45=$C$42, AH47*$I$42, AH48 * (1+$I$43) / (AH36-$I$43) ), "-")</f>
        <v>-</v>
      </c>
      <c r="AI51" s="51" t="str">
        <f t="shared" ca="1" si="120"/>
        <v>-</v>
      </c>
      <c r="AJ51" s="51" t="str">
        <f t="shared" ca="1" si="120"/>
        <v>-</v>
      </c>
      <c r="AK51" s="51" t="str">
        <f t="shared" ca="1" si="120"/>
        <v>-</v>
      </c>
      <c r="AL51" s="51" t="str">
        <f t="shared" ca="1" si="120"/>
        <v>-</v>
      </c>
      <c r="AM51" s="51" t="str">
        <f t="shared" ca="1" si="120"/>
        <v>-</v>
      </c>
      <c r="AN51" s="51" t="str">
        <f t="shared" ca="1" si="120"/>
        <v>-</v>
      </c>
      <c r="AO51" s="51" t="str">
        <f t="shared" ca="1" si="120"/>
        <v>-</v>
      </c>
      <c r="AP51" s="51" t="str">
        <f t="shared" ca="1" si="120"/>
        <v>-</v>
      </c>
      <c r="AQ51" s="51" t="str">
        <f t="shared" ca="1" si="120"/>
        <v>-</v>
      </c>
      <c r="AR51" s="51" t="str">
        <f t="shared" ca="1" si="120"/>
        <v>-</v>
      </c>
      <c r="AS51" s="51" t="str">
        <f t="shared" ca="1" si="120"/>
        <v>-</v>
      </c>
      <c r="AT51" s="51" t="str">
        <f t="shared" ca="1" si="120"/>
        <v>-</v>
      </c>
      <c r="AU51" s="51" t="str">
        <f t="shared" ca="1" si="120"/>
        <v>-</v>
      </c>
      <c r="AV51" s="51" t="str">
        <f t="shared" ca="1" si="120"/>
        <v>-</v>
      </c>
      <c r="AW51" s="51" t="str">
        <f t="shared" ca="1" si="120"/>
        <v>-</v>
      </c>
      <c r="AX51" s="51">
        <f t="shared" ca="1" si="120"/>
        <v>63737882.885414012</v>
      </c>
      <c r="AY51" s="51" t="str">
        <f t="shared" ca="1" si="120"/>
        <v>-</v>
      </c>
      <c r="AZ51" s="51" t="str">
        <f t="shared" ca="1" si="120"/>
        <v>-</v>
      </c>
      <c r="BA51" s="51" t="str">
        <f t="shared" ca="1" si="120"/>
        <v>-</v>
      </c>
      <c r="BB51" s="51" t="str">
        <f t="shared" ca="1" si="120"/>
        <v>-</v>
      </c>
      <c r="BC51" s="51" t="str">
        <f t="shared" ca="1" si="120"/>
        <v>-</v>
      </c>
      <c r="BD51" s="51" t="str">
        <f t="shared" ca="1" si="120"/>
        <v>-</v>
      </c>
      <c r="BE51" s="51" t="str">
        <f t="shared" ca="1" si="120"/>
        <v>-</v>
      </c>
      <c r="BF51" s="51" t="str">
        <f t="shared" ca="1" si="120"/>
        <v>-</v>
      </c>
      <c r="BG51" s="51" t="str">
        <f t="shared" ca="1" si="120"/>
        <v>-</v>
      </c>
      <c r="BH51" s="51" t="str">
        <f t="shared" ca="1" si="120"/>
        <v>-</v>
      </c>
    </row>
    <row r="52" spans="1:60" x14ac:dyDescent="0.3"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</row>
    <row r="53" spans="1:60" x14ac:dyDescent="0.3">
      <c r="A53" s="88" t="s">
        <v>175</v>
      </c>
      <c r="B53" s="89"/>
      <c r="C53" s="104"/>
      <c r="D53" s="104"/>
      <c r="E53" s="104"/>
      <c r="F53" s="104"/>
      <c r="G53" s="104"/>
      <c r="H53" s="104"/>
      <c r="I53" s="104"/>
      <c r="J53" s="105"/>
      <c r="K53" s="105"/>
      <c r="L53" s="105"/>
      <c r="M53" s="105"/>
      <c r="N53" s="105"/>
      <c r="O53" s="105"/>
      <c r="P53" s="105"/>
      <c r="Q53" s="105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6"/>
      <c r="AT53" s="106"/>
      <c r="AU53" s="106"/>
      <c r="AV53" s="106"/>
      <c r="AW53" s="106"/>
      <c r="AX53" s="106"/>
      <c r="AY53" s="106"/>
      <c r="AZ53" s="106"/>
      <c r="BA53" s="106"/>
      <c r="BB53" s="106"/>
      <c r="BC53" s="106"/>
      <c r="BD53" s="106"/>
      <c r="BE53" s="106"/>
      <c r="BF53" s="106"/>
      <c r="BG53" s="106"/>
      <c r="BH53" s="106"/>
    </row>
    <row r="54" spans="1:60" x14ac:dyDescent="0.3"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</row>
    <row r="55" spans="1:60" x14ac:dyDescent="0.3">
      <c r="C55" s="52" t="s">
        <v>176</v>
      </c>
      <c r="D55" s="111"/>
      <c r="E55" s="113">
        <v>2023</v>
      </c>
      <c r="F55" s="103" t="s">
        <v>167</v>
      </c>
      <c r="G55" s="23"/>
      <c r="H55" s="23"/>
      <c r="I55" s="23"/>
      <c r="J55" s="103" t="s">
        <v>167</v>
      </c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</row>
    <row r="56" spans="1:60" x14ac:dyDescent="0.3">
      <c r="C56" s="52" t="s">
        <v>166</v>
      </c>
      <c r="D56" s="111"/>
      <c r="E56" s="126">
        <f>I40</f>
        <v>2060</v>
      </c>
      <c r="F56" s="103" t="s">
        <v>167</v>
      </c>
      <c r="G56" s="23"/>
      <c r="H56" s="23"/>
      <c r="I56" s="23"/>
      <c r="J56" s="103" t="s">
        <v>167</v>
      </c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</row>
    <row r="57" spans="1:60" ht="15" x14ac:dyDescent="0.3">
      <c r="C57" s="52" t="s">
        <v>177</v>
      </c>
      <c r="D57" s="111"/>
      <c r="E57" s="111"/>
      <c r="F57" s="103" t="s">
        <v>98</v>
      </c>
      <c r="G57" s="23"/>
      <c r="H57" s="23"/>
      <c r="I57" s="23"/>
      <c r="J57" s="103" t="s">
        <v>98</v>
      </c>
      <c r="K57" s="23"/>
      <c r="L57" s="23"/>
      <c r="M57" s="127">
        <f>AND(M$3&gt;= $E$55, M$3&lt;=$E$56)*1</f>
        <v>1</v>
      </c>
      <c r="N57" s="127">
        <f t="shared" ref="N57:BH57" si="121">AND(N$3&gt;= $E$55, N$3&lt;=$E$56)*1</f>
        <v>1</v>
      </c>
      <c r="O57" s="127">
        <f t="shared" si="121"/>
        <v>1</v>
      </c>
      <c r="P57" s="127">
        <f t="shared" si="121"/>
        <v>1</v>
      </c>
      <c r="Q57" s="127">
        <f t="shared" si="121"/>
        <v>1</v>
      </c>
      <c r="R57" s="127">
        <f t="shared" si="121"/>
        <v>1</v>
      </c>
      <c r="S57" s="127">
        <f t="shared" si="121"/>
        <v>1</v>
      </c>
      <c r="T57" s="127">
        <f t="shared" si="121"/>
        <v>1</v>
      </c>
      <c r="U57" s="127">
        <f t="shared" si="121"/>
        <v>1</v>
      </c>
      <c r="V57" s="127">
        <f t="shared" si="121"/>
        <v>1</v>
      </c>
      <c r="W57" s="127">
        <f t="shared" si="121"/>
        <v>1</v>
      </c>
      <c r="X57" s="127">
        <f t="shared" si="121"/>
        <v>1</v>
      </c>
      <c r="Y57" s="127">
        <f t="shared" si="121"/>
        <v>1</v>
      </c>
      <c r="Z57" s="127">
        <f t="shared" si="121"/>
        <v>1</v>
      </c>
      <c r="AA57" s="127">
        <f t="shared" si="121"/>
        <v>1</v>
      </c>
      <c r="AB57" s="127">
        <f t="shared" si="121"/>
        <v>1</v>
      </c>
      <c r="AC57" s="127">
        <f t="shared" si="121"/>
        <v>1</v>
      </c>
      <c r="AD57" s="127">
        <f t="shared" si="121"/>
        <v>1</v>
      </c>
      <c r="AE57" s="127">
        <f t="shared" si="121"/>
        <v>1</v>
      </c>
      <c r="AF57" s="127">
        <f t="shared" si="121"/>
        <v>1</v>
      </c>
      <c r="AG57" s="127">
        <f t="shared" si="121"/>
        <v>1</v>
      </c>
      <c r="AH57" s="127">
        <f t="shared" si="121"/>
        <v>1</v>
      </c>
      <c r="AI57" s="127">
        <f t="shared" si="121"/>
        <v>1</v>
      </c>
      <c r="AJ57" s="127">
        <f t="shared" si="121"/>
        <v>1</v>
      </c>
      <c r="AK57" s="127">
        <f t="shared" si="121"/>
        <v>1</v>
      </c>
      <c r="AL57" s="127">
        <f t="shared" si="121"/>
        <v>1</v>
      </c>
      <c r="AM57" s="127">
        <f t="shared" si="121"/>
        <v>1</v>
      </c>
      <c r="AN57" s="127">
        <f t="shared" si="121"/>
        <v>1</v>
      </c>
      <c r="AO57" s="127">
        <f t="shared" si="121"/>
        <v>1</v>
      </c>
      <c r="AP57" s="127">
        <f t="shared" si="121"/>
        <v>1</v>
      </c>
      <c r="AQ57" s="127">
        <f t="shared" si="121"/>
        <v>1</v>
      </c>
      <c r="AR57" s="127">
        <f t="shared" si="121"/>
        <v>1</v>
      </c>
      <c r="AS57" s="127">
        <f t="shared" si="121"/>
        <v>1</v>
      </c>
      <c r="AT57" s="127">
        <f t="shared" si="121"/>
        <v>1</v>
      </c>
      <c r="AU57" s="127">
        <f t="shared" si="121"/>
        <v>1</v>
      </c>
      <c r="AV57" s="127">
        <f t="shared" si="121"/>
        <v>1</v>
      </c>
      <c r="AW57" s="127">
        <f t="shared" si="121"/>
        <v>1</v>
      </c>
      <c r="AX57" s="127">
        <f t="shared" si="121"/>
        <v>1</v>
      </c>
      <c r="AY57" s="127">
        <f t="shared" si="121"/>
        <v>0</v>
      </c>
      <c r="AZ57" s="127">
        <f t="shared" si="121"/>
        <v>0</v>
      </c>
      <c r="BA57" s="127">
        <f t="shared" si="121"/>
        <v>0</v>
      </c>
      <c r="BB57" s="127">
        <f t="shared" si="121"/>
        <v>0</v>
      </c>
      <c r="BC57" s="127">
        <f t="shared" si="121"/>
        <v>0</v>
      </c>
      <c r="BD57" s="127">
        <f t="shared" si="121"/>
        <v>0</v>
      </c>
      <c r="BE57" s="127">
        <f t="shared" si="121"/>
        <v>0</v>
      </c>
      <c r="BF57" s="127">
        <f t="shared" si="121"/>
        <v>0</v>
      </c>
      <c r="BG57" s="127">
        <f t="shared" si="121"/>
        <v>0</v>
      </c>
      <c r="BH57" s="127">
        <f t="shared" si="121"/>
        <v>0</v>
      </c>
    </row>
    <row r="58" spans="1:60" x14ac:dyDescent="0.3"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</row>
    <row r="59" spans="1:60" x14ac:dyDescent="0.3">
      <c r="C59" s="128" t="s">
        <v>174</v>
      </c>
      <c r="D59" s="122"/>
      <c r="E59" s="122"/>
      <c r="F59" s="129" t="s">
        <v>18</v>
      </c>
      <c r="G59" s="101"/>
      <c r="H59" s="101"/>
      <c r="I59" s="101"/>
      <c r="J59" s="129" t="s">
        <v>18</v>
      </c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</row>
    <row r="60" spans="1:60" x14ac:dyDescent="0.3">
      <c r="C60" s="125" t="s">
        <v>178</v>
      </c>
      <c r="D60" s="111"/>
      <c r="E60" s="111"/>
      <c r="F60" s="50" t="s">
        <v>18</v>
      </c>
      <c r="G60" s="23"/>
      <c r="H60" s="23"/>
      <c r="I60" s="23"/>
      <c r="J60" s="50" t="s">
        <v>18</v>
      </c>
      <c r="K60" s="23"/>
      <c r="L60" s="23"/>
      <c r="M60" s="22">
        <f t="shared" ref="M60:AC60" ca="1" si="122">M50*M57</f>
        <v>-8915182.8988975007</v>
      </c>
      <c r="N60" s="22">
        <f t="shared" ca="1" si="122"/>
        <v>1747648.3079629429</v>
      </c>
      <c r="O60" s="22">
        <f t="shared" ca="1" si="122"/>
        <v>1474297.3367425343</v>
      </c>
      <c r="P60" s="22">
        <f t="shared" ca="1" si="122"/>
        <v>-1063577.2211722333</v>
      </c>
      <c r="Q60" s="22">
        <f t="shared" ca="1" si="122"/>
        <v>1563255.3489179346</v>
      </c>
      <c r="R60" s="22">
        <f t="shared" ca="1" si="122"/>
        <v>1492538.2862981113</v>
      </c>
      <c r="S60" s="22">
        <f t="shared" ca="1" si="122"/>
        <v>1240260.1413488481</v>
      </c>
      <c r="T60" s="22">
        <f t="shared" ca="1" si="122"/>
        <v>-1072737.0589455129</v>
      </c>
      <c r="U60" s="22">
        <f t="shared" ca="1" si="122"/>
        <v>1769912.4528665086</v>
      </c>
      <c r="V60" s="22">
        <f t="shared" ca="1" si="122"/>
        <v>1491229.7107154243</v>
      </c>
      <c r="W60" s="22">
        <f t="shared" ca="1" si="122"/>
        <v>1912514.3791829946</v>
      </c>
      <c r="X60" s="22">
        <f t="shared" ca="1" si="122"/>
        <v>-1390875.2933213392</v>
      </c>
      <c r="Y60" s="22">
        <f t="shared" ca="1" si="122"/>
        <v>2077805.5753007149</v>
      </c>
      <c r="Z60" s="22">
        <f t="shared" ca="1" si="122"/>
        <v>1781420.458174252</v>
      </c>
      <c r="AA60" s="22">
        <f t="shared" ca="1" si="122"/>
        <v>2237526.0720227375</v>
      </c>
      <c r="AB60" s="22">
        <f t="shared" ca="1" si="122"/>
        <v>-908105.73463249719</v>
      </c>
      <c r="AC60" s="22">
        <f t="shared" ca="1" si="122"/>
        <v>2023142.981554653</v>
      </c>
      <c r="AD60" s="22">
        <f t="shared" ref="AD60:AF60" ca="1" si="123">AD50*AD57</f>
        <v>2503441.1468923045</v>
      </c>
      <c r="AE60" s="22">
        <f t="shared" ca="1" si="123"/>
        <v>2591221.9260561205</v>
      </c>
      <c r="AF60" s="22">
        <f t="shared" ca="1" si="123"/>
        <v>-1228564.5220666646</v>
      </c>
      <c r="AG60" s="22">
        <f t="shared" ref="AG60:BH60" ca="1" si="124">AG50*AG57</f>
        <v>2809572.8364164517</v>
      </c>
      <c r="AH60" s="22">
        <f t="shared" ca="1" si="124"/>
        <v>2907954.4485664791</v>
      </c>
      <c r="AI60" s="22">
        <f t="shared" ca="1" si="124"/>
        <v>2569304.2132868185</v>
      </c>
      <c r="AJ60" s="22">
        <f t="shared" ca="1" si="124"/>
        <v>-999267.18529038294</v>
      </c>
      <c r="AK60" s="22">
        <f t="shared" ca="1" si="124"/>
        <v>2912462.1219767486</v>
      </c>
      <c r="AL60" s="22">
        <f t="shared" ca="1" si="124"/>
        <v>2547793.8864655984</v>
      </c>
      <c r="AM60" s="22">
        <f t="shared" ca="1" si="124"/>
        <v>2616072.1743175848</v>
      </c>
      <c r="AN60" s="22">
        <f t="shared" ca="1" si="124"/>
        <v>-830060.15984015889</v>
      </c>
      <c r="AO60" s="22">
        <f t="shared" ca="1" si="124"/>
        <v>2900418.8386707157</v>
      </c>
      <c r="AP60" s="22">
        <f t="shared" ca="1" si="124"/>
        <v>3549993.0503393901</v>
      </c>
      <c r="AQ60" s="22">
        <f t="shared" ca="1" si="124"/>
        <v>3692224.6780994944</v>
      </c>
      <c r="AR60" s="22">
        <f t="shared" ca="1" si="124"/>
        <v>-1153769.0532979574</v>
      </c>
      <c r="AS60" s="22">
        <f t="shared" ca="1" si="124"/>
        <v>3992861.731660706</v>
      </c>
      <c r="AT60" s="22">
        <f t="shared" ca="1" si="124"/>
        <v>4151658.3342791484</v>
      </c>
      <c r="AU60" s="22">
        <f t="shared" ca="1" si="124"/>
        <v>3739238.9313903139</v>
      </c>
      <c r="AV60" s="22">
        <f t="shared" ca="1" si="124"/>
        <v>-329260.8397600911</v>
      </c>
      <c r="AW60" s="22">
        <f t="shared" ca="1" si="124"/>
        <v>4664454.7818315709</v>
      </c>
      <c r="AX60" s="22">
        <f t="shared" ca="1" si="124"/>
        <v>4235792.5797208827</v>
      </c>
      <c r="AY60" s="22">
        <f t="shared" ca="1" si="124"/>
        <v>0</v>
      </c>
      <c r="AZ60" s="22">
        <f t="shared" ca="1" si="124"/>
        <v>0</v>
      </c>
      <c r="BA60" s="22">
        <f t="shared" ca="1" si="124"/>
        <v>0</v>
      </c>
      <c r="BB60" s="22">
        <f t="shared" ca="1" si="124"/>
        <v>0</v>
      </c>
      <c r="BC60" s="22">
        <f t="shared" ca="1" si="124"/>
        <v>0</v>
      </c>
      <c r="BD60" s="22">
        <f t="shared" ca="1" si="124"/>
        <v>0</v>
      </c>
      <c r="BE60" s="22">
        <f t="shared" ca="1" si="124"/>
        <v>0</v>
      </c>
      <c r="BF60" s="22">
        <f t="shared" ca="1" si="124"/>
        <v>0</v>
      </c>
      <c r="BG60" s="22">
        <f t="shared" ca="1" si="124"/>
        <v>0</v>
      </c>
      <c r="BH60" s="22">
        <f t="shared" ca="1" si="124"/>
        <v>0</v>
      </c>
    </row>
    <row r="61" spans="1:60" x14ac:dyDescent="0.3"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</row>
    <row r="62" spans="1:60" x14ac:dyDescent="0.3">
      <c r="C62" s="52" t="s">
        <v>159</v>
      </c>
      <c r="D62" s="23"/>
      <c r="E62" s="23"/>
      <c r="F62" s="23"/>
      <c r="G62" s="23"/>
      <c r="H62" s="23"/>
      <c r="I62" s="23"/>
      <c r="J62" s="103" t="s">
        <v>5</v>
      </c>
      <c r="K62" s="23"/>
      <c r="L62" s="23"/>
      <c r="M62" s="110">
        <f ca="1">IF(M57&lt;&gt;1,"-",M36)</f>
        <v>7.2292418975416162E-2</v>
      </c>
      <c r="N62" s="110">
        <f t="shared" ref="N62:AC62" ca="1" si="125">IF(N57&lt;&gt;1,"-",N36)</f>
        <v>7.2292418975416162E-2</v>
      </c>
      <c r="O62" s="110">
        <f t="shared" ca="1" si="125"/>
        <v>7.2292418975416162E-2</v>
      </c>
      <c r="P62" s="110">
        <f t="shared" ca="1" si="125"/>
        <v>7.2292418975416162E-2</v>
      </c>
      <c r="Q62" s="110">
        <f t="shared" ca="1" si="125"/>
        <v>7.2292418975416162E-2</v>
      </c>
      <c r="R62" s="110">
        <f t="shared" ca="1" si="125"/>
        <v>7.2292418975416162E-2</v>
      </c>
      <c r="S62" s="110">
        <f t="shared" ca="1" si="125"/>
        <v>7.2292418975416162E-2</v>
      </c>
      <c r="T62" s="110">
        <f t="shared" ca="1" si="125"/>
        <v>7.2292418975416162E-2</v>
      </c>
      <c r="U62" s="110">
        <f t="shared" ca="1" si="125"/>
        <v>7.2292418975416162E-2</v>
      </c>
      <c r="V62" s="110">
        <f t="shared" ca="1" si="125"/>
        <v>7.2292418975416162E-2</v>
      </c>
      <c r="W62" s="110">
        <f t="shared" ca="1" si="125"/>
        <v>7.2292418975416162E-2</v>
      </c>
      <c r="X62" s="110">
        <f t="shared" ca="1" si="125"/>
        <v>7.2292418975416162E-2</v>
      </c>
      <c r="Y62" s="110">
        <f t="shared" ca="1" si="125"/>
        <v>7.2292418975416162E-2</v>
      </c>
      <c r="Z62" s="110">
        <f t="shared" ca="1" si="125"/>
        <v>7.2292418975416162E-2</v>
      </c>
      <c r="AA62" s="110">
        <f t="shared" ca="1" si="125"/>
        <v>7.2292418975416162E-2</v>
      </c>
      <c r="AB62" s="110">
        <f t="shared" ca="1" si="125"/>
        <v>7.2292418975416162E-2</v>
      </c>
      <c r="AC62" s="110">
        <f t="shared" ca="1" si="125"/>
        <v>7.2292418975416162E-2</v>
      </c>
      <c r="AD62" s="110">
        <f t="shared" ref="AD62:AF62" ca="1" si="126">IF(AD57&lt;&gt;1,"-",AD36)</f>
        <v>7.2292418975416162E-2</v>
      </c>
      <c r="AE62" s="110">
        <f t="shared" ca="1" si="126"/>
        <v>7.2292418975416162E-2</v>
      </c>
      <c r="AF62" s="110">
        <f t="shared" ca="1" si="126"/>
        <v>7.2292418975416162E-2</v>
      </c>
      <c r="AG62" s="110">
        <f t="shared" ref="AG62:BH62" ca="1" si="127">IF(AG57&lt;&gt;1,"-",AG36)</f>
        <v>7.2292418975416162E-2</v>
      </c>
      <c r="AH62" s="110">
        <f t="shared" ca="1" si="127"/>
        <v>7.2292418975416162E-2</v>
      </c>
      <c r="AI62" s="110">
        <f t="shared" ca="1" si="127"/>
        <v>7.2292418975416162E-2</v>
      </c>
      <c r="AJ62" s="110">
        <f t="shared" ca="1" si="127"/>
        <v>7.2292418975416162E-2</v>
      </c>
      <c r="AK62" s="110">
        <f t="shared" ca="1" si="127"/>
        <v>7.2292418975416162E-2</v>
      </c>
      <c r="AL62" s="110">
        <f t="shared" ca="1" si="127"/>
        <v>7.2292418975416162E-2</v>
      </c>
      <c r="AM62" s="110">
        <f t="shared" ca="1" si="127"/>
        <v>7.2292418975416162E-2</v>
      </c>
      <c r="AN62" s="110">
        <f t="shared" ca="1" si="127"/>
        <v>7.2292418975416162E-2</v>
      </c>
      <c r="AO62" s="110">
        <f t="shared" ca="1" si="127"/>
        <v>7.2292418975416162E-2</v>
      </c>
      <c r="AP62" s="110">
        <f t="shared" ca="1" si="127"/>
        <v>7.2292418975416162E-2</v>
      </c>
      <c r="AQ62" s="110">
        <f t="shared" ca="1" si="127"/>
        <v>7.2292418975416162E-2</v>
      </c>
      <c r="AR62" s="110">
        <f t="shared" ca="1" si="127"/>
        <v>7.2292418975416162E-2</v>
      </c>
      <c r="AS62" s="110">
        <f t="shared" ca="1" si="127"/>
        <v>7.2292418975416162E-2</v>
      </c>
      <c r="AT62" s="110">
        <f t="shared" ca="1" si="127"/>
        <v>7.2292418975416162E-2</v>
      </c>
      <c r="AU62" s="110">
        <f t="shared" ca="1" si="127"/>
        <v>7.2292418975416162E-2</v>
      </c>
      <c r="AV62" s="110">
        <f t="shared" ca="1" si="127"/>
        <v>7.2292418975416162E-2</v>
      </c>
      <c r="AW62" s="110">
        <f t="shared" ca="1" si="127"/>
        <v>7.2292418975416162E-2</v>
      </c>
      <c r="AX62" s="110">
        <f t="shared" ca="1" si="127"/>
        <v>7.2292418975416162E-2</v>
      </c>
      <c r="AY62" s="110" t="str">
        <f t="shared" si="127"/>
        <v>-</v>
      </c>
      <c r="AZ62" s="110" t="str">
        <f t="shared" si="127"/>
        <v>-</v>
      </c>
      <c r="BA62" s="110" t="str">
        <f t="shared" si="127"/>
        <v>-</v>
      </c>
      <c r="BB62" s="110" t="str">
        <f t="shared" si="127"/>
        <v>-</v>
      </c>
      <c r="BC62" s="110" t="str">
        <f t="shared" si="127"/>
        <v>-</v>
      </c>
      <c r="BD62" s="110" t="str">
        <f t="shared" si="127"/>
        <v>-</v>
      </c>
      <c r="BE62" s="110" t="str">
        <f t="shared" si="127"/>
        <v>-</v>
      </c>
      <c r="BF62" s="110" t="str">
        <f t="shared" si="127"/>
        <v>-</v>
      </c>
      <c r="BG62" s="110" t="str">
        <f t="shared" si="127"/>
        <v>-</v>
      </c>
      <c r="BH62" s="110" t="str">
        <f t="shared" si="127"/>
        <v>-</v>
      </c>
    </row>
    <row r="63" spans="1:60" x14ac:dyDescent="0.3">
      <c r="C63" s="128" t="s">
        <v>179</v>
      </c>
      <c r="D63" s="101"/>
      <c r="E63" s="101"/>
      <c r="F63" s="101"/>
      <c r="G63" s="101"/>
      <c r="H63" s="101"/>
      <c r="I63" s="101"/>
      <c r="J63" s="129" t="s">
        <v>5</v>
      </c>
      <c r="K63" s="101"/>
      <c r="L63" s="101"/>
      <c r="M63" s="140">
        <f ca="1">IFERROR(1/((1+M62)^(SUM($M$57:M57))),"-")</f>
        <v>0.93258143236292568</v>
      </c>
      <c r="N63" s="140">
        <f ca="1">IFERROR(1/((1+N62)^(SUM($M$57:N57))),"-")</f>
        <v>0.86970812798808605</v>
      </c>
      <c r="O63" s="140">
        <f ca="1">IFERROR(1/((1+O62)^(SUM($M$57:O57))),"-")</f>
        <v>0.8110736517368079</v>
      </c>
      <c r="P63" s="140">
        <f ca="1">IFERROR(1/((1+P62)^(SUM($M$57:P57))),"-")</f>
        <v>0.75639222788854099</v>
      </c>
      <c r="Q63" s="140">
        <f ca="1">IFERROR(1/((1+Q62)^(SUM($M$57:Q57))),"-")</f>
        <v>0.70539734731248016</v>
      </c>
      <c r="R63" s="140">
        <f ca="1">IFERROR(1/((1+R62)^(SUM($M$57:R57))),"-")</f>
        <v>0.65784046854168077</v>
      </c>
      <c r="S63" s="140">
        <f ca="1">IFERROR(1/((1+S62)^(SUM($M$57:S57))),"-")</f>
        <v>0.61348980641889872</v>
      </c>
      <c r="T63" s="140">
        <f ca="1">IFERROR(1/((1+T62)^(SUM($M$57:T57))),"-")</f>
        <v>0.57212920241019061</v>
      </c>
      <c r="U63" s="140">
        <f ca="1">IFERROR(1/((1+U62)^(SUM($M$57:U57))),"-")</f>
        <v>0.53355707108035377</v>
      </c>
      <c r="V63" s="140">
        <f ca="1">IFERROR(1/((1+V62)^(SUM($M$57:V57))),"-")</f>
        <v>0.49758541759548369</v>
      </c>
      <c r="W63" s="140">
        <f ca="1">IFERROR(1/((1+W62)^(SUM($M$57:W57))),"-")</f>
        <v>0.46403892146410064</v>
      </c>
      <c r="X63" s="140">
        <f ca="1">IFERROR(1/((1+X62)^(SUM($M$57:X57))),"-")</f>
        <v>0.43275408205113813</v>
      </c>
      <c r="Y63" s="140">
        <f ca="1">IFERROR(1/((1+Y62)^(SUM($M$57:Y57))),"-")</f>
        <v>0.40357842170015346</v>
      </c>
      <c r="Z63" s="140">
        <f ca="1">IFERROR(1/((1+Z62)^(SUM($M$57:Z57))),"-")</f>
        <v>0.37636974257989791</v>
      </c>
      <c r="AA63" s="140">
        <f ca="1">IFERROR(1/((1+AA62)^(SUM($M$57:AA57))),"-")</f>
        <v>0.35099543363322672</v>
      </c>
      <c r="AB63" s="140">
        <f ca="1">IFERROR(1/((1+AB62)^(SUM($M$57:AB57))),"-")</f>
        <v>0.32733182425052088</v>
      </c>
      <c r="AC63" s="140">
        <f ca="1">IFERROR(1/((1+AC62)^(SUM($M$57:AC57))),"-")</f>
        <v>0.30526358151752014</v>
      </c>
      <c r="AD63" s="140">
        <f ca="1">IFERROR(1/((1+AD62)^(SUM($M$57:AD57))),"-")</f>
        <v>0.28468314809984568</v>
      </c>
      <c r="AE63" s="140">
        <f ca="1">IFERROR(1/((1+AE62)^(SUM($M$57:AE57))),"-")</f>
        <v>0.26549021802454092</v>
      </c>
      <c r="AF63" s="140">
        <f ca="1">IFERROR(1/((1+AF62)^(SUM($M$57:AF57))),"-")</f>
        <v>0.24759124780367184</v>
      </c>
      <c r="AG63" s="140">
        <f ca="1">IFERROR(1/((1+AG62)^(SUM($M$57:AG57))),"-")</f>
        <v>0.23089900051727236</v>
      </c>
      <c r="AH63" s="140">
        <f ca="1">IFERROR(1/((1+AH62)^(SUM($M$57:AH57))),"-")</f>
        <v>0.21533212063356574</v>
      </c>
      <c r="AI63" s="140">
        <f ca="1">IFERROR(1/((1+AI62)^(SUM($M$57:AI57))),"-")</f>
        <v>0.20081473749419701</v>
      </c>
      <c r="AJ63" s="140">
        <f ca="1">IFERROR(1/((1+AJ62)^(SUM($M$57:AJ57))),"-")</f>
        <v>0.18727609553192318</v>
      </c>
      <c r="AK63" s="140">
        <f ca="1">IFERROR(1/((1+AK62)^(SUM($M$57:AK57))),"-")</f>
        <v>0.17465020941849702</v>
      </c>
      <c r="AL63" s="140">
        <f ca="1">IFERROR(1/((1+AL62)^(SUM($M$57:AL57))),"-")</f>
        <v>0.16287554246198691</v>
      </c>
      <c r="AM63" s="140">
        <f ca="1">IFERROR(1/((1+AM62)^(SUM($M$57:AM57))),"-")</f>
        <v>0.15189470668608823</v>
      </c>
      <c r="AN63" s="140">
        <f ca="1">IFERROR(1/((1+AN62)^(SUM($M$57:AN57))),"-")</f>
        <v>0.14165418312965863</v>
      </c>
      <c r="AO63" s="140">
        <f ca="1">IFERROR(1/((1+AO62)^(SUM($M$57:AO57))),"-")</f>
        <v>0.13210406100325722</v>
      </c>
      <c r="AP63" s="140">
        <f ca="1">IFERROR(1/((1+AP62)^(SUM($M$57:AP57))),"-")</f>
        <v>0.12319779443137693</v>
      </c>
      <c r="AQ63" s="140">
        <f ca="1">IFERROR(1/((1+AQ62)^(SUM($M$57:AQ57))),"-")</f>
        <v>0.11489197559476673</v>
      </c>
      <c r="AR63" s="140">
        <f ca="1">IFERROR(1/((1+AR62)^(SUM($M$57:AR57))),"-")</f>
        <v>0.10714612316717387</v>
      </c>
      <c r="AS63" s="140">
        <f ca="1">IFERROR(1/((1+AS62)^(SUM($M$57:AS57))),"-")</f>
        <v>9.9922485015377455E-2</v>
      </c>
      <c r="AT63" s="140">
        <f ca="1">IFERROR(1/((1+AT62)^(SUM($M$57:AT57))),"-")</f>
        <v>9.3185854200903681E-2</v>
      </c>
      <c r="AU63" s="140">
        <f ca="1">IFERROR(1/((1+AU62)^(SUM($M$57:AU57))),"-")</f>
        <v>8.6903397386641504E-2</v>
      </c>
      <c r="AV63" s="140">
        <f ca="1">IFERROR(1/((1+AV62)^(SUM($M$57:AV57))),"-")</f>
        <v>8.1044494812038667E-2</v>
      </c>
      <c r="AW63" s="140">
        <f ca="1">IFERROR(1/((1+AW62)^(SUM($M$57:AW57))),"-")</f>
        <v>7.5580591056940719E-2</v>
      </c>
      <c r="AX63" s="140">
        <f ca="1">IFERROR(1/((1+AX62)^(SUM($M$57:AX57))),"-")</f>
        <v>7.0485055866718299E-2</v>
      </c>
      <c r="AY63" s="140" t="str">
        <f>IFERROR(1/((1+AY62)^(SUM($M$57:AY57))),"-")</f>
        <v>-</v>
      </c>
      <c r="AZ63" s="140" t="str">
        <f>IFERROR(1/((1+AZ62)^(SUM($M$57:AZ57))),"-")</f>
        <v>-</v>
      </c>
      <c r="BA63" s="140" t="str">
        <f>IFERROR(1/((1+BA62)^(SUM($M$57:BA57))),"-")</f>
        <v>-</v>
      </c>
      <c r="BB63" s="140" t="str">
        <f>IFERROR(1/((1+BB62)^(SUM($M$57:BB57))),"-")</f>
        <v>-</v>
      </c>
      <c r="BC63" s="140" t="str">
        <f>IFERROR(1/((1+BC62)^(SUM($M$57:BC57))),"-")</f>
        <v>-</v>
      </c>
      <c r="BD63" s="140" t="str">
        <f>IFERROR(1/((1+BD62)^(SUM($M$57:BD57))),"-")</f>
        <v>-</v>
      </c>
      <c r="BE63" s="140" t="str">
        <f>IFERROR(1/((1+BE62)^(SUM($M$57:BE57))),"-")</f>
        <v>-</v>
      </c>
      <c r="BF63" s="140" t="str">
        <f>IFERROR(1/((1+BF62)^(SUM($M$57:BF57))),"-")</f>
        <v>-</v>
      </c>
      <c r="BG63" s="140" t="str">
        <f>IFERROR(1/((1+BG62)^(SUM($M$57:BG57))),"-")</f>
        <v>-</v>
      </c>
      <c r="BH63" s="140" t="str">
        <f>IFERROR(1/((1+BH62)^(SUM($M$57:BH57))),"-")</f>
        <v>-</v>
      </c>
    </row>
    <row r="64" spans="1:60" x14ac:dyDescent="0.3">
      <c r="C64" s="125" t="s">
        <v>180</v>
      </c>
      <c r="D64" s="23"/>
      <c r="E64" s="23"/>
      <c r="F64" s="23"/>
      <c r="G64" s="23"/>
      <c r="H64" s="23"/>
      <c r="I64" s="23"/>
      <c r="J64" s="103" t="s">
        <v>18</v>
      </c>
      <c r="K64" s="23"/>
      <c r="L64" s="23"/>
      <c r="M64" s="22">
        <f ca="1">IFERROR(M60*M63*M57,"-")</f>
        <v>-8314134.037631291</v>
      </c>
      <c r="N64" s="22">
        <f t="shared" ref="N64:AC64" ca="1" si="128">IFERROR(N60*N63*N57,"-")</f>
        <v>1519943.9382999972</v>
      </c>
      <c r="O64" s="22">
        <f t="shared" ca="1" si="128"/>
        <v>1195763.7246576177</v>
      </c>
      <c r="P64" s="22">
        <f t="shared" ca="1" si="128"/>
        <v>-804481.54385396908</v>
      </c>
      <c r="Q64" s="22">
        <f t="shared" ca="1" si="128"/>
        <v>1102716.1762987566</v>
      </c>
      <c r="R64" s="22">
        <f t="shared" ca="1" si="128"/>
        <v>981852.08557474683</v>
      </c>
      <c r="S64" s="22">
        <f t="shared" ca="1" si="128"/>
        <v>760886.95402518078</v>
      </c>
      <c r="T64" s="22">
        <f t="shared" ca="1" si="128"/>
        <v>-613744.19793034985</v>
      </c>
      <c r="U64" s="22">
        <f t="shared" ca="1" si="128"/>
        <v>944349.30442009901</v>
      </c>
      <c r="V64" s="22">
        <f t="shared" ca="1" si="128"/>
        <v>742014.15833712672</v>
      </c>
      <c r="W64" s="22">
        <f t="shared" ca="1" si="128"/>
        <v>887481.10980066087</v>
      </c>
      <c r="X64" s="22">
        <f t="shared" ca="1" si="128"/>
        <v>-601906.96080888365</v>
      </c>
      <c r="Y64" s="22">
        <f t="shared" ca="1" si="128"/>
        <v>838557.49467964191</v>
      </c>
      <c r="Z64" s="22">
        <f t="shared" ca="1" si="128"/>
        <v>670472.75926960702</v>
      </c>
      <c r="AA64" s="22">
        <f t="shared" ca="1" si="128"/>
        <v>785361.43391527119</v>
      </c>
      <c r="AB64" s="22">
        <f t="shared" ca="1" si="128"/>
        <v>-297251.90672961471</v>
      </c>
      <c r="AC64" s="22">
        <f t="shared" ca="1" si="128"/>
        <v>617591.87247140752</v>
      </c>
      <c r="AD64" s="22">
        <f t="shared" ref="AD64:AF64" ca="1" si="129">IFERROR(AD60*AD63*AD57,"-")</f>
        <v>712687.50677998946</v>
      </c>
      <c r="AE64" s="22">
        <f t="shared" ca="1" si="129"/>
        <v>687944.07409861032</v>
      </c>
      <c r="AF64" s="22">
        <f t="shared" ca="1" si="129"/>
        <v>-304181.82302580721</v>
      </c>
      <c r="AG64" s="22">
        <f t="shared" ref="AG64:BH64" ca="1" si="130">IFERROR(AG60*AG63*AG57,"-")</f>
        <v>648727.55980903667</v>
      </c>
      <c r="AH64" s="22">
        <f t="shared" ca="1" si="130"/>
        <v>626175.99811563129</v>
      </c>
      <c r="AI64" s="22">
        <f t="shared" ca="1" si="130"/>
        <v>515954.15113392682</v>
      </c>
      <c r="AJ64" s="22">
        <f t="shared" ca="1" si="130"/>
        <v>-187138.85685435773</v>
      </c>
      <c r="AK64" s="22">
        <f t="shared" ca="1" si="130"/>
        <v>508662.11952667934</v>
      </c>
      <c r="AL64" s="22">
        <f t="shared" ca="1" si="130"/>
        <v>414973.31133941823</v>
      </c>
      <c r="AM64" s="22">
        <f t="shared" ca="1" si="130"/>
        <v>397367.51558760664</v>
      </c>
      <c r="AN64" s="22">
        <f t="shared" ca="1" si="130"/>
        <v>-117581.49389063158</v>
      </c>
      <c r="AO64" s="22">
        <f t="shared" ca="1" si="130"/>
        <v>383157.1071987527</v>
      </c>
      <c r="AP64" s="22">
        <f t="shared" ca="1" si="130"/>
        <v>437351.3140485289</v>
      </c>
      <c r="AQ64" s="22">
        <f t="shared" ca="1" si="130"/>
        <v>424206.98760660255</v>
      </c>
      <c r="AR64" s="22">
        <f t="shared" ca="1" si="130"/>
        <v>-123621.88109113653</v>
      </c>
      <c r="AS64" s="22">
        <f t="shared" ca="1" si="130"/>
        <v>398976.66655034095</v>
      </c>
      <c r="AT64" s="22">
        <f t="shared" ca="1" si="130"/>
        <v>386875.82823010336</v>
      </c>
      <c r="AU64" s="22">
        <f t="shared" ca="1" si="130"/>
        <v>324952.56677821319</v>
      </c>
      <c r="AV64" s="22">
        <f t="shared" ca="1" si="130"/>
        <v>-26684.778419744198</v>
      </c>
      <c r="AW64" s="22">
        <f t="shared" ca="1" si="130"/>
        <v>352542.24936920358</v>
      </c>
      <c r="AX64" s="22">
        <f t="shared" ca="1" si="130"/>
        <v>298560.07662145724</v>
      </c>
      <c r="AY64" s="22" t="str">
        <f t="shared" ca="1" si="130"/>
        <v>-</v>
      </c>
      <c r="AZ64" s="22" t="str">
        <f t="shared" ca="1" si="130"/>
        <v>-</v>
      </c>
      <c r="BA64" s="22" t="str">
        <f t="shared" ca="1" si="130"/>
        <v>-</v>
      </c>
      <c r="BB64" s="22" t="str">
        <f t="shared" ca="1" si="130"/>
        <v>-</v>
      </c>
      <c r="BC64" s="22" t="str">
        <f t="shared" ca="1" si="130"/>
        <v>-</v>
      </c>
      <c r="BD64" s="22" t="str">
        <f t="shared" ca="1" si="130"/>
        <v>-</v>
      </c>
      <c r="BE64" s="22" t="str">
        <f t="shared" ca="1" si="130"/>
        <v>-</v>
      </c>
      <c r="BF64" s="22" t="str">
        <f t="shared" ca="1" si="130"/>
        <v>-</v>
      </c>
      <c r="BG64" s="22" t="str">
        <f t="shared" ca="1" si="130"/>
        <v>-</v>
      </c>
      <c r="BH64" s="22" t="str">
        <f t="shared" ca="1" si="130"/>
        <v>-</v>
      </c>
    </row>
    <row r="65" spans="1:60" x14ac:dyDescent="0.3"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</row>
    <row r="66" spans="1:60" x14ac:dyDescent="0.3">
      <c r="C66" s="52" t="s">
        <v>181</v>
      </c>
      <c r="D66" s="111"/>
      <c r="E66" s="112">
        <f ca="1">SUM(M64:AZ64)</f>
        <v>7175378.5643084301</v>
      </c>
      <c r="F66" s="103" t="s">
        <v>18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</row>
    <row r="67" spans="1:60" x14ac:dyDescent="0.3">
      <c r="C67" s="128" t="s">
        <v>182</v>
      </c>
      <c r="D67" s="122"/>
      <c r="E67" s="130">
        <f ca="1">SUMPRODUCT(M51:AH51,M63:AH63)</f>
        <v>0</v>
      </c>
      <c r="F67" s="129" t="s">
        <v>18</v>
      </c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</row>
    <row r="68" spans="1:60" x14ac:dyDescent="0.3">
      <c r="C68" s="125" t="s">
        <v>183</v>
      </c>
      <c r="D68" s="111"/>
      <c r="E68" s="131">
        <f ca="1">SUM(E66:E67)</f>
        <v>7175378.5643084301</v>
      </c>
      <c r="F68" s="50" t="s">
        <v>18</v>
      </c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</row>
    <row r="69" spans="1:60" x14ac:dyDescent="0.3"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</row>
    <row r="70" spans="1:60" x14ac:dyDescent="0.3">
      <c r="C70" s="128" t="s">
        <v>158</v>
      </c>
      <c r="D70" s="122"/>
      <c r="E70" s="130">
        <f ca="1">M25</f>
        <v>-5074935.4267939292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</row>
    <row r="71" spans="1:60" x14ac:dyDescent="0.3">
      <c r="C71" s="125" t="s">
        <v>184</v>
      </c>
      <c r="D71" s="23"/>
      <c r="E71" s="22">
        <f ca="1">E68+E70</f>
        <v>2100443.1375145009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</row>
    <row r="72" spans="1:60" x14ac:dyDescent="0.3"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</row>
    <row r="73" spans="1:60" x14ac:dyDescent="0.3"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</row>
    <row r="74" spans="1:60" x14ac:dyDescent="0.3"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</row>
    <row r="75" spans="1:60" x14ac:dyDescent="0.3">
      <c r="A75" s="88" t="s">
        <v>202</v>
      </c>
      <c r="B75" s="89"/>
      <c r="C75" s="104"/>
      <c r="D75" s="104"/>
      <c r="E75" s="104"/>
      <c r="F75" s="104"/>
      <c r="G75" s="104"/>
      <c r="H75" s="104"/>
      <c r="I75" s="104"/>
      <c r="J75" s="105"/>
      <c r="K75" s="105"/>
      <c r="L75" s="105"/>
      <c r="M75" s="105"/>
      <c r="N75" s="105"/>
      <c r="O75" s="105"/>
      <c r="P75" s="105"/>
      <c r="Q75" s="105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  <c r="AK75" s="106"/>
      <c r="AL75" s="106"/>
      <c r="AM75" s="106"/>
      <c r="AN75" s="106"/>
      <c r="AO75" s="106"/>
      <c r="AP75" s="106"/>
      <c r="AQ75" s="106"/>
      <c r="AR75" s="106"/>
      <c r="AS75" s="106"/>
      <c r="AT75" s="106"/>
      <c r="AU75" s="106"/>
      <c r="AV75" s="106"/>
      <c r="AW75" s="106"/>
      <c r="AX75" s="106"/>
      <c r="AY75" s="106"/>
      <c r="AZ75" s="106"/>
      <c r="BA75" s="106"/>
      <c r="BB75" s="106"/>
      <c r="BC75" s="106"/>
      <c r="BD75" s="106"/>
      <c r="BE75" s="106"/>
      <c r="BF75" s="106"/>
      <c r="BG75" s="106"/>
      <c r="BH75" s="106"/>
    </row>
    <row r="76" spans="1:60" x14ac:dyDescent="0.3">
      <c r="A76" s="18"/>
      <c r="B76" s="18"/>
      <c r="C76" s="52" t="s">
        <v>98</v>
      </c>
      <c r="D76" s="111"/>
      <c r="E76" s="23"/>
      <c r="F76" s="111"/>
      <c r="G76" s="111"/>
      <c r="H76" s="111"/>
      <c r="I76" s="111"/>
      <c r="J76" s="111"/>
      <c r="K76" s="111"/>
      <c r="L76" s="111"/>
      <c r="M76" s="111"/>
      <c r="N76" s="112" t="str">
        <f>IF(N3=$E$77,1,"-")</f>
        <v>-</v>
      </c>
      <c r="O76" s="112" t="str">
        <f t="shared" ref="O76:AC76" si="131">IF(O3=$E$77,1,"-")</f>
        <v>-</v>
      </c>
      <c r="P76" s="112" t="str">
        <f t="shared" si="131"/>
        <v>-</v>
      </c>
      <c r="Q76" s="112" t="str">
        <f t="shared" si="131"/>
        <v>-</v>
      </c>
      <c r="R76" s="112" t="str">
        <f t="shared" si="131"/>
        <v>-</v>
      </c>
      <c r="S76" s="112" t="str">
        <f t="shared" si="131"/>
        <v>-</v>
      </c>
      <c r="T76" s="112" t="str">
        <f t="shared" si="131"/>
        <v>-</v>
      </c>
      <c r="U76" s="112" t="str">
        <f t="shared" si="131"/>
        <v>-</v>
      </c>
      <c r="V76" s="112" t="str">
        <f t="shared" si="131"/>
        <v>-</v>
      </c>
      <c r="W76" s="112" t="str">
        <f t="shared" si="131"/>
        <v>-</v>
      </c>
      <c r="X76" s="112" t="str">
        <f t="shared" si="131"/>
        <v>-</v>
      </c>
      <c r="Y76" s="112" t="str">
        <f t="shared" si="131"/>
        <v>-</v>
      </c>
      <c r="Z76" s="112" t="str">
        <f t="shared" si="131"/>
        <v>-</v>
      </c>
      <c r="AA76" s="112" t="str">
        <f t="shared" si="131"/>
        <v>-</v>
      </c>
      <c r="AB76" s="112" t="str">
        <f t="shared" si="131"/>
        <v>-</v>
      </c>
      <c r="AC76" s="112" t="str">
        <f t="shared" si="131"/>
        <v>-</v>
      </c>
      <c r="AD76" s="112" t="str">
        <f t="shared" ref="AD76:AF76" si="132">IF(AD3=$E$77,1,"-")</f>
        <v>-</v>
      </c>
      <c r="AE76" s="112" t="str">
        <f t="shared" si="132"/>
        <v>-</v>
      </c>
      <c r="AF76" s="112" t="str">
        <f t="shared" si="132"/>
        <v>-</v>
      </c>
      <c r="AG76" s="112" t="str">
        <f t="shared" ref="AG76:BH76" si="133">IF(AG3=$E$77,1,"-")</f>
        <v>-</v>
      </c>
      <c r="AH76" s="112" t="str">
        <f t="shared" si="133"/>
        <v>-</v>
      </c>
      <c r="AI76" s="112" t="str">
        <f t="shared" si="133"/>
        <v>-</v>
      </c>
      <c r="AJ76" s="112" t="str">
        <f t="shared" si="133"/>
        <v>-</v>
      </c>
      <c r="AK76" s="112" t="str">
        <f t="shared" si="133"/>
        <v>-</v>
      </c>
      <c r="AL76" s="112" t="str">
        <f t="shared" si="133"/>
        <v>-</v>
      </c>
      <c r="AM76" s="112" t="str">
        <f t="shared" si="133"/>
        <v>-</v>
      </c>
      <c r="AN76" s="112" t="str">
        <f t="shared" si="133"/>
        <v>-</v>
      </c>
      <c r="AO76" s="112" t="str">
        <f t="shared" si="133"/>
        <v>-</v>
      </c>
      <c r="AP76" s="112" t="str">
        <f t="shared" si="133"/>
        <v>-</v>
      </c>
      <c r="AQ76" s="112" t="str">
        <f t="shared" si="133"/>
        <v>-</v>
      </c>
      <c r="AR76" s="112" t="str">
        <f t="shared" si="133"/>
        <v>-</v>
      </c>
      <c r="AS76" s="112" t="str">
        <f t="shared" si="133"/>
        <v>-</v>
      </c>
      <c r="AT76" s="112" t="str">
        <f t="shared" si="133"/>
        <v>-</v>
      </c>
      <c r="AU76" s="112" t="str">
        <f t="shared" si="133"/>
        <v>-</v>
      </c>
      <c r="AV76" s="112" t="str">
        <f t="shared" si="133"/>
        <v>-</v>
      </c>
      <c r="AW76" s="112" t="str">
        <f t="shared" si="133"/>
        <v>-</v>
      </c>
      <c r="AX76" s="112">
        <f t="shared" si="133"/>
        <v>1</v>
      </c>
      <c r="AY76" s="112" t="str">
        <f t="shared" si="133"/>
        <v>-</v>
      </c>
      <c r="AZ76" s="112" t="str">
        <f t="shared" si="133"/>
        <v>-</v>
      </c>
      <c r="BA76" s="112" t="str">
        <f t="shared" si="133"/>
        <v>-</v>
      </c>
      <c r="BB76" s="112" t="str">
        <f t="shared" si="133"/>
        <v>-</v>
      </c>
      <c r="BC76" s="112" t="str">
        <f t="shared" si="133"/>
        <v>-</v>
      </c>
      <c r="BD76" s="112" t="str">
        <f t="shared" si="133"/>
        <v>-</v>
      </c>
      <c r="BE76" s="112" t="str">
        <f t="shared" si="133"/>
        <v>-</v>
      </c>
      <c r="BF76" s="112" t="str">
        <f t="shared" si="133"/>
        <v>-</v>
      </c>
      <c r="BG76" s="112" t="str">
        <f t="shared" si="133"/>
        <v>-</v>
      </c>
      <c r="BH76" s="112" t="str">
        <f t="shared" si="133"/>
        <v>-</v>
      </c>
    </row>
    <row r="77" spans="1:60" ht="15" x14ac:dyDescent="0.35">
      <c r="A77" s="18"/>
      <c r="B77" s="18"/>
      <c r="C77" s="52" t="s">
        <v>166</v>
      </c>
      <c r="D77" s="111"/>
      <c r="E77" s="126">
        <f>E56</f>
        <v>2060</v>
      </c>
      <c r="F77" s="114" t="s">
        <v>167</v>
      </c>
      <c r="G77" s="126">
        <f>G42</f>
        <v>0</v>
      </c>
      <c r="H77" s="114" t="s">
        <v>167</v>
      </c>
      <c r="I77" s="111"/>
      <c r="J77" s="111"/>
      <c r="K77" s="111"/>
      <c r="L77" s="111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</row>
    <row r="78" spans="1:60" ht="15" x14ac:dyDescent="0.35">
      <c r="A78" s="18"/>
      <c r="B78" s="18"/>
      <c r="C78" s="52"/>
      <c r="D78" s="111"/>
      <c r="E78" s="115"/>
      <c r="F78" s="116"/>
      <c r="G78" s="115"/>
      <c r="H78" s="116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</row>
    <row r="79" spans="1:60" ht="15" x14ac:dyDescent="0.35">
      <c r="A79" s="18"/>
      <c r="B79" s="18"/>
      <c r="C79" s="52" t="s">
        <v>170</v>
      </c>
      <c r="D79" s="111"/>
      <c r="E79" s="133">
        <f>I43</f>
        <v>5.0000000000000001E-3</v>
      </c>
      <c r="F79" s="116" t="s">
        <v>5</v>
      </c>
      <c r="G79" s="133">
        <f>G45</f>
        <v>0</v>
      </c>
      <c r="H79" s="116" t="s">
        <v>5</v>
      </c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</row>
    <row r="80" spans="1:60" ht="15" x14ac:dyDescent="0.3">
      <c r="A80" s="18"/>
      <c r="B80" s="18"/>
      <c r="C80" s="52" t="s">
        <v>171</v>
      </c>
      <c r="D80" s="111"/>
      <c r="E80" s="134">
        <f>E44</f>
        <v>0</v>
      </c>
      <c r="F80" s="120"/>
      <c r="G80" s="134">
        <f>G47</f>
        <v>0</v>
      </c>
      <c r="H80" s="120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</row>
    <row r="81" spans="1:60" ht="15" x14ac:dyDescent="0.3">
      <c r="A81" s="18"/>
      <c r="B81" s="18"/>
      <c r="C81" s="52"/>
      <c r="D81" s="111"/>
      <c r="E81" s="115"/>
      <c r="F81" s="120"/>
      <c r="G81" s="115"/>
      <c r="H81" s="120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</row>
    <row r="82" spans="1:60" ht="15" x14ac:dyDescent="0.3">
      <c r="A82" s="18"/>
      <c r="B82" s="18"/>
      <c r="C82" s="121" t="s">
        <v>203</v>
      </c>
      <c r="D82" s="122"/>
      <c r="E82" s="123"/>
      <c r="F82" s="124" t="s">
        <v>18</v>
      </c>
      <c r="G82" s="123"/>
      <c r="H82" s="124" t="s">
        <v>18</v>
      </c>
      <c r="I82" s="122"/>
      <c r="J82" s="122"/>
      <c r="K82" s="122"/>
      <c r="L82" s="122"/>
      <c r="M82" s="135">
        <f ca="1">M16</f>
        <v>379350.18749178573</v>
      </c>
      <c r="N82" s="135">
        <f t="shared" ref="N82:AA82" ca="1" si="134">N16</f>
        <v>299381.76203928585</v>
      </c>
      <c r="O82" s="135">
        <f t="shared" ca="1" si="134"/>
        <v>342142.81857901439</v>
      </c>
      <c r="P82" s="135">
        <f t="shared" ca="1" si="134"/>
        <v>361559.77175424807</v>
      </c>
      <c r="Q82" s="135">
        <f t="shared" ca="1" si="134"/>
        <v>141343.52365877246</v>
      </c>
      <c r="R82" s="135">
        <f t="shared" ca="1" si="134"/>
        <v>195576.89806270832</v>
      </c>
      <c r="S82" s="135">
        <f t="shared" ca="1" si="134"/>
        <v>102269.48510842654</v>
      </c>
      <c r="T82" s="135">
        <f t="shared" ca="1" si="134"/>
        <v>742437.43572494667</v>
      </c>
      <c r="U82" s="135">
        <f t="shared" ca="1" si="134"/>
        <v>527893.1489055031</v>
      </c>
      <c r="V82" s="135">
        <f t="shared" ca="1" si="134"/>
        <v>561455.63706981693</v>
      </c>
      <c r="W82" s="135">
        <f t="shared" ca="1" si="134"/>
        <v>1173289.9165270799</v>
      </c>
      <c r="X82" s="135">
        <f t="shared" ca="1" si="134"/>
        <v>1249024.1848722326</v>
      </c>
      <c r="Y82" s="135">
        <f t="shared" ca="1" si="134"/>
        <v>956218.20175417233</v>
      </c>
      <c r="Z82" s="135">
        <f t="shared" ca="1" si="134"/>
        <v>1068109.233452131</v>
      </c>
      <c r="AA82" s="135">
        <f t="shared" ca="1" si="134"/>
        <v>1376264.0198344174</v>
      </c>
      <c r="AB82" s="135">
        <f t="shared" ref="AB82:AC82" ca="1" si="135">AB16</f>
        <v>1459454.3299595872</v>
      </c>
      <c r="AC82" s="135">
        <f t="shared" ca="1" si="135"/>
        <v>1206911.0261327059</v>
      </c>
      <c r="AD82" s="135">
        <f t="shared" ref="AD82:AF82" ca="1" si="136">AD16</f>
        <v>1300703.3561288349</v>
      </c>
      <c r="AE82" s="135">
        <f t="shared" ca="1" si="136"/>
        <v>1664699.3056293451</v>
      </c>
      <c r="AF82" s="135">
        <f t="shared" ca="1" si="136"/>
        <v>1817364.0569879706</v>
      </c>
      <c r="AG82" s="135">
        <f t="shared" ref="AG82:BH82" ca="1" si="137">AG16</f>
        <v>1544800.6137612015</v>
      </c>
      <c r="AH82" s="135">
        <f t="shared" ca="1" si="137"/>
        <v>1656378.9364179196</v>
      </c>
      <c r="AI82" s="135">
        <f t="shared" ca="1" si="137"/>
        <v>2065035.7392954074</v>
      </c>
      <c r="AJ82" s="135">
        <f t="shared" ca="1" si="137"/>
        <v>2139321.8590259217</v>
      </c>
      <c r="AK82" s="135">
        <f t="shared" ca="1" si="137"/>
        <v>1542568.716304655</v>
      </c>
      <c r="AL82" s="135">
        <f t="shared" ca="1" si="137"/>
        <v>1668211.4734348131</v>
      </c>
      <c r="AM82" s="135">
        <f t="shared" ca="1" si="137"/>
        <v>2069233.4759525894</v>
      </c>
      <c r="AN82" s="135">
        <f t="shared" ca="1" si="137"/>
        <v>2160010.8656875626</v>
      </c>
      <c r="AO82" s="135">
        <f t="shared" ca="1" si="137"/>
        <v>1840448.2895913988</v>
      </c>
      <c r="AP82" s="135">
        <f t="shared" ca="1" si="137"/>
        <v>1930409.5215924731</v>
      </c>
      <c r="AQ82" s="135">
        <f t="shared" ca="1" si="137"/>
        <v>2475886.5032845484</v>
      </c>
      <c r="AR82" s="135">
        <f t="shared" ca="1" si="137"/>
        <v>2628878.7006808394</v>
      </c>
      <c r="AS82" s="135">
        <f t="shared" ca="1" si="137"/>
        <v>2238531.5564239011</v>
      </c>
      <c r="AT82" s="135">
        <f t="shared" ca="1" si="137"/>
        <v>2452808.7041833317</v>
      </c>
      <c r="AU82" s="135">
        <f t="shared" ca="1" si="137"/>
        <v>3082633.6363670444</v>
      </c>
      <c r="AV82" s="135">
        <f t="shared" ca="1" si="137"/>
        <v>3193917.3768666526</v>
      </c>
      <c r="AW82" s="135">
        <f t="shared" ca="1" si="137"/>
        <v>2894401.7231069347</v>
      </c>
      <c r="AX82" s="135">
        <f t="shared" ca="1" si="137"/>
        <v>3086444.1434539882</v>
      </c>
      <c r="AY82" s="135">
        <f t="shared" ca="1" si="137"/>
        <v>3628862.3023703499</v>
      </c>
      <c r="AZ82" s="135">
        <f t="shared" ca="1" si="137"/>
        <v>3882108.863623254</v>
      </c>
      <c r="BA82" s="135">
        <f t="shared" ca="1" si="137"/>
        <v>3517832.3002535836</v>
      </c>
      <c r="BB82" s="135">
        <f t="shared" ca="1" si="137"/>
        <v>3560156.1305893334</v>
      </c>
      <c r="BC82" s="135">
        <f t="shared" ca="1" si="137"/>
        <v>4283766.6059019892</v>
      </c>
      <c r="BD82" s="135">
        <f t="shared" ca="1" si="137"/>
        <v>4517948.1643524989</v>
      </c>
      <c r="BE82" s="135">
        <f t="shared" ca="1" si="137"/>
        <v>4064424.611521421</v>
      </c>
      <c r="BF82" s="135">
        <f t="shared" ca="1" si="137"/>
        <v>4379138.5910554267</v>
      </c>
      <c r="BG82" s="135">
        <f t="shared" ca="1" si="137"/>
        <v>5125947.3451969018</v>
      </c>
      <c r="BH82" s="135">
        <f t="shared" ca="1" si="137"/>
        <v>5314967.093172662</v>
      </c>
    </row>
    <row r="83" spans="1:60" x14ac:dyDescent="0.3">
      <c r="A83" s="18"/>
      <c r="B83" s="18"/>
      <c r="C83" s="125" t="s">
        <v>174</v>
      </c>
      <c r="D83" s="111"/>
      <c r="E83" s="95"/>
      <c r="F83" s="50" t="s">
        <v>18</v>
      </c>
      <c r="G83" s="95"/>
      <c r="H83" s="50" t="s">
        <v>18</v>
      </c>
      <c r="I83" s="111"/>
      <c r="J83" s="111"/>
      <c r="K83" s="111"/>
      <c r="L83" s="111"/>
      <c r="M83" s="131" t="str">
        <f ca="1">IFERROR(M76*(M51+M25),"")</f>
        <v/>
      </c>
      <c r="N83" s="131" t="str">
        <f ca="1">IFERROR(N76*(N51+N25),"")</f>
        <v/>
      </c>
      <c r="O83" s="131" t="str">
        <f t="shared" ref="O83:AA83" ca="1" si="138">IFERROR(O76*(O51+O25),"")</f>
        <v/>
      </c>
      <c r="P83" s="131" t="str">
        <f t="shared" ca="1" si="138"/>
        <v/>
      </c>
      <c r="Q83" s="131" t="str">
        <f t="shared" ca="1" si="138"/>
        <v/>
      </c>
      <c r="R83" s="131" t="str">
        <f t="shared" ca="1" si="138"/>
        <v/>
      </c>
      <c r="S83" s="131" t="str">
        <f t="shared" ca="1" si="138"/>
        <v/>
      </c>
      <c r="T83" s="131" t="str">
        <f t="shared" ca="1" si="138"/>
        <v/>
      </c>
      <c r="U83" s="131" t="str">
        <f t="shared" ca="1" si="138"/>
        <v/>
      </c>
      <c r="V83" s="131" t="str">
        <f t="shared" ca="1" si="138"/>
        <v/>
      </c>
      <c r="W83" s="131" t="str">
        <f t="shared" ca="1" si="138"/>
        <v/>
      </c>
      <c r="X83" s="131" t="str">
        <f t="shared" ca="1" si="138"/>
        <v/>
      </c>
      <c r="Y83" s="131" t="str">
        <f t="shared" ca="1" si="138"/>
        <v/>
      </c>
      <c r="Z83" s="131" t="str">
        <f t="shared" ca="1" si="138"/>
        <v/>
      </c>
      <c r="AA83" s="131" t="str">
        <f t="shared" ca="1" si="138"/>
        <v/>
      </c>
      <c r="AB83" s="131" t="str">
        <f t="shared" ref="AB83:AC83" ca="1" si="139">IFERROR(AB76*(AB51+AB25),"")</f>
        <v/>
      </c>
      <c r="AC83" s="131" t="str">
        <f t="shared" ca="1" si="139"/>
        <v/>
      </c>
      <c r="AD83" s="131" t="str">
        <f t="shared" ref="AD83:AF83" ca="1" si="140">IFERROR(AD76*(AD51+AD25),"")</f>
        <v/>
      </c>
      <c r="AE83" s="131" t="str">
        <f t="shared" ca="1" si="140"/>
        <v/>
      </c>
      <c r="AF83" s="131" t="str">
        <f t="shared" ca="1" si="140"/>
        <v/>
      </c>
      <c r="AG83" s="131" t="str">
        <f t="shared" ref="AG83:BH83" ca="1" si="141">IFERROR(AG76*(AG51+AG25),"")</f>
        <v/>
      </c>
      <c r="AH83" s="131" t="str">
        <f t="shared" ca="1" si="141"/>
        <v/>
      </c>
      <c r="AI83" s="131" t="str">
        <f t="shared" ca="1" si="141"/>
        <v/>
      </c>
      <c r="AJ83" s="131" t="str">
        <f t="shared" ca="1" si="141"/>
        <v/>
      </c>
      <c r="AK83" s="131" t="str">
        <f t="shared" ca="1" si="141"/>
        <v/>
      </c>
      <c r="AL83" s="131" t="str">
        <f t="shared" ca="1" si="141"/>
        <v/>
      </c>
      <c r="AM83" s="131" t="str">
        <f t="shared" ca="1" si="141"/>
        <v/>
      </c>
      <c r="AN83" s="131" t="str">
        <f t="shared" ca="1" si="141"/>
        <v/>
      </c>
      <c r="AO83" s="131" t="str">
        <f t="shared" ca="1" si="141"/>
        <v/>
      </c>
      <c r="AP83" s="131" t="str">
        <f t="shared" ca="1" si="141"/>
        <v/>
      </c>
      <c r="AQ83" s="131" t="str">
        <f t="shared" ca="1" si="141"/>
        <v/>
      </c>
      <c r="AR83" s="131" t="str">
        <f t="shared" ca="1" si="141"/>
        <v/>
      </c>
      <c r="AS83" s="131" t="str">
        <f t="shared" ca="1" si="141"/>
        <v/>
      </c>
      <c r="AT83" s="131" t="str">
        <f t="shared" ca="1" si="141"/>
        <v/>
      </c>
      <c r="AU83" s="131" t="str">
        <f t="shared" ca="1" si="141"/>
        <v/>
      </c>
      <c r="AV83" s="131" t="str">
        <f t="shared" ca="1" si="141"/>
        <v/>
      </c>
      <c r="AW83" s="131" t="str">
        <f t="shared" ca="1" si="141"/>
        <v/>
      </c>
      <c r="AX83" s="131">
        <f t="shared" ca="1" si="141"/>
        <v>116427776.97916196</v>
      </c>
      <c r="AY83" s="131" t="str">
        <f t="shared" ca="1" si="141"/>
        <v/>
      </c>
      <c r="AZ83" s="131" t="str">
        <f t="shared" ca="1" si="141"/>
        <v/>
      </c>
      <c r="BA83" s="131" t="str">
        <f t="shared" ca="1" si="141"/>
        <v/>
      </c>
      <c r="BB83" s="131" t="str">
        <f t="shared" ca="1" si="141"/>
        <v/>
      </c>
      <c r="BC83" s="131" t="str">
        <f t="shared" ca="1" si="141"/>
        <v/>
      </c>
      <c r="BD83" s="131" t="str">
        <f t="shared" ca="1" si="141"/>
        <v/>
      </c>
      <c r="BE83" s="131" t="str">
        <f t="shared" ca="1" si="141"/>
        <v/>
      </c>
      <c r="BF83" s="131" t="str">
        <f t="shared" ca="1" si="141"/>
        <v/>
      </c>
      <c r="BG83" s="131" t="str">
        <f t="shared" ca="1" si="141"/>
        <v/>
      </c>
      <c r="BH83" s="131" t="str">
        <f t="shared" ca="1" si="141"/>
        <v/>
      </c>
    </row>
    <row r="84" spans="1:60" x14ac:dyDescent="0.3">
      <c r="A84" s="18"/>
      <c r="B84" s="18"/>
      <c r="C84" s="111"/>
      <c r="D84" s="111"/>
      <c r="E84" s="125"/>
      <c r="F84" s="111"/>
      <c r="G84" s="111"/>
      <c r="H84" s="50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</row>
    <row r="85" spans="1:60" x14ac:dyDescent="0.3">
      <c r="A85" s="18"/>
      <c r="B85" s="18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</row>
    <row r="86" spans="1:60" x14ac:dyDescent="0.3">
      <c r="A86" s="88" t="s">
        <v>204</v>
      </c>
      <c r="B86" s="89"/>
      <c r="C86" s="104"/>
      <c r="D86" s="104"/>
      <c r="E86" s="104"/>
      <c r="F86" s="104"/>
      <c r="G86" s="104"/>
      <c r="H86" s="104"/>
      <c r="I86" s="104"/>
      <c r="J86" s="105"/>
      <c r="K86" s="105"/>
      <c r="L86" s="105"/>
      <c r="M86" s="105"/>
      <c r="N86" s="105"/>
      <c r="O86" s="105"/>
      <c r="P86" s="105"/>
      <c r="Q86" s="105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  <c r="AN86" s="106"/>
      <c r="AO86" s="106"/>
      <c r="AP86" s="106"/>
      <c r="AQ86" s="106"/>
      <c r="AR86" s="106"/>
      <c r="AS86" s="106"/>
      <c r="AT86" s="106"/>
      <c r="AU86" s="106"/>
      <c r="AV86" s="106"/>
      <c r="AW86" s="106"/>
      <c r="AX86" s="106"/>
      <c r="AY86" s="106"/>
      <c r="AZ86" s="106"/>
      <c r="BA86" s="106"/>
      <c r="BB86" s="106"/>
      <c r="BC86" s="106"/>
      <c r="BD86" s="106"/>
      <c r="BE86" s="106"/>
      <c r="BF86" s="106"/>
      <c r="BG86" s="106"/>
      <c r="BH86" s="106"/>
    </row>
    <row r="87" spans="1:60" x14ac:dyDescent="0.3">
      <c r="A87" s="18"/>
      <c r="B87" s="18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  <c r="AA87" s="111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</row>
    <row r="88" spans="1:60" x14ac:dyDescent="0.3">
      <c r="A88" s="18"/>
      <c r="B88" s="18"/>
      <c r="C88" s="52" t="s">
        <v>176</v>
      </c>
      <c r="D88" s="111"/>
      <c r="E88" s="213">
        <f>E55</f>
        <v>2023</v>
      </c>
      <c r="F88" s="111"/>
      <c r="G88" s="113">
        <v>2023</v>
      </c>
      <c r="H88" s="103" t="s">
        <v>167</v>
      </c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</row>
    <row r="89" spans="1:60" x14ac:dyDescent="0.3">
      <c r="A89" s="18"/>
      <c r="B89" s="18"/>
      <c r="C89" s="52" t="s">
        <v>166</v>
      </c>
      <c r="D89" s="111"/>
      <c r="E89" s="213">
        <f>E77</f>
        <v>2060</v>
      </c>
      <c r="F89" s="111"/>
      <c r="G89" s="136">
        <f>G42</f>
        <v>0</v>
      </c>
      <c r="H89" s="103" t="s">
        <v>167</v>
      </c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</row>
    <row r="90" spans="1:60" ht="15" x14ac:dyDescent="0.3">
      <c r="A90" s="18"/>
      <c r="B90" s="18"/>
      <c r="C90" s="52" t="s">
        <v>177</v>
      </c>
      <c r="D90" s="111"/>
      <c r="E90" s="23"/>
      <c r="F90" s="111"/>
      <c r="G90" s="111"/>
      <c r="H90" s="103" t="s">
        <v>98</v>
      </c>
      <c r="I90" s="111"/>
      <c r="J90" s="111"/>
      <c r="K90" s="111"/>
      <c r="L90" s="111"/>
      <c r="M90" s="127">
        <f>AND(M$3&gt;= $E$88, M$3&lt;=$E$89)*1</f>
        <v>1</v>
      </c>
      <c r="N90" s="127">
        <f>AND(N$3&gt;= $E$88, N$3&lt;=$E$89)*1</f>
        <v>1</v>
      </c>
      <c r="O90" s="127">
        <f t="shared" ref="O90:BH90" si="142">AND(O$3&gt;= $E$88, O$3&lt;=$E$89)*1</f>
        <v>1</v>
      </c>
      <c r="P90" s="127">
        <f t="shared" si="142"/>
        <v>1</v>
      </c>
      <c r="Q90" s="127">
        <f t="shared" si="142"/>
        <v>1</v>
      </c>
      <c r="R90" s="127">
        <f t="shared" si="142"/>
        <v>1</v>
      </c>
      <c r="S90" s="127">
        <f t="shared" si="142"/>
        <v>1</v>
      </c>
      <c r="T90" s="127">
        <f t="shared" si="142"/>
        <v>1</v>
      </c>
      <c r="U90" s="127">
        <f t="shared" si="142"/>
        <v>1</v>
      </c>
      <c r="V90" s="127">
        <f t="shared" si="142"/>
        <v>1</v>
      </c>
      <c r="W90" s="127">
        <f t="shared" si="142"/>
        <v>1</v>
      </c>
      <c r="X90" s="127">
        <f t="shared" si="142"/>
        <v>1</v>
      </c>
      <c r="Y90" s="127">
        <f t="shared" si="142"/>
        <v>1</v>
      </c>
      <c r="Z90" s="127">
        <f t="shared" si="142"/>
        <v>1</v>
      </c>
      <c r="AA90" s="127">
        <f t="shared" si="142"/>
        <v>1</v>
      </c>
      <c r="AB90" s="127">
        <f t="shared" si="142"/>
        <v>1</v>
      </c>
      <c r="AC90" s="127">
        <f t="shared" si="142"/>
        <v>1</v>
      </c>
      <c r="AD90" s="127">
        <f t="shared" si="142"/>
        <v>1</v>
      </c>
      <c r="AE90" s="127">
        <f t="shared" si="142"/>
        <v>1</v>
      </c>
      <c r="AF90" s="127">
        <f t="shared" si="142"/>
        <v>1</v>
      </c>
      <c r="AG90" s="127">
        <f t="shared" si="142"/>
        <v>1</v>
      </c>
      <c r="AH90" s="127">
        <f t="shared" si="142"/>
        <v>1</v>
      </c>
      <c r="AI90" s="127">
        <f t="shared" si="142"/>
        <v>1</v>
      </c>
      <c r="AJ90" s="127">
        <f t="shared" si="142"/>
        <v>1</v>
      </c>
      <c r="AK90" s="127">
        <f t="shared" si="142"/>
        <v>1</v>
      </c>
      <c r="AL90" s="127">
        <f t="shared" si="142"/>
        <v>1</v>
      </c>
      <c r="AM90" s="127">
        <f t="shared" si="142"/>
        <v>1</v>
      </c>
      <c r="AN90" s="127">
        <f t="shared" si="142"/>
        <v>1</v>
      </c>
      <c r="AO90" s="127">
        <f t="shared" si="142"/>
        <v>1</v>
      </c>
      <c r="AP90" s="127">
        <f t="shared" si="142"/>
        <v>1</v>
      </c>
      <c r="AQ90" s="127">
        <f t="shared" si="142"/>
        <v>1</v>
      </c>
      <c r="AR90" s="127">
        <f t="shared" si="142"/>
        <v>1</v>
      </c>
      <c r="AS90" s="127">
        <f t="shared" si="142"/>
        <v>1</v>
      </c>
      <c r="AT90" s="127">
        <f t="shared" si="142"/>
        <v>1</v>
      </c>
      <c r="AU90" s="127">
        <f t="shared" si="142"/>
        <v>1</v>
      </c>
      <c r="AV90" s="127">
        <f t="shared" si="142"/>
        <v>1</v>
      </c>
      <c r="AW90" s="127">
        <f t="shared" si="142"/>
        <v>1</v>
      </c>
      <c r="AX90" s="127">
        <f t="shared" si="142"/>
        <v>1</v>
      </c>
      <c r="AY90" s="127">
        <f t="shared" si="142"/>
        <v>0</v>
      </c>
      <c r="AZ90" s="127">
        <f t="shared" si="142"/>
        <v>0</v>
      </c>
      <c r="BA90" s="127">
        <f t="shared" si="142"/>
        <v>0</v>
      </c>
      <c r="BB90" s="127">
        <f t="shared" si="142"/>
        <v>0</v>
      </c>
      <c r="BC90" s="127">
        <f t="shared" si="142"/>
        <v>0</v>
      </c>
      <c r="BD90" s="127">
        <f t="shared" si="142"/>
        <v>0</v>
      </c>
      <c r="BE90" s="127">
        <f t="shared" si="142"/>
        <v>0</v>
      </c>
      <c r="BF90" s="127">
        <f t="shared" si="142"/>
        <v>0</v>
      </c>
      <c r="BG90" s="127">
        <f t="shared" si="142"/>
        <v>0</v>
      </c>
      <c r="BH90" s="127">
        <f t="shared" si="142"/>
        <v>0</v>
      </c>
    </row>
    <row r="91" spans="1:60" x14ac:dyDescent="0.3">
      <c r="A91" s="18"/>
      <c r="B91" s="18"/>
      <c r="C91" s="111"/>
      <c r="D91" s="111"/>
      <c r="E91" s="23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</row>
    <row r="92" spans="1:60" x14ac:dyDescent="0.3">
      <c r="A92" s="18"/>
      <c r="B92" s="18"/>
      <c r="C92" s="128" t="s">
        <v>174</v>
      </c>
      <c r="D92" s="122"/>
      <c r="E92" s="101"/>
      <c r="F92" s="122"/>
      <c r="G92" s="122"/>
      <c r="H92" s="129" t="s">
        <v>18</v>
      </c>
      <c r="I92" s="122"/>
      <c r="J92" s="122"/>
      <c r="K92" s="122"/>
      <c r="L92" s="122"/>
      <c r="M92" s="122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</row>
    <row r="93" spans="1:60" x14ac:dyDescent="0.3">
      <c r="A93" s="18"/>
      <c r="B93" s="18"/>
      <c r="C93" s="125" t="s">
        <v>205</v>
      </c>
      <c r="D93" s="111"/>
      <c r="E93" s="23"/>
      <c r="F93" s="111"/>
      <c r="G93" s="111"/>
      <c r="H93" s="50" t="s">
        <v>18</v>
      </c>
      <c r="I93" s="111"/>
      <c r="J93" s="111"/>
      <c r="K93" s="111"/>
      <c r="L93" s="139">
        <f>-L104</f>
        <v>4139509.1889930302</v>
      </c>
      <c r="M93" s="131">
        <f ca="1">M16</f>
        <v>379350.18749178573</v>
      </c>
      <c r="N93" s="131">
        <f ca="1">N16</f>
        <v>299381.76203928585</v>
      </c>
      <c r="O93" s="131">
        <f t="shared" ref="O93:AC93" ca="1" si="143">O16</f>
        <v>342142.81857901439</v>
      </c>
      <c r="P93" s="131">
        <f t="shared" ca="1" si="143"/>
        <v>361559.77175424807</v>
      </c>
      <c r="Q93" s="131">
        <f t="shared" ca="1" si="143"/>
        <v>141343.52365877246</v>
      </c>
      <c r="R93" s="131">
        <f t="shared" ca="1" si="143"/>
        <v>195576.89806270832</v>
      </c>
      <c r="S93" s="131">
        <f t="shared" ca="1" si="143"/>
        <v>102269.48510842654</v>
      </c>
      <c r="T93" s="131">
        <f t="shared" ca="1" si="143"/>
        <v>742437.43572494667</v>
      </c>
      <c r="U93" s="131">
        <f t="shared" ca="1" si="143"/>
        <v>527893.1489055031</v>
      </c>
      <c r="V93" s="131">
        <f t="shared" ca="1" si="143"/>
        <v>561455.63706981693</v>
      </c>
      <c r="W93" s="131">
        <f t="shared" ca="1" si="143"/>
        <v>1173289.9165270799</v>
      </c>
      <c r="X93" s="131">
        <f t="shared" ca="1" si="143"/>
        <v>1249024.1848722326</v>
      </c>
      <c r="Y93" s="131">
        <f t="shared" ca="1" si="143"/>
        <v>956218.20175417233</v>
      </c>
      <c r="Z93" s="131">
        <f t="shared" ca="1" si="143"/>
        <v>1068109.233452131</v>
      </c>
      <c r="AA93" s="131">
        <f t="shared" ca="1" si="143"/>
        <v>1376264.0198344174</v>
      </c>
      <c r="AB93" s="131">
        <f t="shared" ca="1" si="143"/>
        <v>1459454.3299595872</v>
      </c>
      <c r="AC93" s="131">
        <f t="shared" ca="1" si="143"/>
        <v>1206911.0261327059</v>
      </c>
      <c r="AD93" s="131">
        <f t="shared" ref="AD93:AF93" ca="1" si="144">AD16</f>
        <v>1300703.3561288349</v>
      </c>
      <c r="AE93" s="131">
        <f t="shared" ca="1" si="144"/>
        <v>1664699.3056293451</v>
      </c>
      <c r="AF93" s="131">
        <f t="shared" ca="1" si="144"/>
        <v>1817364.0569879706</v>
      </c>
      <c r="AG93" s="131">
        <f t="shared" ref="AG93:BH93" ca="1" si="145">AG16</f>
        <v>1544800.6137612015</v>
      </c>
      <c r="AH93" s="131">
        <f t="shared" ca="1" si="145"/>
        <v>1656378.9364179196</v>
      </c>
      <c r="AI93" s="131">
        <f t="shared" ca="1" si="145"/>
        <v>2065035.7392954074</v>
      </c>
      <c r="AJ93" s="131">
        <f t="shared" ca="1" si="145"/>
        <v>2139321.8590259217</v>
      </c>
      <c r="AK93" s="131">
        <f t="shared" ca="1" si="145"/>
        <v>1542568.716304655</v>
      </c>
      <c r="AL93" s="131">
        <f t="shared" ca="1" si="145"/>
        <v>1668211.4734348131</v>
      </c>
      <c r="AM93" s="131">
        <f t="shared" ca="1" si="145"/>
        <v>2069233.4759525894</v>
      </c>
      <c r="AN93" s="131">
        <f t="shared" ca="1" si="145"/>
        <v>2160010.8656875626</v>
      </c>
      <c r="AO93" s="131">
        <f t="shared" ca="1" si="145"/>
        <v>1840448.2895913988</v>
      </c>
      <c r="AP93" s="131">
        <f t="shared" ca="1" si="145"/>
        <v>1930409.5215924731</v>
      </c>
      <c r="AQ93" s="131">
        <f t="shared" ca="1" si="145"/>
        <v>2475886.5032845484</v>
      </c>
      <c r="AR93" s="131">
        <f t="shared" ca="1" si="145"/>
        <v>2628878.7006808394</v>
      </c>
      <c r="AS93" s="131">
        <f t="shared" ca="1" si="145"/>
        <v>2238531.5564239011</v>
      </c>
      <c r="AT93" s="131">
        <f t="shared" ca="1" si="145"/>
        <v>2452808.7041833317</v>
      </c>
      <c r="AU93" s="131">
        <f t="shared" ca="1" si="145"/>
        <v>3082633.6363670444</v>
      </c>
      <c r="AV93" s="131">
        <f t="shared" ca="1" si="145"/>
        <v>3193917.3768666526</v>
      </c>
      <c r="AW93" s="131">
        <f t="shared" ca="1" si="145"/>
        <v>2894401.7231069347</v>
      </c>
      <c r="AX93" s="131">
        <f t="shared" ca="1" si="145"/>
        <v>3086444.1434539882</v>
      </c>
      <c r="AY93" s="131">
        <f t="shared" ca="1" si="145"/>
        <v>3628862.3023703499</v>
      </c>
      <c r="AZ93" s="131">
        <f t="shared" ca="1" si="145"/>
        <v>3882108.863623254</v>
      </c>
      <c r="BA93" s="131">
        <f t="shared" ca="1" si="145"/>
        <v>3517832.3002535836</v>
      </c>
      <c r="BB93" s="131">
        <f t="shared" ca="1" si="145"/>
        <v>3560156.1305893334</v>
      </c>
      <c r="BC93" s="131">
        <f t="shared" ca="1" si="145"/>
        <v>4283766.6059019892</v>
      </c>
      <c r="BD93" s="131">
        <f t="shared" ca="1" si="145"/>
        <v>4517948.1643524989</v>
      </c>
      <c r="BE93" s="131">
        <f t="shared" ca="1" si="145"/>
        <v>4064424.611521421</v>
      </c>
      <c r="BF93" s="131">
        <f t="shared" ca="1" si="145"/>
        <v>4379138.5910554267</v>
      </c>
      <c r="BG93" s="131">
        <f t="shared" ca="1" si="145"/>
        <v>5125947.3451969018</v>
      </c>
      <c r="BH93" s="131">
        <f t="shared" ca="1" si="145"/>
        <v>5314967.093172662</v>
      </c>
    </row>
    <row r="94" spans="1:60" x14ac:dyDescent="0.3">
      <c r="A94" s="18"/>
      <c r="B94" s="18"/>
      <c r="C94" s="111"/>
      <c r="D94" s="111"/>
      <c r="E94" s="23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  <c r="AA94" s="111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</row>
    <row r="95" spans="1:60" x14ac:dyDescent="0.3">
      <c r="A95" s="18"/>
      <c r="B95" s="18"/>
      <c r="C95" s="52" t="s">
        <v>206</v>
      </c>
      <c r="D95" s="111"/>
      <c r="E95" s="23"/>
      <c r="F95" s="111"/>
      <c r="G95" s="111"/>
      <c r="H95" s="103" t="s">
        <v>5</v>
      </c>
      <c r="I95" s="111"/>
      <c r="J95" s="111"/>
      <c r="K95" s="111"/>
      <c r="L95" s="111"/>
      <c r="M95" s="137">
        <f t="shared" ref="M95" si="146">IF(M90&lt;&gt;1,"-",M33)</f>
        <v>0.1368</v>
      </c>
      <c r="N95" s="137">
        <f>IF(N90&lt;&gt;1,"-",N33)</f>
        <v>0.1368</v>
      </c>
      <c r="O95" s="137">
        <f t="shared" ref="O95:AA95" si="147">IF(O90&lt;&gt;1,"-",O33)</f>
        <v>0.1368</v>
      </c>
      <c r="P95" s="137">
        <f t="shared" si="147"/>
        <v>0.1368</v>
      </c>
      <c r="Q95" s="137">
        <f t="shared" si="147"/>
        <v>0.1368</v>
      </c>
      <c r="R95" s="137">
        <f t="shared" si="147"/>
        <v>0.1368</v>
      </c>
      <c r="S95" s="137">
        <f t="shared" si="147"/>
        <v>0.1368</v>
      </c>
      <c r="T95" s="137">
        <f t="shared" si="147"/>
        <v>0.1368</v>
      </c>
      <c r="U95" s="137">
        <f t="shared" si="147"/>
        <v>0.1368</v>
      </c>
      <c r="V95" s="137">
        <f t="shared" si="147"/>
        <v>0.1368</v>
      </c>
      <c r="W95" s="137">
        <f t="shared" si="147"/>
        <v>0.1368</v>
      </c>
      <c r="X95" s="137">
        <f t="shared" si="147"/>
        <v>0.1368</v>
      </c>
      <c r="Y95" s="137">
        <f t="shared" si="147"/>
        <v>0.1368</v>
      </c>
      <c r="Z95" s="137">
        <f t="shared" si="147"/>
        <v>0.1368</v>
      </c>
      <c r="AA95" s="137">
        <f t="shared" si="147"/>
        <v>0.1368</v>
      </c>
      <c r="AB95" s="137">
        <f t="shared" ref="AB95:AC95" si="148">IF(AB90&lt;&gt;1,"-",AB33)</f>
        <v>0.1368</v>
      </c>
      <c r="AC95" s="137">
        <f t="shared" si="148"/>
        <v>0.1368</v>
      </c>
      <c r="AD95" s="137">
        <f t="shared" ref="AD95:AF95" si="149">IF(AD90&lt;&gt;1,"-",AD33)</f>
        <v>0.1368</v>
      </c>
      <c r="AE95" s="137">
        <f t="shared" si="149"/>
        <v>0.1368</v>
      </c>
      <c r="AF95" s="137">
        <f t="shared" si="149"/>
        <v>0.1368</v>
      </c>
      <c r="AG95" s="137">
        <f t="shared" ref="AG95:BH95" si="150">IF(AG90&lt;&gt;1,"-",AG33)</f>
        <v>0.1368</v>
      </c>
      <c r="AH95" s="137">
        <f t="shared" si="150"/>
        <v>0.1368</v>
      </c>
      <c r="AI95" s="137">
        <f t="shared" si="150"/>
        <v>0.1368</v>
      </c>
      <c r="AJ95" s="137">
        <f t="shared" si="150"/>
        <v>0</v>
      </c>
      <c r="AK95" s="137">
        <f t="shared" si="150"/>
        <v>0</v>
      </c>
      <c r="AL95" s="137">
        <f t="shared" si="150"/>
        <v>0</v>
      </c>
      <c r="AM95" s="137">
        <f t="shared" si="150"/>
        <v>0</v>
      </c>
      <c r="AN95" s="137">
        <f t="shared" si="150"/>
        <v>0</v>
      </c>
      <c r="AO95" s="137">
        <f t="shared" si="150"/>
        <v>0</v>
      </c>
      <c r="AP95" s="137">
        <f t="shared" si="150"/>
        <v>0</v>
      </c>
      <c r="AQ95" s="137">
        <f t="shared" si="150"/>
        <v>0</v>
      </c>
      <c r="AR95" s="137">
        <f t="shared" si="150"/>
        <v>0</v>
      </c>
      <c r="AS95" s="137">
        <f t="shared" si="150"/>
        <v>0</v>
      </c>
      <c r="AT95" s="137">
        <f t="shared" si="150"/>
        <v>0</v>
      </c>
      <c r="AU95" s="137">
        <f t="shared" si="150"/>
        <v>0</v>
      </c>
      <c r="AV95" s="137">
        <f t="shared" si="150"/>
        <v>0</v>
      </c>
      <c r="AW95" s="137">
        <f t="shared" si="150"/>
        <v>0</v>
      </c>
      <c r="AX95" s="137">
        <f t="shared" si="150"/>
        <v>0</v>
      </c>
      <c r="AY95" s="137" t="str">
        <f t="shared" si="150"/>
        <v>-</v>
      </c>
      <c r="AZ95" s="137" t="str">
        <f t="shared" si="150"/>
        <v>-</v>
      </c>
      <c r="BA95" s="137" t="str">
        <f t="shared" si="150"/>
        <v>-</v>
      </c>
      <c r="BB95" s="137" t="str">
        <f t="shared" si="150"/>
        <v>-</v>
      </c>
      <c r="BC95" s="137" t="str">
        <f t="shared" si="150"/>
        <v>-</v>
      </c>
      <c r="BD95" s="137" t="str">
        <f t="shared" si="150"/>
        <v>-</v>
      </c>
      <c r="BE95" s="137" t="str">
        <f t="shared" si="150"/>
        <v>-</v>
      </c>
      <c r="BF95" s="137" t="str">
        <f t="shared" si="150"/>
        <v>-</v>
      </c>
      <c r="BG95" s="137" t="str">
        <f t="shared" si="150"/>
        <v>-</v>
      </c>
      <c r="BH95" s="137" t="str">
        <f t="shared" si="150"/>
        <v>-</v>
      </c>
    </row>
    <row r="96" spans="1:60" x14ac:dyDescent="0.3">
      <c r="A96" s="18"/>
      <c r="B96" s="18"/>
      <c r="C96" s="128" t="s">
        <v>179</v>
      </c>
      <c r="D96" s="122"/>
      <c r="E96" s="101"/>
      <c r="F96" s="122"/>
      <c r="G96" s="122"/>
      <c r="H96" s="129" t="s">
        <v>5</v>
      </c>
      <c r="I96" s="122"/>
      <c r="J96" s="122"/>
      <c r="K96" s="122"/>
      <c r="L96" s="122"/>
      <c r="M96" s="138">
        <f>IFERROR(IF(M90&lt;&gt;1,"-",1/((1+M95)^(M3-$E$88+1))), "n/a")</f>
        <v>0.8796622097114708</v>
      </c>
      <c r="N96" s="138">
        <f>IFERROR(IF(N90&lt;&gt;1,"-",1/((1+N95)^(N3-$E$88+1))), "n/a")</f>
        <v>0.77380560319446756</v>
      </c>
      <c r="O96" s="138">
        <f t="shared" ref="O96:AA96" si="151">IFERROR(IF(O90&lt;&gt;1,"-",1/((1+O95)^(O3-$E$88+1))), "n/a")</f>
        <v>0.68068754679316279</v>
      </c>
      <c r="P96" s="138">
        <f t="shared" si="151"/>
        <v>0.59877511153515384</v>
      </c>
      <c r="Q96" s="138">
        <f t="shared" si="151"/>
        <v>0.52671983773324582</v>
      </c>
      <c r="R96" s="138">
        <f t="shared" si="151"/>
        <v>0.46333553635929431</v>
      </c>
      <c r="S96" s="138">
        <f t="shared" si="151"/>
        <v>0.40757876175166635</v>
      </c>
      <c r="T96" s="138">
        <f t="shared" si="151"/>
        <v>0.35853163419393591</v>
      </c>
      <c r="U96" s="138">
        <f t="shared" si="151"/>
        <v>0.31538672958650238</v>
      </c>
      <c r="V96" s="138">
        <f t="shared" si="151"/>
        <v>0.2774337874617368</v>
      </c>
      <c r="W96" s="138">
        <f t="shared" si="151"/>
        <v>0.24404801852721389</v>
      </c>
      <c r="X96" s="138">
        <f t="shared" si="151"/>
        <v>0.21467981925335497</v>
      </c>
      <c r="Y96" s="138">
        <f t="shared" si="151"/>
        <v>0.18884572418486539</v>
      </c>
      <c r="Z96" s="138">
        <f t="shared" si="151"/>
        <v>0.16612044703102161</v>
      </c>
      <c r="AA96" s="138">
        <f t="shared" si="151"/>
        <v>0.14612987951356582</v>
      </c>
      <c r="AB96" s="138">
        <f t="shared" ref="AB96" si="152">IFERROR(IF(AB90&lt;&gt;1,"-",1/((1+AB95)^(AB3-$E$88+1))), "n/a")</f>
        <v>0.12854493271777429</v>
      </c>
      <c r="AC96" s="138">
        <f t="shared" ref="AC96:AD96" si="153">IFERROR(IF(AC90&lt;&gt;1,"-",1/((1+AC95)^(AC3-$E$88+1))), "n/a")</f>
        <v>0.11307611956172967</v>
      </c>
      <c r="AD96" s="138">
        <f t="shared" si="153"/>
        <v>9.9468789199269589E-2</v>
      </c>
      <c r="AE96" s="138">
        <f t="shared" ref="AE96" si="154">IFERROR(IF(AE90&lt;&gt;1,"-",1/((1+AE95)^(AE3-$E$88+1))), "n/a")</f>
        <v>8.7498934904353953E-2</v>
      </c>
      <c r="AF96" s="138">
        <f t="shared" ref="AF96" si="155">IFERROR(IF(AF90&lt;&gt;1,"-",1/((1+AF95)^(AF3-$E$88+1))), "n/a")</f>
        <v>7.696950642536414E-2</v>
      </c>
      <c r="AG96" s="138">
        <f t="shared" ref="AG96" si="156">IFERROR(IF(AG90&lt;&gt;1,"-",1/((1+AG95)^(AG3-$E$88+1))), "n/a")</f>
        <v>6.7707166102537075E-2</v>
      </c>
      <c r="AH96" s="138">
        <f t="shared" ref="AH96" si="157">IFERROR(IF(AH90&lt;&gt;1,"-",1/((1+AH95)^(AH3-$E$88+1))), "n/a")</f>
        <v>5.9559435347059347E-2</v>
      </c>
      <c r="AI96" s="138">
        <f t="shared" ref="AI96" si="158">IFERROR(IF(AI90&lt;&gt;1,"-",1/((1+AI95)^(AI3-$E$88+1))), "n/a")</f>
        <v>5.2392184506561711E-2</v>
      </c>
      <c r="AJ96" s="138">
        <f t="shared" ref="AJ96" si="159">IFERROR(IF(AJ90&lt;&gt;1,"-",1/((1+AJ95)^(AJ3-$E$88+1))), "n/a")</f>
        <v>1</v>
      </c>
      <c r="AK96" s="138">
        <f t="shared" ref="AK96" si="160">IFERROR(IF(AK90&lt;&gt;1,"-",1/((1+AK95)^(AK3-$E$88+1))), "n/a")</f>
        <v>1</v>
      </c>
      <c r="AL96" s="138">
        <f t="shared" ref="AL96" si="161">IFERROR(IF(AL90&lt;&gt;1,"-",1/((1+AL95)^(AL3-$E$88+1))), "n/a")</f>
        <v>1</v>
      </c>
      <c r="AM96" s="138">
        <f t="shared" ref="AM96" si="162">IFERROR(IF(AM90&lt;&gt;1,"-",1/((1+AM95)^(AM3-$E$88+1))), "n/a")</f>
        <v>1</v>
      </c>
      <c r="AN96" s="138">
        <f t="shared" ref="AN96" si="163">IFERROR(IF(AN90&lt;&gt;1,"-",1/((1+AN95)^(AN3-$E$88+1))), "n/a")</f>
        <v>1</v>
      </c>
      <c r="AO96" s="138">
        <f t="shared" ref="AO96" si="164">IFERROR(IF(AO90&lt;&gt;1,"-",1/((1+AO95)^(AO3-$E$88+1))), "n/a")</f>
        <v>1</v>
      </c>
      <c r="AP96" s="138">
        <f t="shared" ref="AP96" si="165">IFERROR(IF(AP90&lt;&gt;1,"-",1/((1+AP95)^(AP3-$E$88+1))), "n/a")</f>
        <v>1</v>
      </c>
      <c r="AQ96" s="138">
        <f t="shared" ref="AQ96" si="166">IFERROR(IF(AQ90&lt;&gt;1,"-",1/((1+AQ95)^(AQ3-$E$88+1))), "n/a")</f>
        <v>1</v>
      </c>
      <c r="AR96" s="138">
        <f t="shared" ref="AR96" si="167">IFERROR(IF(AR90&lt;&gt;1,"-",1/((1+AR95)^(AR3-$E$88+1))), "n/a")</f>
        <v>1</v>
      </c>
      <c r="AS96" s="138">
        <f t="shared" ref="AS96" si="168">IFERROR(IF(AS90&lt;&gt;1,"-",1/((1+AS95)^(AS3-$E$88+1))), "n/a")</f>
        <v>1</v>
      </c>
      <c r="AT96" s="138">
        <f t="shared" ref="AT96" si="169">IFERROR(IF(AT90&lt;&gt;1,"-",1/((1+AT95)^(AT3-$E$88+1))), "n/a")</f>
        <v>1</v>
      </c>
      <c r="AU96" s="138">
        <f t="shared" ref="AU96" si="170">IFERROR(IF(AU90&lt;&gt;1,"-",1/((1+AU95)^(AU3-$E$88+1))), "n/a")</f>
        <v>1</v>
      </c>
      <c r="AV96" s="138">
        <f t="shared" ref="AV96" si="171">IFERROR(IF(AV90&lt;&gt;1,"-",1/((1+AV95)^(AV3-$E$88+1))), "n/a")</f>
        <v>1</v>
      </c>
      <c r="AW96" s="138">
        <f t="shared" ref="AW96" si="172">IFERROR(IF(AW90&lt;&gt;1,"-",1/((1+AW95)^(AW3-$E$88+1))), "n/a")</f>
        <v>1</v>
      </c>
      <c r="AX96" s="138">
        <f t="shared" ref="AX96" si="173">IFERROR(IF(AX90&lt;&gt;1,"-",1/((1+AX95)^(AX3-$E$88+1))), "n/a")</f>
        <v>1</v>
      </c>
      <c r="AY96" s="138" t="str">
        <f t="shared" ref="AY96" si="174">IFERROR(IF(AY90&lt;&gt;1,"-",1/((1+AY95)^(AY3-$E$88+1))), "n/a")</f>
        <v>-</v>
      </c>
      <c r="AZ96" s="138" t="str">
        <f t="shared" ref="AZ96" si="175">IFERROR(IF(AZ90&lt;&gt;1,"-",1/((1+AZ95)^(AZ3-$E$88+1))), "n/a")</f>
        <v>-</v>
      </c>
      <c r="BA96" s="138" t="str">
        <f t="shared" ref="BA96" si="176">IFERROR(IF(BA90&lt;&gt;1,"-",1/((1+BA95)^(BA3-$E$88+1))), "n/a")</f>
        <v>-</v>
      </c>
      <c r="BB96" s="138" t="str">
        <f t="shared" ref="BB96" si="177">IFERROR(IF(BB90&lt;&gt;1,"-",1/((1+BB95)^(BB3-$E$88+1))), "n/a")</f>
        <v>-</v>
      </c>
      <c r="BC96" s="138" t="str">
        <f t="shared" ref="BC96" si="178">IFERROR(IF(BC90&lt;&gt;1,"-",1/((1+BC95)^(BC3-$E$88+1))), "n/a")</f>
        <v>-</v>
      </c>
      <c r="BD96" s="138" t="str">
        <f t="shared" ref="BD96" si="179">IFERROR(IF(BD90&lt;&gt;1,"-",1/((1+BD95)^(BD3-$E$88+1))), "n/a")</f>
        <v>-</v>
      </c>
      <c r="BE96" s="138" t="str">
        <f t="shared" ref="BE96" si="180">IFERROR(IF(BE90&lt;&gt;1,"-",1/((1+BE95)^(BE3-$E$88+1))), "n/a")</f>
        <v>-</v>
      </c>
      <c r="BF96" s="138" t="str">
        <f t="shared" ref="BF96" si="181">IFERROR(IF(BF90&lt;&gt;1,"-",1/((1+BF95)^(BF3-$E$88+1))), "n/a")</f>
        <v>-</v>
      </c>
      <c r="BG96" s="138" t="str">
        <f t="shared" ref="BG96" si="182">IFERROR(IF(BG90&lt;&gt;1,"-",1/((1+BG95)^(BG3-$E$88+1))), "n/a")</f>
        <v>-</v>
      </c>
      <c r="BH96" s="138" t="str">
        <f t="shared" ref="BH96" si="183">IFERROR(IF(BH90&lt;&gt;1,"-",1/((1+BH95)^(BH3-$E$88+1))), "n/a")</f>
        <v>-</v>
      </c>
    </row>
    <row r="97" spans="1:60" x14ac:dyDescent="0.3">
      <c r="A97" s="18"/>
      <c r="B97" s="18"/>
      <c r="C97" s="125" t="s">
        <v>207</v>
      </c>
      <c r="D97" s="111"/>
      <c r="E97" s="23"/>
      <c r="F97" s="95"/>
      <c r="G97" s="95"/>
      <c r="H97" s="103" t="s">
        <v>18</v>
      </c>
      <c r="I97" s="111"/>
      <c r="J97" s="111"/>
      <c r="K97" s="111"/>
      <c r="L97" s="111"/>
      <c r="M97" s="131">
        <f ca="1">IFERROR(M93*M96*M90,"-")</f>
        <v>333700.02418348502</v>
      </c>
      <c r="N97" s="131">
        <f ca="1">IFERROR(N93*N96*N90,"-")</f>
        <v>231663.28496023215</v>
      </c>
      <c r="O97" s="131">
        <f t="shared" ref="O97:AA97" ca="1" si="184">IFERROR(O93*O96*O90,"-")</f>
        <v>232892.35583144746</v>
      </c>
      <c r="P97" s="131">
        <f t="shared" ca="1" si="184"/>
        <v>216492.99265877466</v>
      </c>
      <c r="Q97" s="131">
        <f t="shared" ca="1" si="184"/>
        <v>74448.437846193818</v>
      </c>
      <c r="R97" s="131">
        <f t="shared" ca="1" si="184"/>
        <v>90617.726963371984</v>
      </c>
      <c r="S97" s="131">
        <f t="shared" ca="1" si="184"/>
        <v>41682.870105472968</v>
      </c>
      <c r="T97" s="131">
        <f t="shared" ca="1" si="184"/>
        <v>266187.30711722036</v>
      </c>
      <c r="U97" s="131">
        <f t="shared" ca="1" si="184"/>
        <v>166490.49380442713</v>
      </c>
      <c r="V97" s="131">
        <f t="shared" ca="1" si="184"/>
        <v>155766.76388402164</v>
      </c>
      <c r="W97" s="131">
        <f t="shared" ca="1" si="184"/>
        <v>286339.079286394</v>
      </c>
      <c r="X97" s="131">
        <f t="shared" ca="1" si="184"/>
        <v>268140.28625143995</v>
      </c>
      <c r="Y97" s="131">
        <f t="shared" ca="1" si="184"/>
        <v>180577.71878901639</v>
      </c>
      <c r="Z97" s="131">
        <f t="shared" ca="1" si="184"/>
        <v>177434.78333902982</v>
      </c>
      <c r="AA97" s="131">
        <f t="shared" ca="1" si="184"/>
        <v>201113.29539725918</v>
      </c>
      <c r="AB97" s="131">
        <f t="shared" ref="AB97" ca="1" si="185">IFERROR(AB93*AB96*AB90,"-")</f>
        <v>187605.45864931948</v>
      </c>
      <c r="AC97" s="131">
        <f t="shared" ref="AC97:AD97" ca="1" si="186">IFERROR(AC93*AC96*AC90,"-")</f>
        <v>136472.81549135168</v>
      </c>
      <c r="AD97" s="131">
        <f t="shared" ca="1" si="186"/>
        <v>129379.38794156155</v>
      </c>
      <c r="AE97" s="131">
        <f t="shared" ref="AE97" ca="1" si="187">IFERROR(AE93*AE96*AE90,"-")</f>
        <v>145659.41617858529</v>
      </c>
      <c r="AF97" s="131">
        <f t="shared" ref="AF97" ca="1" si="188">IFERROR(AF93*AF96*AF90,"-")</f>
        <v>139881.61446156143</v>
      </c>
      <c r="AG97" s="131">
        <f t="shared" ref="AG97" ca="1" si="189">IFERROR(AG93*AG96*AG90,"-")</f>
        <v>104594.07175123089</v>
      </c>
      <c r="AH97" s="131">
        <f t="shared" ref="AH97" ca="1" si="190">IFERROR(AH93*AH96*AH90,"-")</f>
        <v>98652.994173814004</v>
      </c>
      <c r="AI97" s="131">
        <f t="shared" ref="AI97" ca="1" si="191">IFERROR(AI93*AI96*AI90,"-")</f>
        <v>108191.73346580905</v>
      </c>
      <c r="AJ97" s="131">
        <f t="shared" ref="AJ97" ca="1" si="192">IFERROR(AJ93*AJ96*AJ90,"-")</f>
        <v>2139321.8590259217</v>
      </c>
      <c r="AK97" s="131">
        <f t="shared" ref="AK97" ca="1" si="193">IFERROR(AK93*AK96*AK90,"-")</f>
        <v>1542568.716304655</v>
      </c>
      <c r="AL97" s="131">
        <f t="shared" ref="AL97" ca="1" si="194">IFERROR(AL93*AL96*AL90,"-")</f>
        <v>1668211.4734348131</v>
      </c>
      <c r="AM97" s="131">
        <f t="shared" ref="AM97" ca="1" si="195">IFERROR(AM93*AM96*AM90,"-")</f>
        <v>2069233.4759525894</v>
      </c>
      <c r="AN97" s="131">
        <f t="shared" ref="AN97" ca="1" si="196">IFERROR(AN93*AN96*AN90,"-")</f>
        <v>2160010.8656875626</v>
      </c>
      <c r="AO97" s="131">
        <f t="shared" ref="AO97" ca="1" si="197">IFERROR(AO93*AO96*AO90,"-")</f>
        <v>1840448.2895913988</v>
      </c>
      <c r="AP97" s="131">
        <f t="shared" ref="AP97" ca="1" si="198">IFERROR(AP93*AP96*AP90,"-")</f>
        <v>1930409.5215924731</v>
      </c>
      <c r="AQ97" s="131">
        <f t="shared" ref="AQ97" ca="1" si="199">IFERROR(AQ93*AQ96*AQ90,"-")</f>
        <v>2475886.5032845484</v>
      </c>
      <c r="AR97" s="131">
        <f t="shared" ref="AR97" ca="1" si="200">IFERROR(AR93*AR96*AR90,"-")</f>
        <v>2628878.7006808394</v>
      </c>
      <c r="AS97" s="131">
        <f t="shared" ref="AS97" ca="1" si="201">IFERROR(AS93*AS96*AS90,"-")</f>
        <v>2238531.5564239011</v>
      </c>
      <c r="AT97" s="131">
        <f t="shared" ref="AT97" ca="1" si="202">IFERROR(AT93*AT96*AT90,"-")</f>
        <v>2452808.7041833317</v>
      </c>
      <c r="AU97" s="131">
        <f t="shared" ref="AU97" ca="1" si="203">IFERROR(AU93*AU96*AU90,"-")</f>
        <v>3082633.6363670444</v>
      </c>
      <c r="AV97" s="131">
        <f t="shared" ref="AV97" ca="1" si="204">IFERROR(AV93*AV96*AV90,"-")</f>
        <v>3193917.3768666526</v>
      </c>
      <c r="AW97" s="131">
        <f t="shared" ref="AW97" ca="1" si="205">IFERROR(AW93*AW96*AW90,"-")</f>
        <v>2894401.7231069347</v>
      </c>
      <c r="AX97" s="131">
        <f t="shared" ref="AX97" ca="1" si="206">IFERROR(AX93*AX96*AX90,"-")</f>
        <v>3086444.1434539882</v>
      </c>
      <c r="AY97" s="131" t="str">
        <f t="shared" ref="AY97" ca="1" si="207">IFERROR(AY93*AY96*AY90,"-")</f>
        <v>-</v>
      </c>
      <c r="AZ97" s="131" t="str">
        <f t="shared" ref="AZ97" ca="1" si="208">IFERROR(AZ93*AZ96*AZ90,"-")</f>
        <v>-</v>
      </c>
      <c r="BA97" s="131" t="str">
        <f t="shared" ref="BA97" ca="1" si="209">IFERROR(BA93*BA96*BA90,"-")</f>
        <v>-</v>
      </c>
      <c r="BB97" s="131" t="str">
        <f t="shared" ref="BB97" ca="1" si="210">IFERROR(BB93*BB96*BB90,"-")</f>
        <v>-</v>
      </c>
      <c r="BC97" s="131" t="str">
        <f t="shared" ref="BC97" ca="1" si="211">IFERROR(BC93*BC96*BC90,"-")</f>
        <v>-</v>
      </c>
      <c r="BD97" s="131" t="str">
        <f t="shared" ref="BD97" ca="1" si="212">IFERROR(BD93*BD96*BD90,"-")</f>
        <v>-</v>
      </c>
      <c r="BE97" s="131" t="str">
        <f t="shared" ref="BE97" ca="1" si="213">IFERROR(BE93*BE96*BE90,"-")</f>
        <v>-</v>
      </c>
      <c r="BF97" s="131" t="str">
        <f t="shared" ref="BF97" ca="1" si="214">IFERROR(BF93*BF96*BF90,"-")</f>
        <v>-</v>
      </c>
      <c r="BG97" s="131" t="str">
        <f t="shared" ref="BG97" ca="1" si="215">IFERROR(BG93*BG96*BG90,"-")</f>
        <v>-</v>
      </c>
      <c r="BH97" s="131" t="str">
        <f t="shared" ref="BH97" ca="1" si="216">IFERROR(BH93*BH96*BH90,"-")</f>
        <v>-</v>
      </c>
    </row>
    <row r="98" spans="1:60" x14ac:dyDescent="0.3">
      <c r="A98" s="18"/>
      <c r="B98" s="18"/>
      <c r="C98" s="111"/>
      <c r="D98" s="111"/>
      <c r="E98" s="23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</row>
    <row r="99" spans="1:60" x14ac:dyDescent="0.3">
      <c r="A99" s="18"/>
      <c r="B99" s="18"/>
      <c r="C99" s="52" t="s">
        <v>208</v>
      </c>
      <c r="D99" s="139">
        <f ca="1">SUM(M97:AI97)</f>
        <v>3973984.9125310197</v>
      </c>
      <c r="E99" s="23"/>
      <c r="F99" s="111"/>
      <c r="G99" s="112">
        <f ca="1">SUM(N97:AA97)</f>
        <v>2589847.3962343014</v>
      </c>
      <c r="H99" s="103" t="s">
        <v>18</v>
      </c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</row>
    <row r="100" spans="1:60" x14ac:dyDescent="0.3">
      <c r="A100" s="18"/>
      <c r="B100" s="18"/>
      <c r="C100" s="128" t="s">
        <v>182</v>
      </c>
      <c r="D100" s="141">
        <f ca="1">IF(I42=0,0,SUMPRODUCT(M83:AG83,M95:AG95))</f>
        <v>0</v>
      </c>
      <c r="E100" s="23"/>
      <c r="F100" s="122"/>
      <c r="G100" s="130">
        <f ca="1">SUMPRODUCT(N83:AA83,N96:AA96)</f>
        <v>0</v>
      </c>
      <c r="H100" s="129" t="s">
        <v>18</v>
      </c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</row>
    <row r="101" spans="1:60" x14ac:dyDescent="0.3">
      <c r="A101" s="18"/>
      <c r="B101" s="18"/>
      <c r="C101" s="125" t="s">
        <v>184</v>
      </c>
      <c r="D101" s="139">
        <f ca="1">SUM(D99:D100)</f>
        <v>3973984.9125310197</v>
      </c>
      <c r="E101" s="23"/>
      <c r="F101" s="111"/>
      <c r="G101" s="131">
        <f ca="1">SUM(G99:G100)</f>
        <v>2589847.3962343014</v>
      </c>
      <c r="H101" s="50" t="s">
        <v>18</v>
      </c>
      <c r="I101" s="111"/>
      <c r="J101" s="111"/>
      <c r="K101" s="111"/>
      <c r="L101" s="111"/>
      <c r="M101" s="139">
        <f ca="1">M97*(1+M95)</f>
        <v>379350.18749178579</v>
      </c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  <c r="AA101" s="111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</row>
    <row r="102" spans="1:60" x14ac:dyDescent="0.3"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</row>
    <row r="103" spans="1:60" x14ac:dyDescent="0.3"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</row>
    <row r="104" spans="1:60" x14ac:dyDescent="0.3">
      <c r="C104" s="23"/>
      <c r="D104" s="23"/>
      <c r="E104" s="23"/>
      <c r="F104" s="23"/>
      <c r="G104" s="23"/>
      <c r="H104" s="23"/>
      <c r="I104" s="23"/>
      <c r="J104" s="23"/>
      <c r="K104" s="23"/>
      <c r="L104" s="171">
        <v>-4139509.1889930302</v>
      </c>
      <c r="M104" s="208">
        <f>L104*M95</f>
        <v>-566284.85705424659</v>
      </c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  <c r="AA104" s="208"/>
      <c r="AB104" s="208"/>
      <c r="AC104" s="208"/>
      <c r="AD104" s="208"/>
      <c r="AE104" s="208"/>
      <c r="AF104" s="208"/>
      <c r="AG104" s="208"/>
      <c r="AH104" s="208"/>
      <c r="AI104" s="208"/>
      <c r="AJ104" s="208"/>
      <c r="AK104" s="208"/>
      <c r="AL104" s="208"/>
      <c r="AM104" s="208"/>
      <c r="AN104" s="208"/>
      <c r="AO104" s="208"/>
      <c r="AP104" s="208"/>
      <c r="AQ104" s="208"/>
      <c r="AR104" s="208"/>
      <c r="AS104" s="208"/>
      <c r="AT104" s="208"/>
      <c r="AU104" s="208"/>
      <c r="AV104" s="208"/>
      <c r="AW104" s="208"/>
      <c r="AX104" s="208"/>
      <c r="AY104" s="208"/>
      <c r="AZ104" s="208"/>
      <c r="BA104" s="208"/>
      <c r="BB104" s="208"/>
      <c r="BC104" s="208"/>
      <c r="BD104" s="208"/>
      <c r="BE104" s="208"/>
      <c r="BF104" s="208"/>
      <c r="BG104" s="208"/>
      <c r="BH104" s="208"/>
    </row>
    <row r="105" spans="1:60" x14ac:dyDescent="0.3">
      <c r="L105" s="239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  <c r="AA105" s="191"/>
      <c r="AB105" s="191"/>
      <c r="AC105" s="191"/>
      <c r="AD105" s="191"/>
      <c r="AE105" s="191"/>
      <c r="AF105" s="191"/>
      <c r="AG105" s="191"/>
      <c r="AH105" s="191"/>
      <c r="AI105" s="191"/>
      <c r="AJ105" s="191"/>
      <c r="AK105" s="191"/>
      <c r="AL105" s="191"/>
      <c r="AM105" s="191"/>
      <c r="AN105" s="191"/>
      <c r="AO105" s="191"/>
      <c r="AP105" s="191"/>
      <c r="AQ105" s="191"/>
      <c r="AR105" s="191"/>
      <c r="AS105" s="191"/>
      <c r="AT105" s="191"/>
      <c r="AU105" s="191"/>
      <c r="AV105" s="191"/>
      <c r="AW105" s="191"/>
      <c r="AX105" s="191"/>
      <c r="AY105" s="191"/>
      <c r="AZ105" s="191"/>
      <c r="BA105" s="191"/>
      <c r="BB105" s="191"/>
      <c r="BC105" s="191"/>
      <c r="BD105" s="191"/>
      <c r="BE105" s="191"/>
      <c r="BF105" s="191"/>
      <c r="BG105" s="191"/>
      <c r="BH105" s="191"/>
    </row>
    <row r="106" spans="1:60" x14ac:dyDescent="0.3">
      <c r="L106" s="14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  <c r="AA106" s="178"/>
      <c r="AB106" s="178"/>
      <c r="AC106" s="178"/>
      <c r="AD106" s="178"/>
      <c r="AE106" s="178"/>
      <c r="AF106" s="178"/>
      <c r="AG106" s="238"/>
      <c r="AH106" s="238"/>
      <c r="AI106" s="238"/>
      <c r="AJ106" s="238"/>
      <c r="AK106" s="238"/>
      <c r="AL106" s="238"/>
      <c r="AM106" s="238"/>
      <c r="AN106" s="238"/>
      <c r="AO106" s="238"/>
      <c r="AP106" s="238"/>
      <c r="AQ106" s="238"/>
      <c r="AR106" s="238"/>
      <c r="AS106" s="238"/>
      <c r="AT106" s="238"/>
      <c r="AU106" s="238"/>
      <c r="AV106" s="238"/>
      <c r="AW106" s="238"/>
      <c r="AX106" s="238"/>
      <c r="AY106" s="238"/>
      <c r="AZ106" s="238"/>
      <c r="BA106" s="238"/>
      <c r="BB106" s="238"/>
      <c r="BC106" s="238"/>
      <c r="BD106" s="238"/>
      <c r="BE106" s="238"/>
      <c r="BF106" s="238"/>
      <c r="BG106" s="238"/>
      <c r="BH106" s="238"/>
    </row>
    <row r="107" spans="1:60" x14ac:dyDescent="0.3">
      <c r="L107" s="149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  <c r="AA107" s="191"/>
      <c r="AB107" s="191"/>
      <c r="AC107" s="191"/>
      <c r="AD107" s="191"/>
      <c r="AE107" s="191"/>
      <c r="AF107" s="191"/>
      <c r="AG107" s="191"/>
      <c r="AH107" s="191"/>
      <c r="AI107" s="191"/>
      <c r="AJ107" s="191"/>
      <c r="AK107" s="191"/>
      <c r="AL107" s="191"/>
      <c r="AM107" s="191"/>
      <c r="AN107" s="191"/>
      <c r="AO107" s="191"/>
      <c r="AP107" s="191"/>
      <c r="AQ107" s="191"/>
      <c r="AR107" s="191"/>
      <c r="AS107" s="191"/>
      <c r="AT107" s="191"/>
      <c r="AU107" s="191"/>
      <c r="AV107" s="191"/>
      <c r="AW107" s="191"/>
      <c r="AX107" s="191"/>
      <c r="AY107" s="191"/>
      <c r="AZ107" s="191"/>
      <c r="BA107" s="191"/>
      <c r="BB107" s="191"/>
      <c r="BC107" s="191"/>
      <c r="BD107" s="191"/>
      <c r="BE107" s="191"/>
      <c r="BF107" s="191"/>
      <c r="BG107" s="191"/>
      <c r="BH107" s="191"/>
    </row>
    <row r="108" spans="1:60" x14ac:dyDescent="0.3">
      <c r="L108" s="131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Spinner 1">
              <controlPr defaultSize="0" autoPict="0">
                <anchor moveWithCells="1" sizeWithCells="1">
                  <from>
                    <xdr:col>10</xdr:col>
                    <xdr:colOff>22860</xdr:colOff>
                    <xdr:row>0</xdr:row>
                    <xdr:rowOff>68580</xdr:rowOff>
                  </from>
                  <to>
                    <xdr:col>10</xdr:col>
                    <xdr:colOff>502920</xdr:colOff>
                    <xdr:row>1</xdr:row>
                    <xdr:rowOff>198120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9B2927-A2D8-4FD0-B5A5-0F15C21FFF97}">
          <x14:formula1>
            <xm:f>Names!$A$7:$A$8</xm:f>
          </x14:formula1>
          <xm:sqref>I45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CDCC-55D8-46DD-967A-98E81F677B06}">
  <sheetPr>
    <tabColor theme="2"/>
  </sheetPr>
  <dimension ref="A1:BN221"/>
  <sheetViews>
    <sheetView showGridLines="0" workbookViewId="0">
      <pane ySplit="3" topLeftCell="A10" activePane="bottomLeft" state="frozen"/>
      <selection activeCell="E42" sqref="E42"/>
      <selection pane="bottomLeft" activeCell="A99" sqref="A99"/>
    </sheetView>
  </sheetViews>
  <sheetFormatPr defaultColWidth="9.109375" defaultRowHeight="13.8" x14ac:dyDescent="0.3"/>
  <cols>
    <col min="1" max="1" width="9.109375" style="148"/>
    <col min="2" max="2" width="27" style="147" bestFit="1" customWidth="1"/>
    <col min="3" max="7" width="27" style="147" hidden="1" customWidth="1"/>
    <col min="8" max="8" width="0" style="148" hidden="1" customWidth="1"/>
    <col min="9" max="9" width="7.5546875" style="148" bestFit="1" customWidth="1"/>
    <col min="10" max="11" width="9.109375" style="148"/>
    <col min="12" max="12" width="9.88671875" style="148" bestFit="1" customWidth="1"/>
    <col min="13" max="13" width="12" style="178" bestFit="1" customWidth="1"/>
    <col min="14" max="14" width="11.33203125" style="178" bestFit="1" customWidth="1"/>
    <col min="15" max="15" width="10.6640625" style="178" bestFit="1" customWidth="1"/>
    <col min="16" max="16" width="16.33203125" style="178" bestFit="1" customWidth="1"/>
    <col min="17" max="17" width="11.33203125" style="178" bestFit="1" customWidth="1"/>
    <col min="18" max="30" width="12" style="178" bestFit="1" customWidth="1"/>
    <col min="31" max="32" width="11.109375" style="178" bestFit="1" customWidth="1"/>
    <col min="33" max="66" width="12" style="178" bestFit="1" customWidth="1"/>
    <col min="67" max="16384" width="9.109375" style="148"/>
  </cols>
  <sheetData>
    <row r="1" spans="1:66" x14ac:dyDescent="0.3">
      <c r="A1" s="146" t="s">
        <v>150</v>
      </c>
      <c r="B1" s="164"/>
      <c r="C1" s="164"/>
      <c r="D1" s="164"/>
      <c r="E1" s="164"/>
      <c r="F1" s="164"/>
      <c r="G1" s="164"/>
      <c r="H1" s="165"/>
      <c r="I1" s="166"/>
      <c r="J1" s="166"/>
      <c r="K1" s="167"/>
      <c r="L1" s="168"/>
      <c r="M1" s="210" t="s">
        <v>185</v>
      </c>
      <c r="N1" s="211">
        <f ca="1">DCF!E71</f>
        <v>2100443.1375145009</v>
      </c>
      <c r="O1" s="210"/>
      <c r="P1" s="210" t="s">
        <v>209</v>
      </c>
      <c r="Q1" s="211">
        <f ca="1">DCF!D101</f>
        <v>3973984.9125310197</v>
      </c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0"/>
      <c r="AM1" s="210"/>
      <c r="AN1" s="210"/>
      <c r="AO1" s="210"/>
      <c r="AP1" s="210"/>
      <c r="AQ1" s="210"/>
      <c r="AR1" s="210"/>
      <c r="AS1" s="210"/>
      <c r="AT1" s="210"/>
      <c r="AU1" s="210"/>
      <c r="AV1" s="210"/>
      <c r="AW1" s="210"/>
      <c r="AX1" s="210"/>
      <c r="AY1" s="210"/>
      <c r="AZ1" s="210"/>
      <c r="BA1" s="210"/>
      <c r="BB1" s="210"/>
      <c r="BC1" s="210"/>
      <c r="BD1" s="210"/>
      <c r="BE1" s="210"/>
      <c r="BF1" s="210"/>
      <c r="BG1" s="210"/>
      <c r="BH1" s="210"/>
      <c r="BI1" s="210"/>
      <c r="BJ1" s="210"/>
      <c r="BK1" s="210"/>
      <c r="BL1" s="210"/>
      <c r="BM1" s="210"/>
      <c r="BN1" s="210"/>
    </row>
    <row r="2" spans="1:66" x14ac:dyDescent="0.3">
      <c r="A2" s="146"/>
      <c r="B2" s="164"/>
      <c r="C2" s="164"/>
      <c r="D2" s="164"/>
      <c r="E2" s="164"/>
      <c r="F2" s="164"/>
      <c r="G2" s="164"/>
      <c r="H2" s="165"/>
      <c r="I2" s="166"/>
      <c r="J2" s="166"/>
      <c r="K2" s="167"/>
      <c r="L2" s="168"/>
      <c r="M2" s="210" t="s">
        <v>186</v>
      </c>
      <c r="N2" s="211" t="str">
        <f>'Scenario sheet'!F2</f>
        <v>Base</v>
      </c>
      <c r="O2" s="210"/>
      <c r="P2" s="210" t="s">
        <v>186</v>
      </c>
      <c r="Q2" s="211" t="str">
        <f>'Scenario sheet'!F2</f>
        <v>Base</v>
      </c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  <c r="AK2" s="210"/>
      <c r="AL2" s="210"/>
      <c r="AM2" s="210"/>
      <c r="AN2" s="210"/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210"/>
      <c r="AZ2" s="210"/>
      <c r="BA2" s="210"/>
      <c r="BB2" s="210"/>
      <c r="BC2" s="210"/>
      <c r="BD2" s="210"/>
      <c r="BE2" s="210"/>
      <c r="BF2" s="210"/>
      <c r="BG2" s="210"/>
      <c r="BH2" s="210"/>
      <c r="BI2" s="210"/>
      <c r="BJ2" s="210"/>
      <c r="BK2" s="210"/>
      <c r="BL2" s="210"/>
      <c r="BM2" s="210"/>
      <c r="BN2" s="210"/>
    </row>
    <row r="3" spans="1:66" x14ac:dyDescent="0.3">
      <c r="A3" s="143"/>
      <c r="B3" s="143" t="s">
        <v>11</v>
      </c>
      <c r="C3" s="143"/>
      <c r="D3" s="143"/>
      <c r="E3" s="143"/>
      <c r="F3" s="143"/>
      <c r="G3" s="143"/>
      <c r="H3" s="143"/>
      <c r="I3" s="143" t="s">
        <v>9</v>
      </c>
      <c r="J3" s="143" t="s">
        <v>10</v>
      </c>
      <c r="K3" s="143" t="s">
        <v>45</v>
      </c>
      <c r="L3" s="144">
        <v>2022</v>
      </c>
      <c r="M3" s="145">
        <f t="shared" ref="M3:AH3" si="0">L3+1</f>
        <v>2023</v>
      </c>
      <c r="N3" s="145">
        <f t="shared" si="0"/>
        <v>2024</v>
      </c>
      <c r="O3" s="145">
        <f t="shared" si="0"/>
        <v>2025</v>
      </c>
      <c r="P3" s="145">
        <f t="shared" si="0"/>
        <v>2026</v>
      </c>
      <c r="Q3" s="145">
        <f t="shared" si="0"/>
        <v>2027</v>
      </c>
      <c r="R3" s="145">
        <f t="shared" si="0"/>
        <v>2028</v>
      </c>
      <c r="S3" s="145">
        <f t="shared" si="0"/>
        <v>2029</v>
      </c>
      <c r="T3" s="145">
        <f t="shared" si="0"/>
        <v>2030</v>
      </c>
      <c r="U3" s="145">
        <f t="shared" si="0"/>
        <v>2031</v>
      </c>
      <c r="V3" s="145">
        <f t="shared" si="0"/>
        <v>2032</v>
      </c>
      <c r="W3" s="145">
        <f t="shared" si="0"/>
        <v>2033</v>
      </c>
      <c r="X3" s="145">
        <f t="shared" si="0"/>
        <v>2034</v>
      </c>
      <c r="Y3" s="145">
        <f t="shared" si="0"/>
        <v>2035</v>
      </c>
      <c r="Z3" s="145">
        <f t="shared" si="0"/>
        <v>2036</v>
      </c>
      <c r="AA3" s="145">
        <f t="shared" si="0"/>
        <v>2037</v>
      </c>
      <c r="AB3" s="145">
        <f t="shared" si="0"/>
        <v>2038</v>
      </c>
      <c r="AC3" s="145">
        <f t="shared" si="0"/>
        <v>2039</v>
      </c>
      <c r="AD3" s="145">
        <f t="shared" si="0"/>
        <v>2040</v>
      </c>
      <c r="AE3" s="145">
        <f t="shared" si="0"/>
        <v>2041</v>
      </c>
      <c r="AF3" s="145">
        <f t="shared" si="0"/>
        <v>2042</v>
      </c>
      <c r="AG3" s="145">
        <f t="shared" si="0"/>
        <v>2043</v>
      </c>
      <c r="AH3" s="145">
        <f t="shared" si="0"/>
        <v>2044</v>
      </c>
      <c r="AI3" s="145">
        <f t="shared" ref="AI3:BN3" si="1">AH3+1</f>
        <v>2045</v>
      </c>
      <c r="AJ3" s="145">
        <f t="shared" si="1"/>
        <v>2046</v>
      </c>
      <c r="AK3" s="145">
        <f t="shared" si="1"/>
        <v>2047</v>
      </c>
      <c r="AL3" s="145">
        <f t="shared" si="1"/>
        <v>2048</v>
      </c>
      <c r="AM3" s="145">
        <f t="shared" si="1"/>
        <v>2049</v>
      </c>
      <c r="AN3" s="145">
        <f t="shared" si="1"/>
        <v>2050</v>
      </c>
      <c r="AO3" s="145">
        <f t="shared" si="1"/>
        <v>2051</v>
      </c>
      <c r="AP3" s="145">
        <f t="shared" si="1"/>
        <v>2052</v>
      </c>
      <c r="AQ3" s="145">
        <f t="shared" si="1"/>
        <v>2053</v>
      </c>
      <c r="AR3" s="145">
        <f t="shared" si="1"/>
        <v>2054</v>
      </c>
      <c r="AS3" s="145">
        <f t="shared" si="1"/>
        <v>2055</v>
      </c>
      <c r="AT3" s="145">
        <f t="shared" si="1"/>
        <v>2056</v>
      </c>
      <c r="AU3" s="145">
        <f t="shared" si="1"/>
        <v>2057</v>
      </c>
      <c r="AV3" s="145">
        <f t="shared" si="1"/>
        <v>2058</v>
      </c>
      <c r="AW3" s="145">
        <f t="shared" si="1"/>
        <v>2059</v>
      </c>
      <c r="AX3" s="145">
        <f t="shared" si="1"/>
        <v>2060</v>
      </c>
      <c r="AY3" s="145">
        <f t="shared" si="1"/>
        <v>2061</v>
      </c>
      <c r="AZ3" s="145">
        <f t="shared" si="1"/>
        <v>2062</v>
      </c>
      <c r="BA3" s="145">
        <f t="shared" si="1"/>
        <v>2063</v>
      </c>
      <c r="BB3" s="145">
        <f t="shared" si="1"/>
        <v>2064</v>
      </c>
      <c r="BC3" s="145">
        <f t="shared" si="1"/>
        <v>2065</v>
      </c>
      <c r="BD3" s="145">
        <f t="shared" si="1"/>
        <v>2066</v>
      </c>
      <c r="BE3" s="145">
        <f t="shared" si="1"/>
        <v>2067</v>
      </c>
      <c r="BF3" s="145">
        <f t="shared" si="1"/>
        <v>2068</v>
      </c>
      <c r="BG3" s="145">
        <f t="shared" si="1"/>
        <v>2069</v>
      </c>
      <c r="BH3" s="145">
        <f t="shared" si="1"/>
        <v>2070</v>
      </c>
      <c r="BI3" s="145">
        <f t="shared" si="1"/>
        <v>2071</v>
      </c>
      <c r="BJ3" s="145">
        <f t="shared" si="1"/>
        <v>2072</v>
      </c>
      <c r="BK3" s="145">
        <f t="shared" si="1"/>
        <v>2073</v>
      </c>
      <c r="BL3" s="145">
        <f t="shared" si="1"/>
        <v>2074</v>
      </c>
      <c r="BM3" s="145">
        <f t="shared" si="1"/>
        <v>2075</v>
      </c>
      <c r="BN3" s="145">
        <f t="shared" si="1"/>
        <v>2076</v>
      </c>
    </row>
    <row r="4" spans="1:66" x14ac:dyDescent="0.3">
      <c r="C4" s="147">
        <v>3</v>
      </c>
    </row>
    <row r="5" spans="1:66" x14ac:dyDescent="0.3">
      <c r="B5" s="83" t="s">
        <v>4</v>
      </c>
      <c r="C5" s="83"/>
      <c r="D5" s="83"/>
      <c r="E5" s="83"/>
      <c r="F5" s="83"/>
      <c r="G5" s="83"/>
      <c r="H5" s="52"/>
      <c r="I5" s="50" t="s">
        <v>5</v>
      </c>
      <c r="J5" s="50"/>
      <c r="K5" s="150">
        <f>'Scenario sheet'!C22</f>
        <v>2</v>
      </c>
      <c r="L5" s="52"/>
      <c r="M5" s="179" cm="1">
        <f t="array" ref="M5">INDEX(M6:M8,$K5)</f>
        <v>0.1</v>
      </c>
      <c r="N5" s="179" cm="1">
        <f t="array" ref="N5">INDEX(N6:N24,$K5)</f>
        <v>0.06</v>
      </c>
      <c r="O5" s="179" cm="1">
        <f t="array" ref="O5">INDEX(O6:O24,$K5)</f>
        <v>0.03</v>
      </c>
      <c r="P5" s="179" cm="1">
        <f t="array" ref="P5">INDEX(P6:P24,$K5)</f>
        <v>0.02</v>
      </c>
      <c r="Q5" s="179" cm="1">
        <f t="array" ref="Q5">INDEX(Q6:Q24,$K5)</f>
        <v>0.02</v>
      </c>
      <c r="R5" s="179" cm="1">
        <f t="array" ref="R5">INDEX(R6:R24,$K5)</f>
        <v>0.02</v>
      </c>
      <c r="S5" s="179" cm="1">
        <f t="array" ref="S5">INDEX(S6:S24,$K5)</f>
        <v>0.02</v>
      </c>
      <c r="T5" s="179" cm="1">
        <f t="array" ref="T5">INDEX(T6:T24,$K5)</f>
        <v>0.02</v>
      </c>
      <c r="U5" s="179" cm="1">
        <f t="array" ref="U5">INDEX(U6:U24,$K5)</f>
        <v>0.02</v>
      </c>
      <c r="V5" s="179" cm="1">
        <f t="array" ref="V5">INDEX(V6:V24,$K5)</f>
        <v>0.02</v>
      </c>
      <c r="W5" s="179" cm="1">
        <f t="array" ref="W5">INDEX(W6:W24,$K5)</f>
        <v>0.02</v>
      </c>
      <c r="X5" s="179" cm="1">
        <f t="array" ref="X5">INDEX(X6:X24,$K5)</f>
        <v>0.02</v>
      </c>
      <c r="Y5" s="179" cm="1">
        <f t="array" ref="Y5">INDEX(Y6:Y24,$K5)</f>
        <v>0.02</v>
      </c>
      <c r="Z5" s="179" cm="1">
        <f t="array" ref="Z5">INDEX(Z6:Z24,$K5)</f>
        <v>0.02</v>
      </c>
      <c r="AA5" s="179" cm="1">
        <f t="array" ref="AA5">INDEX(AA6:AA24,$K5)</f>
        <v>0.02</v>
      </c>
      <c r="AB5" s="179" cm="1">
        <f t="array" ref="AB5">INDEX(AB6:AB24,$K5)</f>
        <v>0.02</v>
      </c>
      <c r="AC5" s="179" cm="1">
        <f t="array" ref="AC5">INDEX(AC6:AC24,$K5)</f>
        <v>0.02</v>
      </c>
      <c r="AD5" s="179" cm="1">
        <f t="array" ref="AD5">INDEX(AD6:AD24,$K5)</f>
        <v>0.02</v>
      </c>
      <c r="AE5" s="179" cm="1">
        <f t="array" ref="AE5">INDEX(AE6:AE24,$K5)</f>
        <v>0.02</v>
      </c>
      <c r="AF5" s="179" cm="1">
        <f t="array" ref="AF5">INDEX(AF6:AF24,$K5)</f>
        <v>0.02</v>
      </c>
      <c r="AG5" s="179" cm="1">
        <f t="array" ref="AG5">INDEX(AG6:AG24,$K5)</f>
        <v>0.02</v>
      </c>
      <c r="AH5" s="179" cm="1">
        <f t="array" ref="AH5">INDEX(AH6:AH24,$K5)</f>
        <v>0.02</v>
      </c>
      <c r="AI5" s="179" cm="1">
        <f t="array" ref="AI5">INDEX(AI6:AI24,$K5)</f>
        <v>0.02</v>
      </c>
      <c r="AJ5" s="179" cm="1">
        <f t="array" ref="AJ5">INDEX(AJ6:AJ24,$K5)</f>
        <v>0.02</v>
      </c>
      <c r="AK5" s="179" cm="1">
        <f t="array" ref="AK5">INDEX(AK6:AK24,$K5)</f>
        <v>0.02</v>
      </c>
      <c r="AL5" s="179" cm="1">
        <f t="array" ref="AL5">INDEX(AL6:AL24,$K5)</f>
        <v>0.02</v>
      </c>
      <c r="AM5" s="179" cm="1">
        <f t="array" ref="AM5">INDEX(AM6:AM24,$K5)</f>
        <v>0.02</v>
      </c>
      <c r="AN5" s="179" cm="1">
        <f t="array" ref="AN5">INDEX(AN6:AN24,$K5)</f>
        <v>0.02</v>
      </c>
      <c r="AO5" s="179" cm="1">
        <f t="array" ref="AO5">INDEX(AO6:AO24,$K5)</f>
        <v>0.02</v>
      </c>
      <c r="AP5" s="179" cm="1">
        <f t="array" ref="AP5">INDEX(AP6:AP24,$K5)</f>
        <v>0.02</v>
      </c>
      <c r="AQ5" s="179" cm="1">
        <f t="array" ref="AQ5">INDEX(AQ6:AQ24,$K5)</f>
        <v>0.02</v>
      </c>
      <c r="AR5" s="179" cm="1">
        <f t="array" ref="AR5">INDEX(AR6:AR24,$K5)</f>
        <v>0.02</v>
      </c>
      <c r="AS5" s="179" cm="1">
        <f t="array" ref="AS5">INDEX(AS6:AS24,$K5)</f>
        <v>0.02</v>
      </c>
      <c r="AT5" s="179" cm="1">
        <f t="array" ref="AT5">INDEX(AT6:AT24,$K5)</f>
        <v>0.02</v>
      </c>
      <c r="AU5" s="179" cm="1">
        <f t="array" ref="AU5">INDEX(AU6:AU24,$K5)</f>
        <v>0.02</v>
      </c>
      <c r="AV5" s="179" cm="1">
        <f t="array" ref="AV5">INDEX(AV6:AV24,$K5)</f>
        <v>0.02</v>
      </c>
      <c r="AW5" s="179" cm="1">
        <f t="array" ref="AW5">INDEX(AW6:AW24,$K5)</f>
        <v>0.02</v>
      </c>
      <c r="AX5" s="179" cm="1">
        <f t="array" ref="AX5">INDEX(AX6:AX24,$K5)</f>
        <v>0.02</v>
      </c>
      <c r="AY5" s="179" cm="1">
        <f t="array" ref="AY5">INDEX(AY6:AY24,$K5)</f>
        <v>0.02</v>
      </c>
      <c r="AZ5" s="179" cm="1">
        <f t="array" ref="AZ5">INDEX(AZ6:AZ24,$K5)</f>
        <v>0.02</v>
      </c>
      <c r="BA5" s="179" cm="1">
        <f t="array" ref="BA5">INDEX(BA6:BA24,$K5)</f>
        <v>0.02</v>
      </c>
      <c r="BB5" s="179" cm="1">
        <f t="array" ref="BB5">INDEX(BB6:BB24,$K5)</f>
        <v>0.02</v>
      </c>
      <c r="BC5" s="179" cm="1">
        <f t="array" ref="BC5">INDEX(BC6:BC24,$K5)</f>
        <v>0.02</v>
      </c>
      <c r="BD5" s="179" cm="1">
        <f t="array" ref="BD5">INDEX(BD6:BD24,$K5)</f>
        <v>0.02</v>
      </c>
      <c r="BE5" s="179" cm="1">
        <f t="array" ref="BE5">INDEX(BE6:BE24,$K5)</f>
        <v>0.02</v>
      </c>
      <c r="BF5" s="179" cm="1">
        <f t="array" ref="BF5">INDEX(BF6:BF24,$K5)</f>
        <v>0.02</v>
      </c>
      <c r="BG5" s="179" cm="1">
        <f t="array" ref="BG5">INDEX(BG6:BG24,$K5)</f>
        <v>0.02</v>
      </c>
      <c r="BH5" s="179" cm="1">
        <f t="array" ref="BH5">INDEX(BH6:BH24,$K5)</f>
        <v>0.02</v>
      </c>
      <c r="BI5" s="179" cm="1">
        <f t="array" ref="BI5">INDEX(BI6:BI24,$K5)</f>
        <v>0.02</v>
      </c>
      <c r="BJ5" s="179" cm="1">
        <f t="array" ref="BJ5">INDEX(BJ6:BJ24,$K5)</f>
        <v>0.02</v>
      </c>
      <c r="BK5" s="179" cm="1">
        <f t="array" ref="BK5">INDEX(BK6:BK24,$K5)</f>
        <v>0.02</v>
      </c>
      <c r="BL5" s="179" cm="1">
        <f t="array" ref="BL5">INDEX(BL6:BL24,$K5)</f>
        <v>0.02</v>
      </c>
      <c r="BM5" s="179" cm="1">
        <f t="array" ref="BM5">INDEX(BM6:BM24,$K5)</f>
        <v>0.02</v>
      </c>
      <c r="BN5" s="179" cm="1">
        <f t="array" ref="BN5">INDEX(BN6:BN24,$K5)</f>
        <v>0.02</v>
      </c>
    </row>
    <row r="6" spans="1:66" x14ac:dyDescent="0.3">
      <c r="B6" s="169" t="s">
        <v>46</v>
      </c>
      <c r="C6" s="86"/>
      <c r="D6" s="86"/>
      <c r="E6" s="86"/>
      <c r="F6" s="86"/>
      <c r="G6" s="86"/>
      <c r="H6" s="52"/>
      <c r="I6" s="103" t="s">
        <v>5</v>
      </c>
      <c r="J6" s="103"/>
      <c r="K6" s="52"/>
      <c r="L6" s="52"/>
      <c r="M6" s="180">
        <v>0.1</v>
      </c>
      <c r="N6" s="180">
        <v>0.08</v>
      </c>
      <c r="O6" s="180">
        <v>0.06</v>
      </c>
      <c r="P6" s="180">
        <v>0.05</v>
      </c>
      <c r="Q6" s="180">
        <v>0.04</v>
      </c>
      <c r="R6" s="180">
        <v>0.03</v>
      </c>
      <c r="S6" s="180">
        <v>0.03</v>
      </c>
      <c r="T6" s="180">
        <v>0.02</v>
      </c>
      <c r="U6" s="180">
        <v>0.02</v>
      </c>
      <c r="V6" s="180">
        <v>0.02</v>
      </c>
      <c r="W6" s="180">
        <v>0.02</v>
      </c>
      <c r="X6" s="180">
        <v>0.02</v>
      </c>
      <c r="Y6" s="180">
        <v>0.02</v>
      </c>
      <c r="Z6" s="180">
        <v>0.02</v>
      </c>
      <c r="AA6" s="180">
        <v>0.02</v>
      </c>
      <c r="AB6" s="180">
        <v>0.02</v>
      </c>
      <c r="AC6" s="180">
        <v>0.02</v>
      </c>
      <c r="AD6" s="180">
        <v>0.02</v>
      </c>
      <c r="AE6" s="180">
        <v>0.02</v>
      </c>
      <c r="AF6" s="180">
        <v>0.02</v>
      </c>
      <c r="AG6" s="180">
        <v>0.02</v>
      </c>
      <c r="AH6" s="180">
        <v>0.02</v>
      </c>
      <c r="AI6" s="180">
        <v>0.02</v>
      </c>
      <c r="AJ6" s="180">
        <v>0.02</v>
      </c>
      <c r="AK6" s="180">
        <v>0.02</v>
      </c>
      <c r="AL6" s="180">
        <v>0.02</v>
      </c>
      <c r="AM6" s="180">
        <v>0.02</v>
      </c>
      <c r="AN6" s="180">
        <v>0.02</v>
      </c>
      <c r="AO6" s="180">
        <v>0.02</v>
      </c>
      <c r="AP6" s="180">
        <v>0.02</v>
      </c>
      <c r="AQ6" s="180">
        <v>0.02</v>
      </c>
      <c r="AR6" s="180">
        <v>0.02</v>
      </c>
      <c r="AS6" s="180">
        <v>0.02</v>
      </c>
      <c r="AT6" s="180">
        <v>0.02</v>
      </c>
      <c r="AU6" s="180">
        <v>0.02</v>
      </c>
      <c r="AV6" s="180">
        <v>0.02</v>
      </c>
      <c r="AW6" s="180">
        <v>0.02</v>
      </c>
      <c r="AX6" s="180">
        <v>0.02</v>
      </c>
      <c r="AY6" s="180">
        <v>0.02</v>
      </c>
      <c r="AZ6" s="180">
        <v>0.02</v>
      </c>
      <c r="BA6" s="180">
        <v>0.02</v>
      </c>
      <c r="BB6" s="180">
        <v>0.02</v>
      </c>
      <c r="BC6" s="180">
        <v>0.02</v>
      </c>
      <c r="BD6" s="180">
        <v>0.02</v>
      </c>
      <c r="BE6" s="180">
        <v>0.02</v>
      </c>
      <c r="BF6" s="180">
        <v>0.02</v>
      </c>
      <c r="BG6" s="180">
        <v>0.02</v>
      </c>
      <c r="BH6" s="180">
        <v>0.02</v>
      </c>
      <c r="BI6" s="180">
        <v>0.02</v>
      </c>
      <c r="BJ6" s="180">
        <v>0.02</v>
      </c>
      <c r="BK6" s="180">
        <v>0.02</v>
      </c>
      <c r="BL6" s="180">
        <v>0.02</v>
      </c>
      <c r="BM6" s="180">
        <v>0.02</v>
      </c>
      <c r="BN6" s="180">
        <v>0.02</v>
      </c>
    </row>
    <row r="7" spans="1:66" x14ac:dyDescent="0.3">
      <c r="B7" s="169" t="s">
        <v>47</v>
      </c>
      <c r="C7" s="86"/>
      <c r="D7" s="86"/>
      <c r="E7" s="86"/>
      <c r="F7" s="86"/>
      <c r="G7" s="86"/>
      <c r="H7" s="52"/>
      <c r="I7" s="103" t="s">
        <v>5</v>
      </c>
      <c r="J7" s="103"/>
      <c r="K7" s="52"/>
      <c r="L7" s="52"/>
      <c r="M7" s="180">
        <v>0.1</v>
      </c>
      <c r="N7" s="180">
        <v>0.06</v>
      </c>
      <c r="O7" s="180">
        <v>0.03</v>
      </c>
      <c r="P7" s="180">
        <v>0.02</v>
      </c>
      <c r="Q7" s="180">
        <v>0.02</v>
      </c>
      <c r="R7" s="180">
        <v>0.02</v>
      </c>
      <c r="S7" s="180">
        <v>0.02</v>
      </c>
      <c r="T7" s="180">
        <v>0.02</v>
      </c>
      <c r="U7" s="180">
        <v>0.02</v>
      </c>
      <c r="V7" s="180">
        <v>0.02</v>
      </c>
      <c r="W7" s="180">
        <v>0.02</v>
      </c>
      <c r="X7" s="180">
        <v>0.02</v>
      </c>
      <c r="Y7" s="180">
        <v>0.02</v>
      </c>
      <c r="Z7" s="180">
        <v>0.02</v>
      </c>
      <c r="AA7" s="180">
        <v>0.02</v>
      </c>
      <c r="AB7" s="180">
        <v>0.02</v>
      </c>
      <c r="AC7" s="180">
        <v>0.02</v>
      </c>
      <c r="AD7" s="180">
        <v>0.02</v>
      </c>
      <c r="AE7" s="180">
        <v>0.02</v>
      </c>
      <c r="AF7" s="180">
        <v>0.02</v>
      </c>
      <c r="AG7" s="180">
        <v>0.02</v>
      </c>
      <c r="AH7" s="180">
        <v>0.02</v>
      </c>
      <c r="AI7" s="180">
        <v>0.02</v>
      </c>
      <c r="AJ7" s="180">
        <v>0.02</v>
      </c>
      <c r="AK7" s="180">
        <v>0.02</v>
      </c>
      <c r="AL7" s="180">
        <v>0.02</v>
      </c>
      <c r="AM7" s="180">
        <v>0.02</v>
      </c>
      <c r="AN7" s="180">
        <v>0.02</v>
      </c>
      <c r="AO7" s="180">
        <v>0.02</v>
      </c>
      <c r="AP7" s="180">
        <v>0.02</v>
      </c>
      <c r="AQ7" s="180">
        <v>0.02</v>
      </c>
      <c r="AR7" s="180">
        <v>0.02</v>
      </c>
      <c r="AS7" s="180">
        <v>0.02</v>
      </c>
      <c r="AT7" s="180">
        <v>0.02</v>
      </c>
      <c r="AU7" s="180">
        <v>0.02</v>
      </c>
      <c r="AV7" s="180">
        <v>0.02</v>
      </c>
      <c r="AW7" s="180">
        <v>0.02</v>
      </c>
      <c r="AX7" s="180">
        <v>0.02</v>
      </c>
      <c r="AY7" s="180">
        <v>0.02</v>
      </c>
      <c r="AZ7" s="180">
        <v>0.02</v>
      </c>
      <c r="BA7" s="180">
        <v>0.02</v>
      </c>
      <c r="BB7" s="180">
        <v>0.02</v>
      </c>
      <c r="BC7" s="180">
        <v>0.02</v>
      </c>
      <c r="BD7" s="180">
        <v>0.02</v>
      </c>
      <c r="BE7" s="180">
        <v>0.02</v>
      </c>
      <c r="BF7" s="180">
        <v>0.02</v>
      </c>
      <c r="BG7" s="180">
        <v>0.02</v>
      </c>
      <c r="BH7" s="180">
        <v>0.02</v>
      </c>
      <c r="BI7" s="180">
        <v>0.02</v>
      </c>
      <c r="BJ7" s="180">
        <v>0.02</v>
      </c>
      <c r="BK7" s="180">
        <v>0.02</v>
      </c>
      <c r="BL7" s="180">
        <v>0.02</v>
      </c>
      <c r="BM7" s="180">
        <v>0.02</v>
      </c>
      <c r="BN7" s="180">
        <v>0.02</v>
      </c>
    </row>
    <row r="8" spans="1:66" x14ac:dyDescent="0.3">
      <c r="B8" s="169" t="s">
        <v>187</v>
      </c>
      <c r="C8" s="86"/>
      <c r="D8" s="86"/>
      <c r="E8" s="86"/>
      <c r="F8" s="86"/>
      <c r="G8" s="86"/>
      <c r="H8" s="52"/>
      <c r="I8" s="103"/>
      <c r="J8" s="103"/>
      <c r="K8" s="52"/>
      <c r="L8" s="52"/>
      <c r="M8" s="180">
        <v>0.08</v>
      </c>
      <c r="N8" s="180">
        <v>0.05</v>
      </c>
      <c r="O8" s="180">
        <v>0.02</v>
      </c>
      <c r="P8" s="180">
        <v>0.02</v>
      </c>
      <c r="Q8" s="180">
        <v>0.02</v>
      </c>
      <c r="R8" s="180">
        <v>0.02</v>
      </c>
      <c r="S8" s="180">
        <v>0.02</v>
      </c>
      <c r="T8" s="180">
        <v>0.02</v>
      </c>
      <c r="U8" s="180">
        <v>0.02</v>
      </c>
      <c r="V8" s="180">
        <v>0.02</v>
      </c>
      <c r="W8" s="180">
        <v>0.02</v>
      </c>
      <c r="X8" s="180">
        <v>0.02</v>
      </c>
      <c r="Y8" s="180">
        <v>0.02</v>
      </c>
      <c r="Z8" s="180">
        <v>0.02</v>
      </c>
      <c r="AA8" s="180">
        <v>0.02</v>
      </c>
      <c r="AB8" s="180">
        <v>0.02</v>
      </c>
      <c r="AC8" s="180">
        <v>0.02</v>
      </c>
      <c r="AD8" s="180">
        <v>0.02</v>
      </c>
      <c r="AE8" s="180">
        <v>0.02</v>
      </c>
      <c r="AF8" s="180">
        <v>0.02</v>
      </c>
      <c r="AG8" s="180">
        <v>0.02</v>
      </c>
      <c r="AH8" s="180">
        <v>0.02</v>
      </c>
      <c r="AI8" s="180">
        <v>0.02</v>
      </c>
      <c r="AJ8" s="180">
        <v>0.02</v>
      </c>
      <c r="AK8" s="180">
        <v>0.02</v>
      </c>
      <c r="AL8" s="180">
        <v>0.02</v>
      </c>
      <c r="AM8" s="180">
        <v>0.02</v>
      </c>
      <c r="AN8" s="180">
        <v>0.02</v>
      </c>
      <c r="AO8" s="180">
        <v>0.02</v>
      </c>
      <c r="AP8" s="180">
        <v>0.02</v>
      </c>
      <c r="AQ8" s="180">
        <v>0.02</v>
      </c>
      <c r="AR8" s="180">
        <v>0.02</v>
      </c>
      <c r="AS8" s="180">
        <v>0.02</v>
      </c>
      <c r="AT8" s="180">
        <v>0.02</v>
      </c>
      <c r="AU8" s="180">
        <v>0.02</v>
      </c>
      <c r="AV8" s="180">
        <v>0.02</v>
      </c>
      <c r="AW8" s="180">
        <v>0.02</v>
      </c>
      <c r="AX8" s="180">
        <v>0.02</v>
      </c>
      <c r="AY8" s="180">
        <v>0.02</v>
      </c>
      <c r="AZ8" s="180">
        <v>0.02</v>
      </c>
      <c r="BA8" s="180">
        <v>0.02</v>
      </c>
      <c r="BB8" s="180">
        <v>0.02</v>
      </c>
      <c r="BC8" s="180">
        <v>0.02</v>
      </c>
      <c r="BD8" s="180">
        <v>0.02</v>
      </c>
      <c r="BE8" s="180">
        <v>0.02</v>
      </c>
      <c r="BF8" s="180">
        <v>0.02</v>
      </c>
      <c r="BG8" s="180">
        <v>0.02</v>
      </c>
      <c r="BH8" s="180">
        <v>0.02</v>
      </c>
      <c r="BI8" s="180">
        <v>0.02</v>
      </c>
      <c r="BJ8" s="180">
        <v>0.02</v>
      </c>
      <c r="BK8" s="180">
        <v>0.02</v>
      </c>
      <c r="BL8" s="180">
        <v>0.02</v>
      </c>
      <c r="BM8" s="180">
        <v>0.02</v>
      </c>
      <c r="BN8" s="180">
        <v>0.02</v>
      </c>
    </row>
    <row r="9" spans="1:66" x14ac:dyDescent="0.3">
      <c r="B9" s="86"/>
      <c r="C9" s="86"/>
      <c r="D9" s="86"/>
      <c r="E9" s="86"/>
      <c r="F9" s="86"/>
      <c r="G9" s="86"/>
      <c r="H9" s="52"/>
      <c r="I9" s="103"/>
      <c r="J9" s="103"/>
      <c r="K9" s="52"/>
      <c r="L9" s="52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</row>
    <row r="10" spans="1:66" x14ac:dyDescent="0.3">
      <c r="B10" s="83" t="s">
        <v>8</v>
      </c>
      <c r="C10" s="83"/>
      <c r="D10" s="83"/>
      <c r="E10" s="83"/>
      <c r="F10" s="83"/>
      <c r="G10" s="83"/>
      <c r="H10" s="52"/>
      <c r="I10" s="50" t="s">
        <v>5</v>
      </c>
      <c r="J10" s="50"/>
      <c r="K10" s="150">
        <f>'Scenario sheet'!C26</f>
        <v>2</v>
      </c>
      <c r="L10" s="52"/>
      <c r="M10" s="179" cm="1">
        <f t="array" ref="M10">INDEX(M11:M13,$K10)</f>
        <v>1.2E-2</v>
      </c>
      <c r="N10" s="179" cm="1">
        <f t="array" ref="N10">INDEX(N11:N28,$K10)</f>
        <v>1.2E-2</v>
      </c>
      <c r="O10" s="179" cm="1">
        <f t="array" ref="O10">INDEX(O11:O28,$K10)</f>
        <v>1.2E-2</v>
      </c>
      <c r="P10" s="179" cm="1">
        <f t="array" ref="P10">INDEX(P11:P28,$K10)</f>
        <v>1.2E-2</v>
      </c>
      <c r="Q10" s="179" cm="1">
        <f t="array" ref="Q10">INDEX(Q11:Q28,$K10)</f>
        <v>1.2E-2</v>
      </c>
      <c r="R10" s="179" cm="1">
        <f t="array" ref="R10">INDEX(R11:R28,$K10)</f>
        <v>1.2E-2</v>
      </c>
      <c r="S10" s="179" cm="1">
        <f t="array" ref="S10">INDEX(S11:S28,$K10)</f>
        <v>1.2E-2</v>
      </c>
      <c r="T10" s="179" cm="1">
        <f t="array" ref="T10">INDEX(T11:T28,$K10)</f>
        <v>1.2E-2</v>
      </c>
      <c r="U10" s="179" cm="1">
        <f t="array" ref="U10">INDEX(U11:U28,$K10)</f>
        <v>1.2E-2</v>
      </c>
      <c r="V10" s="179" cm="1">
        <f t="array" ref="V10">INDEX(V11:V28,$K10)</f>
        <v>1.2E-2</v>
      </c>
      <c r="W10" s="179" cm="1">
        <f t="array" ref="W10">INDEX(W11:W28,$K10)</f>
        <v>1.2E-2</v>
      </c>
      <c r="X10" s="179" cm="1">
        <f t="array" ref="X10">INDEX(X11:X28,$K10)</f>
        <v>1.2E-2</v>
      </c>
      <c r="Y10" s="179" cm="1">
        <f t="array" ref="Y10">INDEX(Y11:Y28,$K10)</f>
        <v>1.2E-2</v>
      </c>
      <c r="Z10" s="179" cm="1">
        <f t="array" ref="Z10">INDEX(Z11:Z28,$K10)</f>
        <v>1.2E-2</v>
      </c>
      <c r="AA10" s="179" cm="1">
        <f t="array" ref="AA10">INDEX(AA11:AA28,$K10)</f>
        <v>1.2E-2</v>
      </c>
      <c r="AB10" s="179" cm="1">
        <f t="array" ref="AB10">INDEX(AB11:AB28,$K10)</f>
        <v>1.2E-2</v>
      </c>
      <c r="AC10" s="179" cm="1">
        <f t="array" ref="AC10">INDEX(AC11:AC28,$K10)</f>
        <v>1.2E-2</v>
      </c>
      <c r="AD10" s="179" cm="1">
        <f t="array" ref="AD10">INDEX(AD11:AD28,$K10)</f>
        <v>1.2E-2</v>
      </c>
      <c r="AE10" s="179" cm="1">
        <f t="array" ref="AE10">INDEX(AE11:AE28,$K10)</f>
        <v>1.2E-2</v>
      </c>
      <c r="AF10" s="179" cm="1">
        <f t="array" ref="AF10">INDEX(AF11:AF28,$K10)</f>
        <v>1.2E-2</v>
      </c>
      <c r="AG10" s="179" cm="1">
        <f t="array" ref="AG10">INDEX(AG11:AG28,$K10)</f>
        <v>1.2E-2</v>
      </c>
      <c r="AH10" s="179" cm="1">
        <f t="array" ref="AH10">INDEX(AH11:AH28,$K10)</f>
        <v>1.2E-2</v>
      </c>
      <c r="AI10" s="179" cm="1">
        <f t="array" ref="AI10">INDEX(AI11:AI28,$K10)</f>
        <v>1.2E-2</v>
      </c>
      <c r="AJ10" s="179" cm="1">
        <f t="array" ref="AJ10">INDEX(AJ11:AJ28,$K10)</f>
        <v>1.2E-2</v>
      </c>
      <c r="AK10" s="179" cm="1">
        <f t="array" ref="AK10">INDEX(AK11:AK28,$K10)</f>
        <v>1.2E-2</v>
      </c>
      <c r="AL10" s="179" cm="1">
        <f t="array" ref="AL10">INDEX(AL11:AL28,$K10)</f>
        <v>1.2E-2</v>
      </c>
      <c r="AM10" s="179" cm="1">
        <f t="array" ref="AM10">INDEX(AM11:AM28,$K10)</f>
        <v>1.2E-2</v>
      </c>
      <c r="AN10" s="179" cm="1">
        <f t="array" ref="AN10">INDEX(AN11:AN28,$K10)</f>
        <v>1.2E-2</v>
      </c>
      <c r="AO10" s="179" cm="1">
        <f t="array" ref="AO10">INDEX(AO11:AO28,$K10)</f>
        <v>1.2E-2</v>
      </c>
      <c r="AP10" s="179" cm="1">
        <f t="array" ref="AP10">INDEX(AP11:AP28,$K10)</f>
        <v>1.2E-2</v>
      </c>
      <c r="AQ10" s="179" cm="1">
        <f t="array" ref="AQ10">INDEX(AQ11:AQ28,$K10)</f>
        <v>1.2E-2</v>
      </c>
      <c r="AR10" s="179" cm="1">
        <f t="array" ref="AR10">INDEX(AR11:AR28,$K10)</f>
        <v>1.2E-2</v>
      </c>
      <c r="AS10" s="179" cm="1">
        <f t="array" ref="AS10">INDEX(AS11:AS28,$K10)</f>
        <v>1.2E-2</v>
      </c>
      <c r="AT10" s="179" cm="1">
        <f t="array" ref="AT10">INDEX(AT11:AT28,$K10)</f>
        <v>1.2E-2</v>
      </c>
      <c r="AU10" s="179" cm="1">
        <f t="array" ref="AU10">INDEX(AU11:AU28,$K10)</f>
        <v>1.2E-2</v>
      </c>
      <c r="AV10" s="179" cm="1">
        <f t="array" ref="AV10">INDEX(AV11:AV28,$K10)</f>
        <v>1.2E-2</v>
      </c>
      <c r="AW10" s="179" cm="1">
        <f t="array" ref="AW10">INDEX(AW11:AW28,$K10)</f>
        <v>1.2E-2</v>
      </c>
      <c r="AX10" s="179" cm="1">
        <f t="array" ref="AX10">INDEX(AX11:AX28,$K10)</f>
        <v>1.2E-2</v>
      </c>
      <c r="AY10" s="179" cm="1">
        <f t="array" ref="AY10">INDEX(AY11:AY28,$K10)</f>
        <v>1.2E-2</v>
      </c>
      <c r="AZ10" s="179" cm="1">
        <f t="array" ref="AZ10">INDEX(AZ11:AZ28,$K10)</f>
        <v>1.2E-2</v>
      </c>
      <c r="BA10" s="179" cm="1">
        <f t="array" ref="BA10">INDEX(BA11:BA28,$K10)</f>
        <v>1.2E-2</v>
      </c>
      <c r="BB10" s="179" cm="1">
        <f t="array" ref="BB10">INDEX(BB11:BB28,$K10)</f>
        <v>1.2E-2</v>
      </c>
      <c r="BC10" s="179" cm="1">
        <f t="array" ref="BC10">INDEX(BC11:BC28,$K10)</f>
        <v>1.2E-2</v>
      </c>
      <c r="BD10" s="179" cm="1">
        <f t="array" ref="BD10">INDEX(BD11:BD28,$K10)</f>
        <v>1.2E-2</v>
      </c>
      <c r="BE10" s="179" cm="1">
        <f t="array" ref="BE10">INDEX(BE11:BE28,$K10)</f>
        <v>1.2E-2</v>
      </c>
      <c r="BF10" s="179" cm="1">
        <f t="array" ref="BF10">INDEX(BF11:BF28,$K10)</f>
        <v>1.2E-2</v>
      </c>
      <c r="BG10" s="179" cm="1">
        <f t="array" ref="BG10">INDEX(BG11:BG28,$K10)</f>
        <v>1.2E-2</v>
      </c>
      <c r="BH10" s="179" cm="1">
        <f t="array" ref="BH10">INDEX(BH11:BH28,$K10)</f>
        <v>1.2E-2</v>
      </c>
      <c r="BI10" s="179" cm="1">
        <f t="array" ref="BI10">INDEX(BI11:BI28,$K10)</f>
        <v>1.2E-2</v>
      </c>
      <c r="BJ10" s="179" cm="1">
        <f t="array" ref="BJ10">INDEX(BJ11:BJ28,$K10)</f>
        <v>1.2E-2</v>
      </c>
      <c r="BK10" s="179" cm="1">
        <f t="array" ref="BK10">INDEX(BK11:BK28,$K10)</f>
        <v>1.2E-2</v>
      </c>
      <c r="BL10" s="179" cm="1">
        <f t="array" ref="BL10">INDEX(BL11:BL28,$K10)</f>
        <v>1.2E-2</v>
      </c>
      <c r="BM10" s="179" cm="1">
        <f t="array" ref="BM10">INDEX(BM11:BM28,$K10)</f>
        <v>1.2E-2</v>
      </c>
      <c r="BN10" s="179" cm="1">
        <f t="array" ref="BN10">INDEX(BN11:BN28,$K10)</f>
        <v>1.2E-2</v>
      </c>
    </row>
    <row r="11" spans="1:66" x14ac:dyDescent="0.3">
      <c r="B11" s="169" t="s">
        <v>39</v>
      </c>
      <c r="C11" s="86"/>
      <c r="D11" s="86"/>
      <c r="E11" s="86"/>
      <c r="F11" s="86"/>
      <c r="G11" s="86"/>
      <c r="H11" s="52"/>
      <c r="I11" s="103" t="s">
        <v>5</v>
      </c>
      <c r="J11" s="103"/>
      <c r="K11" s="52"/>
      <c r="L11" s="52"/>
      <c r="M11" s="181">
        <v>0.02</v>
      </c>
      <c r="N11" s="181">
        <v>0.02</v>
      </c>
      <c r="O11" s="181">
        <v>0.02</v>
      </c>
      <c r="P11" s="181">
        <v>0.02</v>
      </c>
      <c r="Q11" s="181">
        <v>0.02</v>
      </c>
      <c r="R11" s="181">
        <v>0.02</v>
      </c>
      <c r="S11" s="181">
        <v>0.02</v>
      </c>
      <c r="T11" s="181">
        <v>0.02</v>
      </c>
      <c r="U11" s="181">
        <v>0.02</v>
      </c>
      <c r="V11" s="181">
        <v>0.02</v>
      </c>
      <c r="W11" s="181">
        <v>0.02</v>
      </c>
      <c r="X11" s="181">
        <v>0.02</v>
      </c>
      <c r="Y11" s="181">
        <v>0.02</v>
      </c>
      <c r="Z11" s="181">
        <v>0.02</v>
      </c>
      <c r="AA11" s="181">
        <v>0.02</v>
      </c>
      <c r="AB11" s="181">
        <v>0.02</v>
      </c>
      <c r="AC11" s="181">
        <v>0.02</v>
      </c>
      <c r="AD11" s="181">
        <v>0.02</v>
      </c>
      <c r="AE11" s="181">
        <v>0.02</v>
      </c>
      <c r="AF11" s="181">
        <v>0.02</v>
      </c>
      <c r="AG11" s="181">
        <v>0.02</v>
      </c>
      <c r="AH11" s="181">
        <v>0.02</v>
      </c>
      <c r="AI11" s="181">
        <v>0.02</v>
      </c>
      <c r="AJ11" s="181">
        <v>0.02</v>
      </c>
      <c r="AK11" s="181">
        <v>0.02</v>
      </c>
      <c r="AL11" s="181">
        <v>0.02</v>
      </c>
      <c r="AM11" s="181">
        <v>0.02</v>
      </c>
      <c r="AN11" s="181">
        <v>0.02</v>
      </c>
      <c r="AO11" s="181">
        <v>0.02</v>
      </c>
      <c r="AP11" s="181">
        <v>0.02</v>
      </c>
      <c r="AQ11" s="181">
        <v>0.02</v>
      </c>
      <c r="AR11" s="181">
        <v>0.02</v>
      </c>
      <c r="AS11" s="181">
        <v>0.02</v>
      </c>
      <c r="AT11" s="181">
        <v>0.02</v>
      </c>
      <c r="AU11" s="181">
        <v>0.02</v>
      </c>
      <c r="AV11" s="181">
        <v>0.02</v>
      </c>
      <c r="AW11" s="181">
        <v>0.02</v>
      </c>
      <c r="AX11" s="181">
        <v>0.02</v>
      </c>
      <c r="AY11" s="181">
        <v>0.02</v>
      </c>
      <c r="AZ11" s="181">
        <v>0.02</v>
      </c>
      <c r="BA11" s="181">
        <v>0.02</v>
      </c>
      <c r="BB11" s="181">
        <v>0.02</v>
      </c>
      <c r="BC11" s="181">
        <v>0.02</v>
      </c>
      <c r="BD11" s="181">
        <v>0.02</v>
      </c>
      <c r="BE11" s="181">
        <v>0.02</v>
      </c>
      <c r="BF11" s="181">
        <v>0.02</v>
      </c>
      <c r="BG11" s="181">
        <v>0.02</v>
      </c>
      <c r="BH11" s="181">
        <v>0.02</v>
      </c>
      <c r="BI11" s="181">
        <v>0.02</v>
      </c>
      <c r="BJ11" s="181">
        <v>0.02</v>
      </c>
      <c r="BK11" s="181">
        <v>0.02</v>
      </c>
      <c r="BL11" s="181">
        <v>0.02</v>
      </c>
      <c r="BM11" s="181">
        <v>0.02</v>
      </c>
      <c r="BN11" s="181">
        <v>0.02</v>
      </c>
    </row>
    <row r="12" spans="1:66" x14ac:dyDescent="0.3">
      <c r="B12" s="169" t="s">
        <v>38</v>
      </c>
      <c r="C12" s="86"/>
      <c r="D12" s="86"/>
      <c r="E12" s="86"/>
      <c r="F12" s="86"/>
      <c r="G12" s="86"/>
      <c r="H12" s="52"/>
      <c r="I12" s="103" t="s">
        <v>5</v>
      </c>
      <c r="J12" s="103"/>
      <c r="K12" s="52"/>
      <c r="L12" s="52"/>
      <c r="M12" s="181">
        <v>1.2E-2</v>
      </c>
      <c r="N12" s="181">
        <v>1.2E-2</v>
      </c>
      <c r="O12" s="181">
        <v>1.2E-2</v>
      </c>
      <c r="P12" s="181">
        <v>1.2E-2</v>
      </c>
      <c r="Q12" s="181">
        <v>1.2E-2</v>
      </c>
      <c r="R12" s="181">
        <v>1.2E-2</v>
      </c>
      <c r="S12" s="181">
        <v>1.2E-2</v>
      </c>
      <c r="T12" s="181">
        <v>1.2E-2</v>
      </c>
      <c r="U12" s="181">
        <v>1.2E-2</v>
      </c>
      <c r="V12" s="181">
        <v>1.2E-2</v>
      </c>
      <c r="W12" s="181">
        <v>1.2E-2</v>
      </c>
      <c r="X12" s="181">
        <v>1.2E-2</v>
      </c>
      <c r="Y12" s="181">
        <v>1.2E-2</v>
      </c>
      <c r="Z12" s="181">
        <v>1.2E-2</v>
      </c>
      <c r="AA12" s="181">
        <v>1.2E-2</v>
      </c>
      <c r="AB12" s="181">
        <v>1.2E-2</v>
      </c>
      <c r="AC12" s="181">
        <v>1.2E-2</v>
      </c>
      <c r="AD12" s="181">
        <v>1.2E-2</v>
      </c>
      <c r="AE12" s="181">
        <v>1.2E-2</v>
      </c>
      <c r="AF12" s="181">
        <v>1.2E-2</v>
      </c>
      <c r="AG12" s="181">
        <v>1.2E-2</v>
      </c>
      <c r="AH12" s="181">
        <v>1.2E-2</v>
      </c>
      <c r="AI12" s="181">
        <v>1.2E-2</v>
      </c>
      <c r="AJ12" s="181">
        <v>1.2E-2</v>
      </c>
      <c r="AK12" s="181">
        <v>1.2E-2</v>
      </c>
      <c r="AL12" s="181">
        <v>1.2E-2</v>
      </c>
      <c r="AM12" s="181">
        <v>1.2E-2</v>
      </c>
      <c r="AN12" s="181">
        <v>1.2E-2</v>
      </c>
      <c r="AO12" s="181">
        <v>1.2E-2</v>
      </c>
      <c r="AP12" s="181">
        <v>1.2E-2</v>
      </c>
      <c r="AQ12" s="181">
        <v>1.2E-2</v>
      </c>
      <c r="AR12" s="181">
        <v>1.2E-2</v>
      </c>
      <c r="AS12" s="181">
        <v>1.2E-2</v>
      </c>
      <c r="AT12" s="181">
        <v>1.2E-2</v>
      </c>
      <c r="AU12" s="181">
        <v>1.2E-2</v>
      </c>
      <c r="AV12" s="181">
        <v>1.2E-2</v>
      </c>
      <c r="AW12" s="181">
        <v>1.2E-2</v>
      </c>
      <c r="AX12" s="181">
        <v>1.2E-2</v>
      </c>
      <c r="AY12" s="181">
        <v>1.2E-2</v>
      </c>
      <c r="AZ12" s="181">
        <v>1.2E-2</v>
      </c>
      <c r="BA12" s="181">
        <v>1.2E-2</v>
      </c>
      <c r="BB12" s="181">
        <v>1.2E-2</v>
      </c>
      <c r="BC12" s="181">
        <v>1.2E-2</v>
      </c>
      <c r="BD12" s="181">
        <v>1.2E-2</v>
      </c>
      <c r="BE12" s="181">
        <v>1.2E-2</v>
      </c>
      <c r="BF12" s="181">
        <v>1.2E-2</v>
      </c>
      <c r="BG12" s="181">
        <v>1.2E-2</v>
      </c>
      <c r="BH12" s="181">
        <v>1.2E-2</v>
      </c>
      <c r="BI12" s="181">
        <v>1.2E-2</v>
      </c>
      <c r="BJ12" s="181">
        <v>1.2E-2</v>
      </c>
      <c r="BK12" s="181">
        <v>1.2E-2</v>
      </c>
      <c r="BL12" s="181">
        <v>1.2E-2</v>
      </c>
      <c r="BM12" s="181">
        <v>1.2E-2</v>
      </c>
      <c r="BN12" s="181">
        <v>1.2E-2</v>
      </c>
    </row>
    <row r="13" spans="1:66" x14ac:dyDescent="0.3">
      <c r="B13" s="169" t="s">
        <v>37</v>
      </c>
      <c r="C13" s="86"/>
      <c r="D13" s="86"/>
      <c r="E13" s="86"/>
      <c r="F13" s="86"/>
      <c r="G13" s="86"/>
      <c r="H13" s="52"/>
      <c r="I13" s="103" t="s">
        <v>5</v>
      </c>
      <c r="J13" s="103"/>
      <c r="K13" s="52"/>
      <c r="L13" s="52"/>
      <c r="M13" s="181">
        <v>5.0000000000000001E-3</v>
      </c>
      <c r="N13" s="181">
        <v>5.0000000000000001E-3</v>
      </c>
      <c r="O13" s="181">
        <v>5.0000000000000001E-3</v>
      </c>
      <c r="P13" s="181">
        <v>5.0000000000000001E-3</v>
      </c>
      <c r="Q13" s="181">
        <v>5.0000000000000001E-3</v>
      </c>
      <c r="R13" s="181">
        <v>5.0000000000000001E-3</v>
      </c>
      <c r="S13" s="181">
        <v>5.0000000000000001E-3</v>
      </c>
      <c r="T13" s="181">
        <v>5.0000000000000001E-3</v>
      </c>
      <c r="U13" s="181">
        <v>5.0000000000000001E-3</v>
      </c>
      <c r="V13" s="181">
        <v>5.0000000000000001E-3</v>
      </c>
      <c r="W13" s="181">
        <v>5.0000000000000001E-3</v>
      </c>
      <c r="X13" s="181">
        <v>5.0000000000000001E-3</v>
      </c>
      <c r="Y13" s="181">
        <v>5.0000000000000001E-3</v>
      </c>
      <c r="Z13" s="181">
        <v>5.0000000000000001E-3</v>
      </c>
      <c r="AA13" s="181">
        <v>5.0000000000000001E-3</v>
      </c>
      <c r="AB13" s="181">
        <v>5.0000000000000001E-3</v>
      </c>
      <c r="AC13" s="181">
        <v>5.0000000000000001E-3</v>
      </c>
      <c r="AD13" s="181">
        <v>5.0000000000000001E-3</v>
      </c>
      <c r="AE13" s="181">
        <v>5.0000000000000001E-3</v>
      </c>
      <c r="AF13" s="181">
        <v>5.0000000000000001E-3</v>
      </c>
      <c r="AG13" s="181">
        <v>5.0000000000000001E-3</v>
      </c>
      <c r="AH13" s="181">
        <v>5.0000000000000001E-3</v>
      </c>
      <c r="AI13" s="181">
        <v>5.0000000000000001E-3</v>
      </c>
      <c r="AJ13" s="181">
        <v>5.0000000000000001E-3</v>
      </c>
      <c r="AK13" s="181">
        <v>5.0000000000000001E-3</v>
      </c>
      <c r="AL13" s="181">
        <v>5.0000000000000001E-3</v>
      </c>
      <c r="AM13" s="181">
        <v>5.0000000000000001E-3</v>
      </c>
      <c r="AN13" s="181">
        <v>5.0000000000000001E-3</v>
      </c>
      <c r="AO13" s="181">
        <v>5.0000000000000001E-3</v>
      </c>
      <c r="AP13" s="181">
        <v>5.0000000000000001E-3</v>
      </c>
      <c r="AQ13" s="181">
        <v>5.0000000000000001E-3</v>
      </c>
      <c r="AR13" s="181">
        <v>5.0000000000000001E-3</v>
      </c>
      <c r="AS13" s="181">
        <v>5.0000000000000001E-3</v>
      </c>
      <c r="AT13" s="181">
        <v>5.0000000000000001E-3</v>
      </c>
      <c r="AU13" s="181">
        <v>5.0000000000000001E-3</v>
      </c>
      <c r="AV13" s="181">
        <v>5.0000000000000001E-3</v>
      </c>
      <c r="AW13" s="181">
        <v>5.0000000000000001E-3</v>
      </c>
      <c r="AX13" s="181">
        <v>5.0000000000000001E-3</v>
      </c>
      <c r="AY13" s="181">
        <v>5.0000000000000001E-3</v>
      </c>
      <c r="AZ13" s="181">
        <v>5.0000000000000001E-3</v>
      </c>
      <c r="BA13" s="181">
        <v>5.0000000000000001E-3</v>
      </c>
      <c r="BB13" s="181">
        <v>5.0000000000000001E-3</v>
      </c>
      <c r="BC13" s="181">
        <v>5.0000000000000001E-3</v>
      </c>
      <c r="BD13" s="181">
        <v>5.0000000000000001E-3</v>
      </c>
      <c r="BE13" s="181">
        <v>5.0000000000000001E-3</v>
      </c>
      <c r="BF13" s="181">
        <v>5.0000000000000001E-3</v>
      </c>
      <c r="BG13" s="181">
        <v>5.0000000000000001E-3</v>
      </c>
      <c r="BH13" s="181">
        <v>5.0000000000000001E-3</v>
      </c>
      <c r="BI13" s="181">
        <v>5.0000000000000001E-3</v>
      </c>
      <c r="BJ13" s="181">
        <v>5.0000000000000001E-3</v>
      </c>
      <c r="BK13" s="181">
        <v>5.0000000000000001E-3</v>
      </c>
      <c r="BL13" s="181">
        <v>5.0000000000000001E-3</v>
      </c>
      <c r="BM13" s="181">
        <v>5.0000000000000001E-3</v>
      </c>
      <c r="BN13" s="181">
        <v>5.0000000000000001E-3</v>
      </c>
    </row>
    <row r="14" spans="1:66" x14ac:dyDescent="0.3">
      <c r="B14" s="86"/>
      <c r="C14" s="86"/>
      <c r="D14" s="86"/>
      <c r="E14" s="86"/>
      <c r="F14" s="86"/>
      <c r="G14" s="86"/>
      <c r="H14" s="52"/>
      <c r="I14" s="103"/>
      <c r="J14" s="103"/>
      <c r="K14" s="52"/>
      <c r="L14" s="52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</row>
    <row r="15" spans="1:66" x14ac:dyDescent="0.3">
      <c r="B15" s="83" t="s">
        <v>51</v>
      </c>
      <c r="C15" s="83"/>
      <c r="D15" s="83"/>
      <c r="E15" s="83"/>
      <c r="F15" s="83"/>
      <c r="G15" s="83"/>
      <c r="H15" s="52"/>
      <c r="I15" s="50" t="s">
        <v>5</v>
      </c>
      <c r="J15" s="50"/>
      <c r="K15" s="150">
        <f>'Scenario sheet'!C27</f>
        <v>2</v>
      </c>
      <c r="L15" s="52"/>
      <c r="M15" s="179" cm="1">
        <f t="array" ref="M15">INDEX(M16:M18,$K15)</f>
        <v>0.02</v>
      </c>
      <c r="N15" s="179" cm="1">
        <f t="array" ref="N15">INDEX(N16:N34,$K15)</f>
        <v>0.02</v>
      </c>
      <c r="O15" s="179" cm="1">
        <f t="array" ref="O15">INDEX(O16:O34,$K15)</f>
        <v>0.02</v>
      </c>
      <c r="P15" s="179" cm="1">
        <f t="array" ref="P15">INDEX(P16:P34,$K15)</f>
        <v>0.02</v>
      </c>
      <c r="Q15" s="179" cm="1">
        <f t="array" ref="Q15">INDEX(Q16:Q34,$K15)</f>
        <v>0.02</v>
      </c>
      <c r="R15" s="179" cm="1">
        <f t="array" ref="R15">INDEX(R16:R34,$K15)</f>
        <v>0.02</v>
      </c>
      <c r="S15" s="179" cm="1">
        <f t="array" ref="S15">INDEX(S16:S34,$K15)</f>
        <v>0.02</v>
      </c>
      <c r="T15" s="179" cm="1">
        <f t="array" ref="T15">INDEX(T16:T34,$K15)</f>
        <v>0.02</v>
      </c>
      <c r="U15" s="179" cm="1">
        <f t="array" ref="U15">INDEX(U16:U34,$K15)</f>
        <v>0.02</v>
      </c>
      <c r="V15" s="179" cm="1">
        <f t="array" ref="V15">INDEX(V16:V34,$K15)</f>
        <v>0.02</v>
      </c>
      <c r="W15" s="179" cm="1">
        <f t="array" ref="W15">INDEX(W16:W34,$K15)</f>
        <v>0.02</v>
      </c>
      <c r="X15" s="179" cm="1">
        <f t="array" ref="X15">INDEX(X16:X34,$K15)</f>
        <v>0.02</v>
      </c>
      <c r="Y15" s="179" cm="1">
        <f t="array" ref="Y15">INDEX(Y16:Y34,$K15)</f>
        <v>0.02</v>
      </c>
      <c r="Z15" s="179" cm="1">
        <f t="array" ref="Z15">INDEX(Z16:Z34,$K15)</f>
        <v>0.02</v>
      </c>
      <c r="AA15" s="179" cm="1">
        <f t="array" ref="AA15">INDEX(AA16:AA34,$K15)</f>
        <v>0.02</v>
      </c>
      <c r="AB15" s="179" cm="1">
        <f t="array" ref="AB15">INDEX(AB16:AB34,$K15)</f>
        <v>0.02</v>
      </c>
      <c r="AC15" s="179" cm="1">
        <f t="array" ref="AC15">INDEX(AC16:AC34,$K15)</f>
        <v>0.02</v>
      </c>
      <c r="AD15" s="179" cm="1">
        <f t="array" ref="AD15">INDEX(AD16:AD34,$K15)</f>
        <v>0.02</v>
      </c>
      <c r="AE15" s="179" cm="1">
        <f t="array" ref="AE15">INDEX(AE16:AE34,$K15)</f>
        <v>0.02</v>
      </c>
      <c r="AF15" s="179" cm="1">
        <f t="array" ref="AF15">INDEX(AF16:AF34,$K15)</f>
        <v>0.02</v>
      </c>
      <c r="AG15" s="179" cm="1">
        <f t="array" ref="AG15">INDEX(AG16:AG34,$K15)</f>
        <v>0.02</v>
      </c>
      <c r="AH15" s="179" cm="1">
        <f t="array" ref="AH15">INDEX(AH16:AH34,$K15)</f>
        <v>0.02</v>
      </c>
      <c r="AI15" s="179" cm="1">
        <f t="array" ref="AI15">INDEX(AI16:AI34,$K15)</f>
        <v>0.02</v>
      </c>
      <c r="AJ15" s="179" cm="1">
        <f t="array" ref="AJ15">INDEX(AJ16:AJ34,$K15)</f>
        <v>0.02</v>
      </c>
      <c r="AK15" s="179" cm="1">
        <f t="array" ref="AK15">INDEX(AK16:AK34,$K15)</f>
        <v>0.02</v>
      </c>
      <c r="AL15" s="179" cm="1">
        <f t="array" ref="AL15">INDEX(AL16:AL34,$K15)</f>
        <v>0.02</v>
      </c>
      <c r="AM15" s="179" cm="1">
        <f t="array" ref="AM15">INDEX(AM16:AM34,$K15)</f>
        <v>0.02</v>
      </c>
      <c r="AN15" s="179" cm="1">
        <f t="array" ref="AN15">INDEX(AN16:AN34,$K15)</f>
        <v>0.02</v>
      </c>
      <c r="AO15" s="179" cm="1">
        <f t="array" ref="AO15">INDEX(AO16:AO34,$K15)</f>
        <v>0.02</v>
      </c>
      <c r="AP15" s="179" cm="1">
        <f t="array" ref="AP15">INDEX(AP16:AP34,$K15)</f>
        <v>0.02</v>
      </c>
      <c r="AQ15" s="179" cm="1">
        <f t="array" ref="AQ15">INDEX(AQ16:AQ34,$K15)</f>
        <v>0.02</v>
      </c>
      <c r="AR15" s="179" cm="1">
        <f t="array" ref="AR15">INDEX(AR16:AR34,$K15)</f>
        <v>0.02</v>
      </c>
      <c r="AS15" s="179" cm="1">
        <f t="array" ref="AS15">INDEX(AS16:AS34,$K15)</f>
        <v>0.02</v>
      </c>
      <c r="AT15" s="179" cm="1">
        <f t="array" ref="AT15">INDEX(AT16:AT34,$K15)</f>
        <v>0.02</v>
      </c>
      <c r="AU15" s="179" cm="1">
        <f t="array" ref="AU15">INDEX(AU16:AU34,$K15)</f>
        <v>0.02</v>
      </c>
      <c r="AV15" s="179" cm="1">
        <f t="array" ref="AV15">INDEX(AV16:AV34,$K15)</f>
        <v>0.02</v>
      </c>
      <c r="AW15" s="179" cm="1">
        <f t="array" ref="AW15">INDEX(AW16:AW34,$K15)</f>
        <v>0.02</v>
      </c>
      <c r="AX15" s="179" cm="1">
        <f t="array" ref="AX15">INDEX(AX16:AX34,$K15)</f>
        <v>0.02</v>
      </c>
      <c r="AY15" s="179" cm="1">
        <f t="array" ref="AY15">INDEX(AY16:AY34,$K15)</f>
        <v>0.02</v>
      </c>
      <c r="AZ15" s="179" cm="1">
        <f t="array" ref="AZ15">INDEX(AZ16:AZ34,$K15)</f>
        <v>0.02</v>
      </c>
      <c r="BA15" s="179" cm="1">
        <f t="array" ref="BA15">INDEX(BA16:BA34,$K15)</f>
        <v>0.02</v>
      </c>
      <c r="BB15" s="179" cm="1">
        <f t="array" ref="BB15">INDEX(BB16:BB34,$K15)</f>
        <v>0.02</v>
      </c>
      <c r="BC15" s="179" cm="1">
        <f t="array" ref="BC15">INDEX(BC16:BC34,$K15)</f>
        <v>0.02</v>
      </c>
      <c r="BD15" s="179" cm="1">
        <f t="array" ref="BD15">INDEX(BD16:BD34,$K15)</f>
        <v>0.02</v>
      </c>
      <c r="BE15" s="179" cm="1">
        <f t="array" ref="BE15">INDEX(BE16:BE34,$K15)</f>
        <v>0.02</v>
      </c>
      <c r="BF15" s="179" cm="1">
        <f t="array" ref="BF15">INDEX(BF16:BF34,$K15)</f>
        <v>0.02</v>
      </c>
      <c r="BG15" s="179" cm="1">
        <f t="array" ref="BG15">INDEX(BG16:BG34,$K15)</f>
        <v>0.02</v>
      </c>
      <c r="BH15" s="179" cm="1">
        <f t="array" ref="BH15">INDEX(BH16:BH34,$K15)</f>
        <v>0.02</v>
      </c>
      <c r="BI15" s="179" cm="1">
        <f t="array" ref="BI15">INDEX(BI16:BI34,$K15)</f>
        <v>0.02</v>
      </c>
      <c r="BJ15" s="179" cm="1">
        <f t="array" ref="BJ15">INDEX(BJ16:BJ34,$K15)</f>
        <v>0.02</v>
      </c>
      <c r="BK15" s="179" cm="1">
        <f t="array" ref="BK15">INDEX(BK16:BK34,$K15)</f>
        <v>0.02</v>
      </c>
      <c r="BL15" s="179" cm="1">
        <f t="array" ref="BL15">INDEX(BL16:BL34,$K15)</f>
        <v>0.02</v>
      </c>
      <c r="BM15" s="179" cm="1">
        <f t="array" ref="BM15">INDEX(BM16:BM34,$K15)</f>
        <v>0.02</v>
      </c>
      <c r="BN15" s="179" cm="1">
        <f t="array" ref="BN15">INDEX(BN16:BN34,$K15)</f>
        <v>0.02</v>
      </c>
    </row>
    <row r="16" spans="1:66" x14ac:dyDescent="0.3">
      <c r="B16" s="169" t="s">
        <v>37</v>
      </c>
      <c r="C16" s="86"/>
      <c r="D16" s="86"/>
      <c r="E16" s="86"/>
      <c r="F16" s="86"/>
      <c r="G16" s="86"/>
      <c r="H16" s="52"/>
      <c r="I16" s="103" t="s">
        <v>5</v>
      </c>
      <c r="J16" s="103"/>
      <c r="K16" s="52"/>
      <c r="L16" s="52"/>
      <c r="M16" s="181">
        <v>0.03</v>
      </c>
      <c r="N16" s="181">
        <v>0.03</v>
      </c>
      <c r="O16" s="181">
        <v>0.03</v>
      </c>
      <c r="P16" s="181">
        <v>0.03</v>
      </c>
      <c r="Q16" s="181">
        <v>0.03</v>
      </c>
      <c r="R16" s="181">
        <v>0.03</v>
      </c>
      <c r="S16" s="181">
        <v>0.03</v>
      </c>
      <c r="T16" s="181">
        <v>0.03</v>
      </c>
      <c r="U16" s="181">
        <v>0.03</v>
      </c>
      <c r="V16" s="181">
        <v>0.03</v>
      </c>
      <c r="W16" s="181">
        <v>0.03</v>
      </c>
      <c r="X16" s="181">
        <v>0.03</v>
      </c>
      <c r="Y16" s="181">
        <v>0.03</v>
      </c>
      <c r="Z16" s="181">
        <v>0.03</v>
      </c>
      <c r="AA16" s="181">
        <v>0.03</v>
      </c>
      <c r="AB16" s="181">
        <v>0.03</v>
      </c>
      <c r="AC16" s="181">
        <v>0.03</v>
      </c>
      <c r="AD16" s="181">
        <v>0.03</v>
      </c>
      <c r="AE16" s="181">
        <v>0.03</v>
      </c>
      <c r="AF16" s="181">
        <v>0.03</v>
      </c>
      <c r="AG16" s="181">
        <v>0.03</v>
      </c>
      <c r="AH16" s="181">
        <v>0.03</v>
      </c>
      <c r="AI16" s="181">
        <v>0.03</v>
      </c>
      <c r="AJ16" s="181">
        <v>0.03</v>
      </c>
      <c r="AK16" s="181">
        <v>0.03</v>
      </c>
      <c r="AL16" s="181">
        <v>0.03</v>
      </c>
      <c r="AM16" s="181">
        <v>0.03</v>
      </c>
      <c r="AN16" s="181">
        <v>0.03</v>
      </c>
      <c r="AO16" s="181">
        <v>0.03</v>
      </c>
      <c r="AP16" s="181">
        <v>0.03</v>
      </c>
      <c r="AQ16" s="181">
        <v>0.03</v>
      </c>
      <c r="AR16" s="181">
        <v>0.03</v>
      </c>
      <c r="AS16" s="181">
        <v>0.03</v>
      </c>
      <c r="AT16" s="181">
        <v>0.03</v>
      </c>
      <c r="AU16" s="181">
        <v>0.03</v>
      </c>
      <c r="AV16" s="181">
        <v>0.03</v>
      </c>
      <c r="AW16" s="181">
        <v>0.03</v>
      </c>
      <c r="AX16" s="181">
        <v>0.03</v>
      </c>
      <c r="AY16" s="181">
        <v>0.03</v>
      </c>
      <c r="AZ16" s="181">
        <v>0.03</v>
      </c>
      <c r="BA16" s="181">
        <v>0.03</v>
      </c>
      <c r="BB16" s="181">
        <v>0.03</v>
      </c>
      <c r="BC16" s="181">
        <v>0.03</v>
      </c>
      <c r="BD16" s="181">
        <v>0.03</v>
      </c>
      <c r="BE16" s="181">
        <v>0.03</v>
      </c>
      <c r="BF16" s="181">
        <v>0.03</v>
      </c>
      <c r="BG16" s="181">
        <v>0.03</v>
      </c>
      <c r="BH16" s="181">
        <v>0.03</v>
      </c>
      <c r="BI16" s="181">
        <v>0.03</v>
      </c>
      <c r="BJ16" s="181">
        <v>0.03</v>
      </c>
      <c r="BK16" s="181">
        <v>0.03</v>
      </c>
      <c r="BL16" s="181">
        <v>0.03</v>
      </c>
      <c r="BM16" s="181">
        <v>0.03</v>
      </c>
      <c r="BN16" s="181">
        <v>0.03</v>
      </c>
    </row>
    <row r="17" spans="2:66" x14ac:dyDescent="0.3">
      <c r="B17" s="169" t="s">
        <v>38</v>
      </c>
      <c r="C17" s="86"/>
      <c r="D17" s="86"/>
      <c r="E17" s="86"/>
      <c r="F17" s="86"/>
      <c r="G17" s="86"/>
      <c r="H17" s="52"/>
      <c r="I17" s="103" t="s">
        <v>5</v>
      </c>
      <c r="J17" s="103"/>
      <c r="K17" s="52"/>
      <c r="L17" s="52"/>
      <c r="M17" s="181">
        <v>0.02</v>
      </c>
      <c r="N17" s="181">
        <v>0.02</v>
      </c>
      <c r="O17" s="181">
        <v>0.02</v>
      </c>
      <c r="P17" s="181">
        <v>0.02</v>
      </c>
      <c r="Q17" s="181">
        <v>0.02</v>
      </c>
      <c r="R17" s="181">
        <v>0.02</v>
      </c>
      <c r="S17" s="181">
        <v>0.02</v>
      </c>
      <c r="T17" s="181">
        <v>0.02</v>
      </c>
      <c r="U17" s="181">
        <v>0.02</v>
      </c>
      <c r="V17" s="181">
        <v>0.02</v>
      </c>
      <c r="W17" s="181">
        <v>0.02</v>
      </c>
      <c r="X17" s="181">
        <v>0.02</v>
      </c>
      <c r="Y17" s="181">
        <v>0.02</v>
      </c>
      <c r="Z17" s="181">
        <v>0.02</v>
      </c>
      <c r="AA17" s="181">
        <v>0.02</v>
      </c>
      <c r="AB17" s="181">
        <v>0.02</v>
      </c>
      <c r="AC17" s="181">
        <v>0.02</v>
      </c>
      <c r="AD17" s="181">
        <v>0.02</v>
      </c>
      <c r="AE17" s="181">
        <v>0.02</v>
      </c>
      <c r="AF17" s="181">
        <v>0.02</v>
      </c>
      <c r="AG17" s="181">
        <v>0.02</v>
      </c>
      <c r="AH17" s="181">
        <v>0.02</v>
      </c>
      <c r="AI17" s="181">
        <v>0.02</v>
      </c>
      <c r="AJ17" s="181">
        <v>0.02</v>
      </c>
      <c r="AK17" s="181">
        <v>0.02</v>
      </c>
      <c r="AL17" s="181">
        <v>0.02</v>
      </c>
      <c r="AM17" s="181">
        <v>0.02</v>
      </c>
      <c r="AN17" s="181">
        <v>0.02</v>
      </c>
      <c r="AO17" s="181">
        <v>0.02</v>
      </c>
      <c r="AP17" s="181">
        <v>0.02</v>
      </c>
      <c r="AQ17" s="181">
        <v>0.02</v>
      </c>
      <c r="AR17" s="181">
        <v>0.02</v>
      </c>
      <c r="AS17" s="181">
        <v>0.02</v>
      </c>
      <c r="AT17" s="181">
        <v>0.02</v>
      </c>
      <c r="AU17" s="181">
        <v>0.02</v>
      </c>
      <c r="AV17" s="181">
        <v>0.02</v>
      </c>
      <c r="AW17" s="181">
        <v>0.02</v>
      </c>
      <c r="AX17" s="181">
        <v>0.02</v>
      </c>
      <c r="AY17" s="181">
        <v>0.02</v>
      </c>
      <c r="AZ17" s="181">
        <v>0.02</v>
      </c>
      <c r="BA17" s="181">
        <v>0.02</v>
      </c>
      <c r="BB17" s="181">
        <v>0.02</v>
      </c>
      <c r="BC17" s="181">
        <v>0.02</v>
      </c>
      <c r="BD17" s="181">
        <v>0.02</v>
      </c>
      <c r="BE17" s="181">
        <v>0.02</v>
      </c>
      <c r="BF17" s="181">
        <v>0.02</v>
      </c>
      <c r="BG17" s="181">
        <v>0.02</v>
      </c>
      <c r="BH17" s="181">
        <v>0.02</v>
      </c>
      <c r="BI17" s="181">
        <v>0.02</v>
      </c>
      <c r="BJ17" s="181">
        <v>0.02</v>
      </c>
      <c r="BK17" s="181">
        <v>0.02</v>
      </c>
      <c r="BL17" s="181">
        <v>0.02</v>
      </c>
      <c r="BM17" s="181">
        <v>0.02</v>
      </c>
      <c r="BN17" s="181">
        <v>0.02</v>
      </c>
    </row>
    <row r="18" spans="2:66" x14ac:dyDescent="0.3">
      <c r="B18" s="169" t="s">
        <v>39</v>
      </c>
      <c r="C18" s="86"/>
      <c r="D18" s="86"/>
      <c r="E18" s="86"/>
      <c r="F18" s="86"/>
      <c r="G18" s="86"/>
      <c r="H18" s="52"/>
      <c r="I18" s="103" t="s">
        <v>5</v>
      </c>
      <c r="J18" s="103"/>
      <c r="K18" s="52"/>
      <c r="L18" s="52"/>
      <c r="M18" s="181">
        <v>0.01</v>
      </c>
      <c r="N18" s="181">
        <v>0.01</v>
      </c>
      <c r="O18" s="181">
        <v>0.01</v>
      </c>
      <c r="P18" s="181">
        <v>0.01</v>
      </c>
      <c r="Q18" s="181">
        <v>0.01</v>
      </c>
      <c r="R18" s="181">
        <v>0.01</v>
      </c>
      <c r="S18" s="181">
        <v>0.01</v>
      </c>
      <c r="T18" s="181">
        <v>0.01</v>
      </c>
      <c r="U18" s="181">
        <v>0.01</v>
      </c>
      <c r="V18" s="181">
        <v>0.01</v>
      </c>
      <c r="W18" s="181">
        <v>0.01</v>
      </c>
      <c r="X18" s="181">
        <v>0.01</v>
      </c>
      <c r="Y18" s="181">
        <v>0.01</v>
      </c>
      <c r="Z18" s="181">
        <v>0.01</v>
      </c>
      <c r="AA18" s="181">
        <v>0.01</v>
      </c>
      <c r="AB18" s="181">
        <v>0.01</v>
      </c>
      <c r="AC18" s="181">
        <v>0.01</v>
      </c>
      <c r="AD18" s="181">
        <v>0.01</v>
      </c>
      <c r="AE18" s="181">
        <v>0.01</v>
      </c>
      <c r="AF18" s="181">
        <v>0.01</v>
      </c>
      <c r="AG18" s="181">
        <v>0.01</v>
      </c>
      <c r="AH18" s="181">
        <v>0.01</v>
      </c>
      <c r="AI18" s="181">
        <v>0.01</v>
      </c>
      <c r="AJ18" s="181">
        <v>0.01</v>
      </c>
      <c r="AK18" s="181">
        <v>0.01</v>
      </c>
      <c r="AL18" s="181">
        <v>0.01</v>
      </c>
      <c r="AM18" s="181">
        <v>0.01</v>
      </c>
      <c r="AN18" s="181">
        <v>0.01</v>
      </c>
      <c r="AO18" s="181">
        <v>0.01</v>
      </c>
      <c r="AP18" s="181">
        <v>0.01</v>
      </c>
      <c r="AQ18" s="181">
        <v>0.01</v>
      </c>
      <c r="AR18" s="181">
        <v>0.01</v>
      </c>
      <c r="AS18" s="181">
        <v>0.01</v>
      </c>
      <c r="AT18" s="181">
        <v>0.01</v>
      </c>
      <c r="AU18" s="181">
        <v>0.01</v>
      </c>
      <c r="AV18" s="181">
        <v>0.01</v>
      </c>
      <c r="AW18" s="181">
        <v>0.01</v>
      </c>
      <c r="AX18" s="181">
        <v>0.01</v>
      </c>
      <c r="AY18" s="181">
        <v>0.01</v>
      </c>
      <c r="AZ18" s="181">
        <v>0.01</v>
      </c>
      <c r="BA18" s="181">
        <v>0.01</v>
      </c>
      <c r="BB18" s="181">
        <v>0.01</v>
      </c>
      <c r="BC18" s="181">
        <v>0.01</v>
      </c>
      <c r="BD18" s="181">
        <v>0.01</v>
      </c>
      <c r="BE18" s="181">
        <v>0.01</v>
      </c>
      <c r="BF18" s="181">
        <v>0.01</v>
      </c>
      <c r="BG18" s="181">
        <v>0.01</v>
      </c>
      <c r="BH18" s="181">
        <v>0.01</v>
      </c>
      <c r="BI18" s="181">
        <v>0.01</v>
      </c>
      <c r="BJ18" s="181">
        <v>0.01</v>
      </c>
      <c r="BK18" s="181">
        <v>0.01</v>
      </c>
      <c r="BL18" s="181">
        <v>0.01</v>
      </c>
      <c r="BM18" s="181">
        <v>0.01</v>
      </c>
      <c r="BN18" s="181">
        <v>0.01</v>
      </c>
    </row>
    <row r="19" spans="2:66" x14ac:dyDescent="0.3">
      <c r="B19" s="86"/>
      <c r="C19" s="86"/>
      <c r="D19" s="86"/>
      <c r="E19" s="86"/>
      <c r="F19" s="86"/>
      <c r="G19" s="86"/>
      <c r="H19" s="52"/>
      <c r="I19" s="103"/>
      <c r="J19" s="103"/>
      <c r="K19" s="52"/>
      <c r="L19" s="52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</row>
    <row r="20" spans="2:66" x14ac:dyDescent="0.3">
      <c r="B20" s="83" t="s">
        <v>59</v>
      </c>
      <c r="C20" s="83"/>
      <c r="D20" s="83"/>
      <c r="E20" s="83"/>
      <c r="F20" s="83"/>
      <c r="G20" s="83"/>
      <c r="H20" s="52"/>
      <c r="I20" s="50" t="s">
        <v>5</v>
      </c>
      <c r="J20" s="50"/>
      <c r="K20" s="150">
        <f>'Scenario sheet'!C28</f>
        <v>2</v>
      </c>
      <c r="L20" s="52"/>
      <c r="M20" s="179" cm="1">
        <f t="array" ref="M20">INDEX(M21:M23,$K20)</f>
        <v>0.01</v>
      </c>
      <c r="N20" s="179" cm="1">
        <f t="array" ref="N20">INDEX(N21:N53,$K20)</f>
        <v>0.01</v>
      </c>
      <c r="O20" s="179" cm="1">
        <f t="array" ref="O20">INDEX(O21:O53,$K20)</f>
        <v>0.01</v>
      </c>
      <c r="P20" s="179" cm="1">
        <f t="array" ref="P20">INDEX(P21:P53,$K20)</f>
        <v>0.01</v>
      </c>
      <c r="Q20" s="179" cm="1">
        <f t="array" ref="Q20">INDEX(Q21:Q53,$K20)</f>
        <v>0.01</v>
      </c>
      <c r="R20" s="179" cm="1">
        <f t="array" ref="R20">INDEX(R21:R53,$K20)</f>
        <v>0.01</v>
      </c>
      <c r="S20" s="179" cm="1">
        <f t="array" ref="S20">INDEX(S21:S53,$K20)</f>
        <v>0.01</v>
      </c>
      <c r="T20" s="179" cm="1">
        <f t="array" ref="T20">INDEX(T21:T53,$K20)</f>
        <v>0.01</v>
      </c>
      <c r="U20" s="179" cm="1">
        <f t="array" ref="U20">INDEX(U21:U53,$K20)</f>
        <v>0.01</v>
      </c>
      <c r="V20" s="179" cm="1">
        <f t="array" ref="V20">INDEX(V21:V53,$K20)</f>
        <v>0.01</v>
      </c>
      <c r="W20" s="179" cm="1">
        <f t="array" ref="W20">INDEX(W21:W53,$K20)</f>
        <v>0.01</v>
      </c>
      <c r="X20" s="179" cm="1">
        <f t="array" ref="X20">INDEX(X21:X53,$K20)</f>
        <v>0.01</v>
      </c>
      <c r="Y20" s="179" cm="1">
        <f t="array" ref="Y20">INDEX(Y21:Y53,$K20)</f>
        <v>0.01</v>
      </c>
      <c r="Z20" s="179" cm="1">
        <f t="array" ref="Z20">INDEX(Z21:Z53,$K20)</f>
        <v>0.01</v>
      </c>
      <c r="AA20" s="179" cm="1">
        <f t="array" ref="AA20">INDEX(AA21:AA53,$K20)</f>
        <v>0.01</v>
      </c>
      <c r="AB20" s="179" cm="1">
        <f t="array" ref="AB20">INDEX(AB21:AB53,$K20)</f>
        <v>0.01</v>
      </c>
      <c r="AC20" s="179" cm="1">
        <f t="array" ref="AC20">INDEX(AC21:AC53,$K20)</f>
        <v>0.01</v>
      </c>
      <c r="AD20" s="179" cm="1">
        <f t="array" ref="AD20">INDEX(AD21:AD53,$K20)</f>
        <v>0.01</v>
      </c>
      <c r="AE20" s="179" cm="1">
        <f t="array" ref="AE20">INDEX(AE21:AE53,$K20)</f>
        <v>0.01</v>
      </c>
      <c r="AF20" s="179" cm="1">
        <f t="array" ref="AF20">INDEX(AF21:AF53,$K20)</f>
        <v>0.01</v>
      </c>
      <c r="AG20" s="179" cm="1">
        <f t="array" ref="AG20">INDEX(AG21:AG53,$K20)</f>
        <v>0.01</v>
      </c>
      <c r="AH20" s="179" cm="1">
        <f t="array" ref="AH20">INDEX(AH21:AH53,$K20)</f>
        <v>0.01</v>
      </c>
      <c r="AI20" s="179" cm="1">
        <f t="array" ref="AI20">INDEX(AI21:AI53,$K20)</f>
        <v>0.01</v>
      </c>
      <c r="AJ20" s="179" cm="1">
        <f t="array" ref="AJ20">INDEX(AJ21:AJ53,$K20)</f>
        <v>0.01</v>
      </c>
      <c r="AK20" s="179" cm="1">
        <f t="array" ref="AK20">INDEX(AK21:AK53,$K20)</f>
        <v>0.01</v>
      </c>
      <c r="AL20" s="179" cm="1">
        <f t="array" ref="AL20">INDEX(AL21:AL53,$K20)</f>
        <v>0.01</v>
      </c>
      <c r="AM20" s="179" cm="1">
        <f t="array" ref="AM20">INDEX(AM21:AM53,$K20)</f>
        <v>0.01</v>
      </c>
      <c r="AN20" s="179" cm="1">
        <f t="array" ref="AN20">INDEX(AN21:AN53,$K20)</f>
        <v>0.01</v>
      </c>
      <c r="AO20" s="179" cm="1">
        <f t="array" ref="AO20">INDEX(AO21:AO53,$K20)</f>
        <v>0.01</v>
      </c>
      <c r="AP20" s="179" cm="1">
        <f t="array" ref="AP20">INDEX(AP21:AP53,$K20)</f>
        <v>0.01</v>
      </c>
      <c r="AQ20" s="179" cm="1">
        <f t="array" ref="AQ20">INDEX(AQ21:AQ53,$K20)</f>
        <v>0.01</v>
      </c>
      <c r="AR20" s="179" cm="1">
        <f t="array" ref="AR20">INDEX(AR21:AR53,$K20)</f>
        <v>0.01</v>
      </c>
      <c r="AS20" s="179" cm="1">
        <f t="array" ref="AS20">INDEX(AS21:AS53,$K20)</f>
        <v>0.01</v>
      </c>
      <c r="AT20" s="179" cm="1">
        <f t="array" ref="AT20">INDEX(AT21:AT53,$K20)</f>
        <v>0.01</v>
      </c>
      <c r="AU20" s="179" cm="1">
        <f t="array" ref="AU20">INDEX(AU21:AU53,$K20)</f>
        <v>0.01</v>
      </c>
      <c r="AV20" s="179" cm="1">
        <f t="array" ref="AV20">INDEX(AV21:AV53,$K20)</f>
        <v>0.01</v>
      </c>
      <c r="AW20" s="179" cm="1">
        <f t="array" ref="AW20">INDEX(AW21:AW53,$K20)</f>
        <v>0.01</v>
      </c>
      <c r="AX20" s="179" cm="1">
        <f t="array" ref="AX20">INDEX(AX21:AX53,$K20)</f>
        <v>0.01</v>
      </c>
      <c r="AY20" s="179" cm="1">
        <f t="array" ref="AY20">INDEX(AY21:AY53,$K20)</f>
        <v>0.01</v>
      </c>
      <c r="AZ20" s="179" cm="1">
        <f t="array" ref="AZ20">INDEX(AZ21:AZ53,$K20)</f>
        <v>0.01</v>
      </c>
      <c r="BA20" s="179" cm="1">
        <f t="array" ref="BA20">INDEX(BA21:BA53,$K20)</f>
        <v>0.01</v>
      </c>
      <c r="BB20" s="179" cm="1">
        <f t="array" ref="BB20">INDEX(BB21:BB53,$K20)</f>
        <v>0.01</v>
      </c>
      <c r="BC20" s="179" cm="1">
        <f t="array" ref="BC20">INDEX(BC21:BC53,$K20)</f>
        <v>0.01</v>
      </c>
      <c r="BD20" s="179" cm="1">
        <f t="array" ref="BD20">INDEX(BD21:BD53,$K20)</f>
        <v>0.01</v>
      </c>
      <c r="BE20" s="179" cm="1">
        <f t="array" ref="BE20">INDEX(BE21:BE53,$K20)</f>
        <v>0.01</v>
      </c>
      <c r="BF20" s="179" cm="1">
        <f t="array" ref="BF20">INDEX(BF21:BF53,$K20)</f>
        <v>0.01</v>
      </c>
      <c r="BG20" s="179" cm="1">
        <f t="array" ref="BG20">INDEX(BG21:BG53,$K20)</f>
        <v>0.01</v>
      </c>
      <c r="BH20" s="179" cm="1">
        <f t="array" ref="BH20">INDEX(BH21:BH53,$K20)</f>
        <v>0.01</v>
      </c>
      <c r="BI20" s="179" cm="1">
        <f t="array" ref="BI20">INDEX(BI21:BI53,$K20)</f>
        <v>0.01</v>
      </c>
      <c r="BJ20" s="179" cm="1">
        <f t="array" ref="BJ20">INDEX(BJ21:BJ53,$K20)</f>
        <v>0.01</v>
      </c>
      <c r="BK20" s="179" cm="1">
        <f t="array" ref="BK20">INDEX(BK21:BK53,$K20)</f>
        <v>0.01</v>
      </c>
      <c r="BL20" s="179" cm="1">
        <f t="array" ref="BL20">INDEX(BL21:BL53,$K20)</f>
        <v>0.01</v>
      </c>
      <c r="BM20" s="179" cm="1">
        <f t="array" ref="BM20">INDEX(BM21:BM53,$K20)</f>
        <v>0.01</v>
      </c>
      <c r="BN20" s="179" cm="1">
        <f t="array" ref="BN20">INDEX(BN21:BN53,$K20)</f>
        <v>0.01</v>
      </c>
    </row>
    <row r="21" spans="2:66" x14ac:dyDescent="0.3">
      <c r="B21" s="169" t="s">
        <v>60</v>
      </c>
      <c r="C21" s="86"/>
      <c r="D21" s="86"/>
      <c r="E21" s="86"/>
      <c r="F21" s="86"/>
      <c r="G21" s="86"/>
      <c r="H21" s="52"/>
      <c r="I21" s="103" t="s">
        <v>5</v>
      </c>
      <c r="J21" s="103"/>
      <c r="K21" s="52"/>
      <c r="L21" s="52"/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0</v>
      </c>
      <c r="AZ21" s="181">
        <v>0</v>
      </c>
      <c r="BA21" s="181">
        <v>0</v>
      </c>
      <c r="BB21" s="181">
        <v>0</v>
      </c>
      <c r="BC21" s="181">
        <v>0</v>
      </c>
      <c r="BD21" s="181">
        <v>0</v>
      </c>
      <c r="BE21" s="181">
        <v>0</v>
      </c>
      <c r="BF21" s="181">
        <v>0</v>
      </c>
      <c r="BG21" s="181">
        <v>0</v>
      </c>
      <c r="BH21" s="181">
        <v>0</v>
      </c>
      <c r="BI21" s="181">
        <v>0</v>
      </c>
      <c r="BJ21" s="181">
        <v>0</v>
      </c>
      <c r="BK21" s="181">
        <v>0</v>
      </c>
      <c r="BL21" s="181">
        <v>0</v>
      </c>
      <c r="BM21" s="181">
        <v>0</v>
      </c>
      <c r="BN21" s="181">
        <v>0</v>
      </c>
    </row>
    <row r="22" spans="2:66" x14ac:dyDescent="0.3">
      <c r="B22" s="169" t="s">
        <v>48</v>
      </c>
      <c r="C22" s="86"/>
      <c r="D22" s="86"/>
      <c r="E22" s="86"/>
      <c r="F22" s="86"/>
      <c r="G22" s="86"/>
      <c r="H22" s="52"/>
      <c r="I22" s="103" t="s">
        <v>5</v>
      </c>
      <c r="J22" s="103"/>
      <c r="K22" s="52"/>
      <c r="L22" s="52"/>
      <c r="M22" s="181">
        <v>0.01</v>
      </c>
      <c r="N22" s="181">
        <v>0.01</v>
      </c>
      <c r="O22" s="181">
        <v>0.01</v>
      </c>
      <c r="P22" s="181">
        <v>0.01</v>
      </c>
      <c r="Q22" s="181">
        <v>0.01</v>
      </c>
      <c r="R22" s="181">
        <v>0.01</v>
      </c>
      <c r="S22" s="181">
        <v>0.01</v>
      </c>
      <c r="T22" s="181">
        <v>0.01</v>
      </c>
      <c r="U22" s="181">
        <v>0.01</v>
      </c>
      <c r="V22" s="181">
        <v>0.01</v>
      </c>
      <c r="W22" s="181">
        <v>0.01</v>
      </c>
      <c r="X22" s="181">
        <v>0.01</v>
      </c>
      <c r="Y22" s="181">
        <v>0.01</v>
      </c>
      <c r="Z22" s="181">
        <v>0.01</v>
      </c>
      <c r="AA22" s="181">
        <v>0.01</v>
      </c>
      <c r="AB22" s="181">
        <v>0.01</v>
      </c>
      <c r="AC22" s="181">
        <v>0.01</v>
      </c>
      <c r="AD22" s="181">
        <v>0.01</v>
      </c>
      <c r="AE22" s="181">
        <v>0.01</v>
      </c>
      <c r="AF22" s="181">
        <v>0.01</v>
      </c>
      <c r="AG22" s="181">
        <v>0.01</v>
      </c>
      <c r="AH22" s="181">
        <v>0.01</v>
      </c>
      <c r="AI22" s="181">
        <v>0.01</v>
      </c>
      <c r="AJ22" s="181">
        <v>0.01</v>
      </c>
      <c r="AK22" s="181">
        <v>0.01</v>
      </c>
      <c r="AL22" s="181">
        <v>0.01</v>
      </c>
      <c r="AM22" s="181">
        <v>0.01</v>
      </c>
      <c r="AN22" s="181">
        <v>0.01</v>
      </c>
      <c r="AO22" s="181">
        <v>0.01</v>
      </c>
      <c r="AP22" s="181">
        <v>0.01</v>
      </c>
      <c r="AQ22" s="181">
        <v>0.01</v>
      </c>
      <c r="AR22" s="181">
        <v>0.01</v>
      </c>
      <c r="AS22" s="181">
        <v>0.01</v>
      </c>
      <c r="AT22" s="181">
        <v>0.01</v>
      </c>
      <c r="AU22" s="181">
        <v>0.01</v>
      </c>
      <c r="AV22" s="181">
        <v>0.01</v>
      </c>
      <c r="AW22" s="181">
        <v>0.01</v>
      </c>
      <c r="AX22" s="181">
        <v>0.01</v>
      </c>
      <c r="AY22" s="181">
        <v>0.01</v>
      </c>
      <c r="AZ22" s="181">
        <v>0.01</v>
      </c>
      <c r="BA22" s="181">
        <v>0.01</v>
      </c>
      <c r="BB22" s="181">
        <v>0.01</v>
      </c>
      <c r="BC22" s="181">
        <v>0.01</v>
      </c>
      <c r="BD22" s="181">
        <v>0.01</v>
      </c>
      <c r="BE22" s="181">
        <v>0.01</v>
      </c>
      <c r="BF22" s="181">
        <v>0.01</v>
      </c>
      <c r="BG22" s="181">
        <v>0.01</v>
      </c>
      <c r="BH22" s="181">
        <v>0.01</v>
      </c>
      <c r="BI22" s="181">
        <v>0.01</v>
      </c>
      <c r="BJ22" s="181">
        <v>0.01</v>
      </c>
      <c r="BK22" s="181">
        <v>0.01</v>
      </c>
      <c r="BL22" s="181">
        <v>0.01</v>
      </c>
      <c r="BM22" s="181">
        <v>0.01</v>
      </c>
      <c r="BN22" s="181">
        <v>0.01</v>
      </c>
    </row>
    <row r="23" spans="2:66" x14ac:dyDescent="0.3">
      <c r="B23" s="86"/>
      <c r="C23" s="86"/>
      <c r="D23" s="86"/>
      <c r="E23" s="86"/>
      <c r="F23" s="86"/>
      <c r="G23" s="86"/>
      <c r="H23" s="52"/>
      <c r="I23" s="103"/>
      <c r="J23" s="103"/>
      <c r="K23" s="52"/>
      <c r="L23" s="52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</row>
    <row r="24" spans="2:66" x14ac:dyDescent="0.3">
      <c r="B24" s="83" t="s">
        <v>67</v>
      </c>
      <c r="C24" s="83"/>
      <c r="D24" s="83"/>
      <c r="E24" s="83"/>
      <c r="F24" s="83"/>
      <c r="G24" s="83"/>
      <c r="H24" s="52"/>
      <c r="I24" s="50" t="s">
        <v>5</v>
      </c>
      <c r="J24" s="50"/>
      <c r="K24" s="150">
        <f>'Scenario sheet'!C29</f>
        <v>2</v>
      </c>
      <c r="L24" s="52"/>
      <c r="M24" s="179" cm="1">
        <f t="array" ref="M24">INDEX(M25:M27,$K24)</f>
        <v>-0.01</v>
      </c>
      <c r="N24" s="179" cm="1">
        <f t="array" ref="N24">INDEX(N25:N57,$K24)</f>
        <v>-0.01</v>
      </c>
      <c r="O24" s="179" cm="1">
        <f t="array" ref="O24">INDEX(O25:O57,$K24)</f>
        <v>0</v>
      </c>
      <c r="P24" s="179" cm="1">
        <f t="array" ref="P24">INDEX(P25:P57,$K24)</f>
        <v>0.01</v>
      </c>
      <c r="Q24" s="179" cm="1">
        <f t="array" ref="Q24">INDEX(Q25:Q57,$K24)</f>
        <v>0.02</v>
      </c>
      <c r="R24" s="179" cm="1">
        <f t="array" ref="R24">INDEX(R25:R57,$K24)</f>
        <v>0.02</v>
      </c>
      <c r="S24" s="179" cm="1">
        <f t="array" ref="S24">INDEX(S25:S57,$K24)</f>
        <v>0.02</v>
      </c>
      <c r="T24" s="179" cm="1">
        <f t="array" ref="T24">INDEX(T25:T57,$K24)</f>
        <v>0.02</v>
      </c>
      <c r="U24" s="179" cm="1">
        <f t="array" ref="U24">INDEX(U25:U57,$K24)</f>
        <v>0.02</v>
      </c>
      <c r="V24" s="179" cm="1">
        <f t="array" ref="V24">INDEX(V25:V57,$K24)</f>
        <v>0.02</v>
      </c>
      <c r="W24" s="179" cm="1">
        <f t="array" ref="W24">INDEX(W25:W57,$K24)</f>
        <v>0.02</v>
      </c>
      <c r="X24" s="179" cm="1">
        <f t="array" ref="X24">INDEX(X25:X57,$K24)</f>
        <v>0.02</v>
      </c>
      <c r="Y24" s="179" cm="1">
        <f t="array" ref="Y24">INDEX(Y25:Y57,$K24)</f>
        <v>0.02</v>
      </c>
      <c r="Z24" s="179" cm="1">
        <f t="array" ref="Z24">INDEX(Z25:Z57,$K24)</f>
        <v>0.02</v>
      </c>
      <c r="AA24" s="179" cm="1">
        <f t="array" ref="AA24">INDEX(AA25:AA57,$K24)</f>
        <v>0.02</v>
      </c>
      <c r="AB24" s="179" cm="1">
        <f t="array" ref="AB24">INDEX(AB25:AB57,$K24)</f>
        <v>0.02</v>
      </c>
      <c r="AC24" s="179" cm="1">
        <f t="array" ref="AC24">INDEX(AC25:AC57,$K24)</f>
        <v>0.02</v>
      </c>
      <c r="AD24" s="179" cm="1">
        <f t="array" ref="AD24">INDEX(AD25:AD57,$K24)</f>
        <v>0.02</v>
      </c>
      <c r="AE24" s="179" cm="1">
        <f t="array" ref="AE24">INDEX(AE25:AE57,$K24)</f>
        <v>0.02</v>
      </c>
      <c r="AF24" s="179" cm="1">
        <f t="array" ref="AF24">INDEX(AF25:AF57,$K24)</f>
        <v>0.02</v>
      </c>
      <c r="AG24" s="179" cm="1">
        <f t="array" ref="AG24">INDEX(AG25:AG57,$K24)</f>
        <v>0.02</v>
      </c>
      <c r="AH24" s="179" cm="1">
        <f t="array" ref="AH24">INDEX(AH25:AH57,$K24)</f>
        <v>0.02</v>
      </c>
      <c r="AI24" s="179" cm="1">
        <f t="array" ref="AI24">INDEX(AI25:AI57,$K24)</f>
        <v>0.02</v>
      </c>
      <c r="AJ24" s="179" cm="1">
        <f t="array" ref="AJ24">INDEX(AJ25:AJ57,$K24)</f>
        <v>0.02</v>
      </c>
      <c r="AK24" s="179" cm="1">
        <f t="array" ref="AK24">INDEX(AK25:AK57,$K24)</f>
        <v>0.02</v>
      </c>
      <c r="AL24" s="179" cm="1">
        <f t="array" ref="AL24">INDEX(AL25:AL57,$K24)</f>
        <v>0.02</v>
      </c>
      <c r="AM24" s="179" cm="1">
        <f t="array" ref="AM24">INDEX(AM25:AM57,$K24)</f>
        <v>0.02</v>
      </c>
      <c r="AN24" s="179" cm="1">
        <f t="array" ref="AN24">INDEX(AN25:AN57,$K24)</f>
        <v>0.02</v>
      </c>
      <c r="AO24" s="179" cm="1">
        <f t="array" ref="AO24">INDEX(AO25:AO57,$K24)</f>
        <v>0.02</v>
      </c>
      <c r="AP24" s="179" cm="1">
        <f t="array" ref="AP24">INDEX(AP25:AP57,$K24)</f>
        <v>0.02</v>
      </c>
      <c r="AQ24" s="179" cm="1">
        <f t="array" ref="AQ24">INDEX(AQ25:AQ57,$K24)</f>
        <v>0.02</v>
      </c>
      <c r="AR24" s="179" cm="1">
        <f t="array" ref="AR24">INDEX(AR25:AR57,$K24)</f>
        <v>0.02</v>
      </c>
      <c r="AS24" s="179" cm="1">
        <f t="array" ref="AS24">INDEX(AS25:AS57,$K24)</f>
        <v>0.02</v>
      </c>
      <c r="AT24" s="179" cm="1">
        <f t="array" ref="AT24">INDEX(AT25:AT57,$K24)</f>
        <v>0.02</v>
      </c>
      <c r="AU24" s="179" cm="1">
        <f t="array" ref="AU24">INDEX(AU25:AU57,$K24)</f>
        <v>0.02</v>
      </c>
      <c r="AV24" s="179" cm="1">
        <f t="array" ref="AV24">INDEX(AV25:AV57,$K24)</f>
        <v>0.02</v>
      </c>
      <c r="AW24" s="179" cm="1">
        <f t="array" ref="AW24">INDEX(AW25:AW57,$K24)</f>
        <v>0.02</v>
      </c>
      <c r="AX24" s="179" cm="1">
        <f t="array" ref="AX24">INDEX(AX25:AX57,$K24)</f>
        <v>0.02</v>
      </c>
      <c r="AY24" s="179" cm="1">
        <f t="array" ref="AY24">INDEX(AY25:AY57,$K24)</f>
        <v>0.02</v>
      </c>
      <c r="AZ24" s="179" cm="1">
        <f t="array" ref="AZ24">INDEX(AZ25:AZ57,$K24)</f>
        <v>0.02</v>
      </c>
      <c r="BA24" s="179" cm="1">
        <f t="array" ref="BA24">INDEX(BA25:BA57,$K24)</f>
        <v>0.02</v>
      </c>
      <c r="BB24" s="179" cm="1">
        <f t="array" ref="BB24">INDEX(BB25:BB57,$K24)</f>
        <v>0.02</v>
      </c>
      <c r="BC24" s="179" cm="1">
        <f t="array" ref="BC24">INDEX(BC25:BC57,$K24)</f>
        <v>0.02</v>
      </c>
      <c r="BD24" s="179" cm="1">
        <f t="array" ref="BD24">INDEX(BD25:BD57,$K24)</f>
        <v>0.02</v>
      </c>
      <c r="BE24" s="179" cm="1">
        <f t="array" ref="BE24">INDEX(BE25:BE57,$K24)</f>
        <v>0.02</v>
      </c>
      <c r="BF24" s="179" cm="1">
        <f t="array" ref="BF24">INDEX(BF25:BF57,$K24)</f>
        <v>0.02</v>
      </c>
      <c r="BG24" s="179" cm="1">
        <f t="array" ref="BG24">INDEX(BG25:BG57,$K24)</f>
        <v>0.02</v>
      </c>
      <c r="BH24" s="179" cm="1">
        <f t="array" ref="BH24">INDEX(BH25:BH57,$K24)</f>
        <v>0.02</v>
      </c>
      <c r="BI24" s="179" cm="1">
        <f t="array" ref="BI24">INDEX(BI25:BI57,$K24)</f>
        <v>0.02</v>
      </c>
      <c r="BJ24" s="179" cm="1">
        <f t="array" ref="BJ24">INDEX(BJ25:BJ57,$K24)</f>
        <v>0.02</v>
      </c>
      <c r="BK24" s="179" cm="1">
        <f t="array" ref="BK24">INDEX(BK25:BK57,$K24)</f>
        <v>0.02</v>
      </c>
      <c r="BL24" s="179" cm="1">
        <f t="array" ref="BL24">INDEX(BL25:BL57,$K24)</f>
        <v>0.02</v>
      </c>
      <c r="BM24" s="179" cm="1">
        <f t="array" ref="BM24">INDEX(BM25:BM57,$K24)</f>
        <v>0.02</v>
      </c>
      <c r="BN24" s="179" cm="1">
        <f t="array" ref="BN24">INDEX(BN25:BN57,$K24)</f>
        <v>0.02</v>
      </c>
    </row>
    <row r="25" spans="2:66" x14ac:dyDescent="0.3">
      <c r="B25" s="169" t="s">
        <v>37</v>
      </c>
      <c r="C25" s="86"/>
      <c r="D25" s="86"/>
      <c r="E25" s="86"/>
      <c r="F25" s="86"/>
      <c r="G25" s="86"/>
      <c r="H25" s="52"/>
      <c r="I25" s="103" t="s">
        <v>5</v>
      </c>
      <c r="J25" s="103"/>
      <c r="K25" s="52"/>
      <c r="L25" s="52"/>
      <c r="M25" s="182">
        <f t="shared" ref="M25:AH25" si="2">M6</f>
        <v>0.1</v>
      </c>
      <c r="N25" s="182">
        <f t="shared" si="2"/>
        <v>0.08</v>
      </c>
      <c r="O25" s="182">
        <f t="shared" si="2"/>
        <v>0.06</v>
      </c>
      <c r="P25" s="182">
        <f t="shared" si="2"/>
        <v>0.05</v>
      </c>
      <c r="Q25" s="182">
        <f t="shared" si="2"/>
        <v>0.04</v>
      </c>
      <c r="R25" s="182">
        <f t="shared" si="2"/>
        <v>0.03</v>
      </c>
      <c r="S25" s="182">
        <f t="shared" si="2"/>
        <v>0.03</v>
      </c>
      <c r="T25" s="182">
        <f t="shared" si="2"/>
        <v>0.02</v>
      </c>
      <c r="U25" s="182">
        <f t="shared" si="2"/>
        <v>0.02</v>
      </c>
      <c r="V25" s="182">
        <f t="shared" si="2"/>
        <v>0.02</v>
      </c>
      <c r="W25" s="182">
        <f t="shared" si="2"/>
        <v>0.02</v>
      </c>
      <c r="X25" s="182">
        <f t="shared" si="2"/>
        <v>0.02</v>
      </c>
      <c r="Y25" s="182">
        <f t="shared" si="2"/>
        <v>0.02</v>
      </c>
      <c r="Z25" s="182">
        <f t="shared" si="2"/>
        <v>0.02</v>
      </c>
      <c r="AA25" s="182">
        <f t="shared" si="2"/>
        <v>0.02</v>
      </c>
      <c r="AB25" s="182">
        <f t="shared" si="2"/>
        <v>0.02</v>
      </c>
      <c r="AC25" s="182">
        <f t="shared" si="2"/>
        <v>0.02</v>
      </c>
      <c r="AD25" s="182">
        <f t="shared" si="2"/>
        <v>0.02</v>
      </c>
      <c r="AE25" s="182">
        <f t="shared" si="2"/>
        <v>0.02</v>
      </c>
      <c r="AF25" s="182">
        <f t="shared" si="2"/>
        <v>0.02</v>
      </c>
      <c r="AG25" s="182">
        <f t="shared" si="2"/>
        <v>0.02</v>
      </c>
      <c r="AH25" s="182">
        <f t="shared" si="2"/>
        <v>0.02</v>
      </c>
      <c r="AI25" s="182">
        <f t="shared" ref="AI25:BN25" si="3">AI6</f>
        <v>0.02</v>
      </c>
      <c r="AJ25" s="182">
        <f t="shared" si="3"/>
        <v>0.02</v>
      </c>
      <c r="AK25" s="182">
        <f t="shared" si="3"/>
        <v>0.02</v>
      </c>
      <c r="AL25" s="182">
        <f t="shared" si="3"/>
        <v>0.02</v>
      </c>
      <c r="AM25" s="182">
        <f t="shared" si="3"/>
        <v>0.02</v>
      </c>
      <c r="AN25" s="182">
        <f t="shared" si="3"/>
        <v>0.02</v>
      </c>
      <c r="AO25" s="182">
        <f t="shared" si="3"/>
        <v>0.02</v>
      </c>
      <c r="AP25" s="182">
        <f t="shared" si="3"/>
        <v>0.02</v>
      </c>
      <c r="AQ25" s="182">
        <f t="shared" si="3"/>
        <v>0.02</v>
      </c>
      <c r="AR25" s="182">
        <f t="shared" si="3"/>
        <v>0.02</v>
      </c>
      <c r="AS25" s="182">
        <f t="shared" si="3"/>
        <v>0.02</v>
      </c>
      <c r="AT25" s="182">
        <f t="shared" si="3"/>
        <v>0.02</v>
      </c>
      <c r="AU25" s="182">
        <f t="shared" si="3"/>
        <v>0.02</v>
      </c>
      <c r="AV25" s="182">
        <f t="shared" si="3"/>
        <v>0.02</v>
      </c>
      <c r="AW25" s="182">
        <f t="shared" si="3"/>
        <v>0.02</v>
      </c>
      <c r="AX25" s="182">
        <f t="shared" si="3"/>
        <v>0.02</v>
      </c>
      <c r="AY25" s="182">
        <f t="shared" si="3"/>
        <v>0.02</v>
      </c>
      <c r="AZ25" s="182">
        <f t="shared" si="3"/>
        <v>0.02</v>
      </c>
      <c r="BA25" s="182">
        <f t="shared" si="3"/>
        <v>0.02</v>
      </c>
      <c r="BB25" s="182">
        <f t="shared" si="3"/>
        <v>0.02</v>
      </c>
      <c r="BC25" s="182">
        <f t="shared" si="3"/>
        <v>0.02</v>
      </c>
      <c r="BD25" s="182">
        <f t="shared" si="3"/>
        <v>0.02</v>
      </c>
      <c r="BE25" s="182">
        <f t="shared" si="3"/>
        <v>0.02</v>
      </c>
      <c r="BF25" s="182">
        <f t="shared" si="3"/>
        <v>0.02</v>
      </c>
      <c r="BG25" s="182">
        <f t="shared" si="3"/>
        <v>0.02</v>
      </c>
      <c r="BH25" s="182">
        <f t="shared" si="3"/>
        <v>0.02</v>
      </c>
      <c r="BI25" s="182">
        <f t="shared" si="3"/>
        <v>0.02</v>
      </c>
      <c r="BJ25" s="182">
        <f t="shared" si="3"/>
        <v>0.02</v>
      </c>
      <c r="BK25" s="182">
        <f t="shared" si="3"/>
        <v>0.02</v>
      </c>
      <c r="BL25" s="182">
        <f t="shared" si="3"/>
        <v>0.02</v>
      </c>
      <c r="BM25" s="182">
        <f t="shared" si="3"/>
        <v>0.02</v>
      </c>
      <c r="BN25" s="182">
        <f t="shared" si="3"/>
        <v>0.02</v>
      </c>
    </row>
    <row r="26" spans="2:66" x14ac:dyDescent="0.3">
      <c r="B26" s="169" t="s">
        <v>38</v>
      </c>
      <c r="C26" s="86"/>
      <c r="D26" s="86"/>
      <c r="E26" s="86"/>
      <c r="F26" s="86"/>
      <c r="G26" s="86"/>
      <c r="H26" s="52"/>
      <c r="I26" s="103" t="s">
        <v>5</v>
      </c>
      <c r="J26" s="103"/>
      <c r="K26" s="52"/>
      <c r="L26" s="52"/>
      <c r="M26" s="181">
        <v>-0.01</v>
      </c>
      <c r="N26" s="181">
        <v>-0.01</v>
      </c>
      <c r="O26" s="181">
        <v>0</v>
      </c>
      <c r="P26" s="181">
        <v>0.01</v>
      </c>
      <c r="Q26" s="181">
        <v>0.02</v>
      </c>
      <c r="R26" s="181">
        <v>0.02</v>
      </c>
      <c r="S26" s="181">
        <v>0.02</v>
      </c>
      <c r="T26" s="181">
        <v>0.02</v>
      </c>
      <c r="U26" s="181">
        <v>0.02</v>
      </c>
      <c r="V26" s="181">
        <v>0.02</v>
      </c>
      <c r="W26" s="181">
        <v>0.02</v>
      </c>
      <c r="X26" s="181">
        <v>0.02</v>
      </c>
      <c r="Y26" s="181">
        <v>0.02</v>
      </c>
      <c r="Z26" s="181">
        <v>0.02</v>
      </c>
      <c r="AA26" s="181">
        <v>0.02</v>
      </c>
      <c r="AB26" s="181">
        <v>0.02</v>
      </c>
      <c r="AC26" s="181">
        <v>0.02</v>
      </c>
      <c r="AD26" s="181">
        <v>0.02</v>
      </c>
      <c r="AE26" s="181">
        <v>0.02</v>
      </c>
      <c r="AF26" s="181">
        <v>0.02</v>
      </c>
      <c r="AG26" s="181">
        <v>0.02</v>
      </c>
      <c r="AH26" s="181">
        <v>0.02</v>
      </c>
      <c r="AI26" s="181">
        <v>0.02</v>
      </c>
      <c r="AJ26" s="181">
        <v>0.02</v>
      </c>
      <c r="AK26" s="181">
        <v>0.02</v>
      </c>
      <c r="AL26" s="181">
        <v>0.02</v>
      </c>
      <c r="AM26" s="181">
        <v>0.02</v>
      </c>
      <c r="AN26" s="181">
        <v>0.02</v>
      </c>
      <c r="AO26" s="181">
        <v>0.02</v>
      </c>
      <c r="AP26" s="181">
        <v>0.02</v>
      </c>
      <c r="AQ26" s="181">
        <v>0.02</v>
      </c>
      <c r="AR26" s="181">
        <v>0.02</v>
      </c>
      <c r="AS26" s="181">
        <v>0.02</v>
      </c>
      <c r="AT26" s="181">
        <v>0.02</v>
      </c>
      <c r="AU26" s="181">
        <v>0.02</v>
      </c>
      <c r="AV26" s="181">
        <v>0.02</v>
      </c>
      <c r="AW26" s="181">
        <v>0.02</v>
      </c>
      <c r="AX26" s="181">
        <v>0.02</v>
      </c>
      <c r="AY26" s="181">
        <v>0.02</v>
      </c>
      <c r="AZ26" s="181">
        <v>0.02</v>
      </c>
      <c r="BA26" s="181">
        <v>0.02</v>
      </c>
      <c r="BB26" s="181">
        <v>0.02</v>
      </c>
      <c r="BC26" s="181">
        <v>0.02</v>
      </c>
      <c r="BD26" s="181">
        <v>0.02</v>
      </c>
      <c r="BE26" s="181">
        <v>0.02</v>
      </c>
      <c r="BF26" s="181">
        <v>0.02</v>
      </c>
      <c r="BG26" s="181">
        <v>0.02</v>
      </c>
      <c r="BH26" s="181">
        <v>0.02</v>
      </c>
      <c r="BI26" s="181">
        <v>0.02</v>
      </c>
      <c r="BJ26" s="181">
        <v>0.02</v>
      </c>
      <c r="BK26" s="181">
        <v>0.02</v>
      </c>
      <c r="BL26" s="181">
        <v>0.02</v>
      </c>
      <c r="BM26" s="181">
        <v>0.02</v>
      </c>
      <c r="BN26" s="181">
        <v>0.02</v>
      </c>
    </row>
    <row r="27" spans="2:66" x14ac:dyDescent="0.3">
      <c r="B27" s="169" t="s">
        <v>39</v>
      </c>
      <c r="C27" s="86"/>
      <c r="D27" s="86"/>
      <c r="E27" s="86"/>
      <c r="F27" s="86"/>
      <c r="G27" s="86"/>
      <c r="H27" s="52"/>
      <c r="I27" s="103" t="s">
        <v>5</v>
      </c>
      <c r="J27" s="103"/>
      <c r="K27" s="52"/>
      <c r="L27" s="52"/>
      <c r="M27" s="181">
        <v>-0.03</v>
      </c>
      <c r="N27" s="181">
        <v>-0.04</v>
      </c>
      <c r="O27" s="181">
        <v>-0.01</v>
      </c>
      <c r="P27" s="181">
        <v>0</v>
      </c>
      <c r="Q27" s="181">
        <v>0.01</v>
      </c>
      <c r="R27" s="181">
        <v>0.02</v>
      </c>
      <c r="S27" s="181">
        <v>0.02</v>
      </c>
      <c r="T27" s="181">
        <v>0.02</v>
      </c>
      <c r="U27" s="181">
        <v>0.02</v>
      </c>
      <c r="V27" s="181">
        <v>0.02</v>
      </c>
      <c r="W27" s="181">
        <v>0.02</v>
      </c>
      <c r="X27" s="181">
        <v>0.02</v>
      </c>
      <c r="Y27" s="181">
        <v>0.02</v>
      </c>
      <c r="Z27" s="181">
        <v>0.02</v>
      </c>
      <c r="AA27" s="181">
        <v>0.02</v>
      </c>
      <c r="AB27" s="181">
        <v>0.02</v>
      </c>
      <c r="AC27" s="181">
        <v>0.02</v>
      </c>
      <c r="AD27" s="181">
        <v>0.02</v>
      </c>
      <c r="AE27" s="181">
        <v>0.02</v>
      </c>
      <c r="AF27" s="181">
        <v>0.02</v>
      </c>
      <c r="AG27" s="181">
        <v>0.02</v>
      </c>
      <c r="AH27" s="181">
        <v>0.02</v>
      </c>
      <c r="AI27" s="181">
        <v>0.02</v>
      </c>
      <c r="AJ27" s="181">
        <v>0.02</v>
      </c>
      <c r="AK27" s="181">
        <v>0.02</v>
      </c>
      <c r="AL27" s="181">
        <v>0.02</v>
      </c>
      <c r="AM27" s="181">
        <v>0.02</v>
      </c>
      <c r="AN27" s="181">
        <v>0.02</v>
      </c>
      <c r="AO27" s="181">
        <v>0.02</v>
      </c>
      <c r="AP27" s="181">
        <v>0.02</v>
      </c>
      <c r="AQ27" s="181">
        <v>0.02</v>
      </c>
      <c r="AR27" s="181">
        <v>0.02</v>
      </c>
      <c r="AS27" s="181">
        <v>0.02</v>
      </c>
      <c r="AT27" s="181">
        <v>0.02</v>
      </c>
      <c r="AU27" s="181">
        <v>0.02</v>
      </c>
      <c r="AV27" s="181">
        <v>0.02</v>
      </c>
      <c r="AW27" s="181">
        <v>0.02</v>
      </c>
      <c r="AX27" s="181">
        <v>0.02</v>
      </c>
      <c r="AY27" s="181">
        <v>0.02</v>
      </c>
      <c r="AZ27" s="181">
        <v>0.02</v>
      </c>
      <c r="BA27" s="181">
        <v>0.02</v>
      </c>
      <c r="BB27" s="181">
        <v>0.02</v>
      </c>
      <c r="BC27" s="181">
        <v>0.02</v>
      </c>
      <c r="BD27" s="181">
        <v>0.02</v>
      </c>
      <c r="BE27" s="181">
        <v>0.02</v>
      </c>
      <c r="BF27" s="181">
        <v>0.02</v>
      </c>
      <c r="BG27" s="181">
        <v>0.02</v>
      </c>
      <c r="BH27" s="181">
        <v>0.02</v>
      </c>
      <c r="BI27" s="181">
        <v>0.02</v>
      </c>
      <c r="BJ27" s="181">
        <v>0.02</v>
      </c>
      <c r="BK27" s="181">
        <v>0.02</v>
      </c>
      <c r="BL27" s="181">
        <v>0.02</v>
      </c>
      <c r="BM27" s="181">
        <v>0.02</v>
      </c>
      <c r="BN27" s="181">
        <v>0.02</v>
      </c>
    </row>
    <row r="28" spans="2:66" x14ac:dyDescent="0.3">
      <c r="B28" s="86"/>
      <c r="C28" s="86"/>
      <c r="D28" s="86"/>
      <c r="E28" s="86"/>
      <c r="F28" s="86"/>
      <c r="G28" s="86"/>
      <c r="H28" s="52"/>
      <c r="I28" s="103"/>
      <c r="J28" s="103"/>
      <c r="K28" s="52"/>
      <c r="L28" s="52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</row>
    <row r="29" spans="2:66" x14ac:dyDescent="0.3">
      <c r="B29" s="83" t="s">
        <v>71</v>
      </c>
      <c r="C29" s="83"/>
      <c r="D29" s="83"/>
      <c r="E29" s="83"/>
      <c r="F29" s="83"/>
      <c r="G29" s="83"/>
      <c r="H29" s="52"/>
      <c r="I29" s="50" t="s">
        <v>5</v>
      </c>
      <c r="J29" s="50"/>
      <c r="K29" s="150">
        <f>'Scenario sheet'!C30</f>
        <v>2</v>
      </c>
      <c r="L29" s="52"/>
      <c r="M29" s="179" cm="1">
        <f t="array" ref="M29">INDEX(M30:M33,$K29)</f>
        <v>0.04</v>
      </c>
      <c r="N29" s="179" cm="1">
        <f t="array" ref="N29">INDEX(N30:N62,$K29)</f>
        <v>0.04</v>
      </c>
      <c r="O29" s="179" cm="1">
        <f t="array" ref="O29">INDEX(O30:O62,$K29)</f>
        <v>0.04</v>
      </c>
      <c r="P29" s="179" cm="1">
        <f t="array" ref="P29">INDEX(P30:P62,$K29)</f>
        <v>0.04</v>
      </c>
      <c r="Q29" s="179" cm="1">
        <f t="array" ref="Q29">INDEX(Q30:Q62,$K29)</f>
        <v>0.04</v>
      </c>
      <c r="R29" s="179" cm="1">
        <f t="array" ref="R29">INDEX(R30:R62,$K29)</f>
        <v>0.04</v>
      </c>
      <c r="S29" s="179" cm="1">
        <f t="array" ref="S29">INDEX(S30:S62,$K29)</f>
        <v>0.04</v>
      </c>
      <c r="T29" s="179" cm="1">
        <f t="array" ref="T29">INDEX(T30:T62,$K29)</f>
        <v>0.04</v>
      </c>
      <c r="U29" s="179" cm="1">
        <f t="array" ref="U29">INDEX(U30:U62,$K29)</f>
        <v>0.04</v>
      </c>
      <c r="V29" s="179" cm="1">
        <f t="array" ref="V29">INDEX(V30:V62,$K29)</f>
        <v>0.04</v>
      </c>
      <c r="W29" s="179" cm="1">
        <f t="array" ref="W29">INDEX(W30:W62,$K29)</f>
        <v>0.04</v>
      </c>
      <c r="X29" s="179" cm="1">
        <f t="array" ref="X29">INDEX(X30:X62,$K29)</f>
        <v>0.04</v>
      </c>
      <c r="Y29" s="179" cm="1">
        <f t="array" ref="Y29">INDEX(Y30:Y62,$K29)</f>
        <v>0.04</v>
      </c>
      <c r="Z29" s="179" cm="1">
        <f t="array" ref="Z29">INDEX(Z30:Z62,$K29)</f>
        <v>0.04</v>
      </c>
      <c r="AA29" s="179" cm="1">
        <f t="array" ref="AA29">INDEX(AA30:AA62,$K29)</f>
        <v>0.04</v>
      </c>
      <c r="AB29" s="179" cm="1">
        <f t="array" ref="AB29">INDEX(AB30:AB62,$K29)</f>
        <v>0.04</v>
      </c>
      <c r="AC29" s="179" cm="1">
        <f t="array" ref="AC29">INDEX(AC30:AC62,$K29)</f>
        <v>0.04</v>
      </c>
      <c r="AD29" s="179" cm="1">
        <f t="array" ref="AD29">INDEX(AD30:AD62,$K29)</f>
        <v>0.04</v>
      </c>
      <c r="AE29" s="179" cm="1">
        <f t="array" ref="AE29">INDEX(AE30:AE62,$K29)</f>
        <v>0.04</v>
      </c>
      <c r="AF29" s="179" cm="1">
        <f t="array" ref="AF29">INDEX(AF30:AF62,$K29)</f>
        <v>0.04</v>
      </c>
      <c r="AG29" s="179" cm="1">
        <f t="array" ref="AG29">INDEX(AG30:AG62,$K29)</f>
        <v>0.04</v>
      </c>
      <c r="AH29" s="179" cm="1">
        <f t="array" ref="AH29">INDEX(AH30:AH62,$K29)</f>
        <v>0.04</v>
      </c>
      <c r="AI29" s="179" cm="1">
        <f t="array" ref="AI29">INDEX(AI30:AI62,$K29)</f>
        <v>0.04</v>
      </c>
      <c r="AJ29" s="179" cm="1">
        <f t="array" ref="AJ29">INDEX(AJ30:AJ62,$K29)</f>
        <v>0.04</v>
      </c>
      <c r="AK29" s="179" cm="1">
        <f t="array" ref="AK29">INDEX(AK30:AK62,$K29)</f>
        <v>0.04</v>
      </c>
      <c r="AL29" s="179" cm="1">
        <f t="array" ref="AL29">INDEX(AL30:AL62,$K29)</f>
        <v>0.04</v>
      </c>
      <c r="AM29" s="179" cm="1">
        <f t="array" ref="AM29">INDEX(AM30:AM62,$K29)</f>
        <v>0.04</v>
      </c>
      <c r="AN29" s="179" cm="1">
        <f t="array" ref="AN29">INDEX(AN30:AN62,$K29)</f>
        <v>0.04</v>
      </c>
      <c r="AO29" s="179" cm="1">
        <f t="array" ref="AO29">INDEX(AO30:AO62,$K29)</f>
        <v>0.04</v>
      </c>
      <c r="AP29" s="179" cm="1">
        <f t="array" ref="AP29">INDEX(AP30:AP62,$K29)</f>
        <v>0.04</v>
      </c>
      <c r="AQ29" s="179" cm="1">
        <f t="array" ref="AQ29">INDEX(AQ30:AQ62,$K29)</f>
        <v>0.04</v>
      </c>
      <c r="AR29" s="179" cm="1">
        <f t="array" ref="AR29">INDEX(AR30:AR62,$K29)</f>
        <v>0.04</v>
      </c>
      <c r="AS29" s="179" cm="1">
        <f t="array" ref="AS29">INDEX(AS30:AS62,$K29)</f>
        <v>0.04</v>
      </c>
      <c r="AT29" s="179" cm="1">
        <f t="array" ref="AT29">INDEX(AT30:AT62,$K29)</f>
        <v>0.04</v>
      </c>
      <c r="AU29" s="179" cm="1">
        <f t="array" ref="AU29">INDEX(AU30:AU62,$K29)</f>
        <v>0.04</v>
      </c>
      <c r="AV29" s="179" cm="1">
        <f t="array" ref="AV29">INDEX(AV30:AV62,$K29)</f>
        <v>0.04</v>
      </c>
      <c r="AW29" s="179" cm="1">
        <f t="array" ref="AW29">INDEX(AW30:AW62,$K29)</f>
        <v>0.04</v>
      </c>
      <c r="AX29" s="179" cm="1">
        <f t="array" ref="AX29">INDEX(AX30:AX62,$K29)</f>
        <v>0.04</v>
      </c>
      <c r="AY29" s="179" cm="1">
        <f t="array" ref="AY29">INDEX(AY30:AY62,$K29)</f>
        <v>0.04</v>
      </c>
      <c r="AZ29" s="179" cm="1">
        <f t="array" ref="AZ29">INDEX(AZ30:AZ62,$K29)</f>
        <v>0.04</v>
      </c>
      <c r="BA29" s="179" cm="1">
        <f t="array" ref="BA29">INDEX(BA30:BA62,$K29)</f>
        <v>0.04</v>
      </c>
      <c r="BB29" s="179" cm="1">
        <f t="array" ref="BB29">INDEX(BB30:BB62,$K29)</f>
        <v>0.04</v>
      </c>
      <c r="BC29" s="179" cm="1">
        <f t="array" ref="BC29">INDEX(BC30:BC62,$K29)</f>
        <v>0.04</v>
      </c>
      <c r="BD29" s="179" cm="1">
        <f t="array" ref="BD29">INDEX(BD30:BD62,$K29)</f>
        <v>0.04</v>
      </c>
      <c r="BE29" s="179" cm="1">
        <f t="array" ref="BE29">INDEX(BE30:BE62,$K29)</f>
        <v>0.04</v>
      </c>
      <c r="BF29" s="179" cm="1">
        <f t="array" ref="BF29">INDEX(BF30:BF62,$K29)</f>
        <v>0.04</v>
      </c>
      <c r="BG29" s="179" cm="1">
        <f t="array" ref="BG29">INDEX(BG30:BG62,$K29)</f>
        <v>0.04</v>
      </c>
      <c r="BH29" s="179" cm="1">
        <f t="array" ref="BH29">INDEX(BH30:BH62,$K29)</f>
        <v>0.04</v>
      </c>
      <c r="BI29" s="179" cm="1">
        <f t="array" ref="BI29">INDEX(BI30:BI62,$K29)</f>
        <v>0.04</v>
      </c>
      <c r="BJ29" s="179" cm="1">
        <f t="array" ref="BJ29">INDEX(BJ30:BJ62,$K29)</f>
        <v>0.04</v>
      </c>
      <c r="BK29" s="179" cm="1">
        <f t="array" ref="BK29">INDEX(BK30:BK62,$K29)</f>
        <v>0.04</v>
      </c>
      <c r="BL29" s="179" cm="1">
        <f t="array" ref="BL29">INDEX(BL30:BL62,$K29)</f>
        <v>0.04</v>
      </c>
      <c r="BM29" s="179" cm="1">
        <f t="array" ref="BM29">INDEX(BM30:BM62,$K29)</f>
        <v>0.04</v>
      </c>
      <c r="BN29" s="179" cm="1">
        <f t="array" ref="BN29">INDEX(BN30:BN62,$K29)</f>
        <v>0.04</v>
      </c>
    </row>
    <row r="30" spans="2:66" x14ac:dyDescent="0.3">
      <c r="B30" s="169" t="s">
        <v>39</v>
      </c>
      <c r="C30" s="86"/>
      <c r="D30" s="86"/>
      <c r="E30" s="86"/>
      <c r="F30" s="86"/>
      <c r="G30" s="86"/>
      <c r="H30" s="52"/>
      <c r="I30" s="103" t="s">
        <v>5</v>
      </c>
      <c r="J30" s="103"/>
      <c r="K30" s="52"/>
      <c r="L30" s="52"/>
      <c r="M30" s="183">
        <v>0.03</v>
      </c>
      <c r="N30" s="183">
        <v>0.03</v>
      </c>
      <c r="O30" s="183">
        <v>0.03</v>
      </c>
      <c r="P30" s="183">
        <v>0.03</v>
      </c>
      <c r="Q30" s="183">
        <v>0.03</v>
      </c>
      <c r="R30" s="183">
        <v>0.03</v>
      </c>
      <c r="S30" s="183">
        <v>0.03</v>
      </c>
      <c r="T30" s="183">
        <v>0.03</v>
      </c>
      <c r="U30" s="183">
        <v>0.03</v>
      </c>
      <c r="V30" s="183">
        <v>0.03</v>
      </c>
      <c r="W30" s="183">
        <v>0.03</v>
      </c>
      <c r="X30" s="183">
        <v>0.03</v>
      </c>
      <c r="Y30" s="183">
        <v>0.03</v>
      </c>
      <c r="Z30" s="183">
        <v>0.03</v>
      </c>
      <c r="AA30" s="183">
        <v>0.03</v>
      </c>
      <c r="AB30" s="183">
        <v>0.03</v>
      </c>
      <c r="AC30" s="183">
        <v>0.03</v>
      </c>
      <c r="AD30" s="183">
        <v>0.03</v>
      </c>
      <c r="AE30" s="183">
        <v>0.03</v>
      </c>
      <c r="AF30" s="183">
        <v>0.03</v>
      </c>
      <c r="AG30" s="183">
        <v>0.03</v>
      </c>
      <c r="AH30" s="183">
        <v>0.03</v>
      </c>
      <c r="AI30" s="183">
        <v>0.03</v>
      </c>
      <c r="AJ30" s="183">
        <v>0.03</v>
      </c>
      <c r="AK30" s="183">
        <v>0.03</v>
      </c>
      <c r="AL30" s="183">
        <v>0.03</v>
      </c>
      <c r="AM30" s="183">
        <v>0.03</v>
      </c>
      <c r="AN30" s="183">
        <v>0.03</v>
      </c>
      <c r="AO30" s="183">
        <v>0.03</v>
      </c>
      <c r="AP30" s="183">
        <v>0.03</v>
      </c>
      <c r="AQ30" s="183">
        <v>0.03</v>
      </c>
      <c r="AR30" s="183">
        <v>0.03</v>
      </c>
      <c r="AS30" s="183">
        <v>0.03</v>
      </c>
      <c r="AT30" s="183">
        <v>0.03</v>
      </c>
      <c r="AU30" s="183">
        <v>0.03</v>
      </c>
      <c r="AV30" s="183">
        <v>0.03</v>
      </c>
      <c r="AW30" s="183">
        <v>0.03</v>
      </c>
      <c r="AX30" s="183">
        <v>0.03</v>
      </c>
      <c r="AY30" s="183">
        <v>0.03</v>
      </c>
      <c r="AZ30" s="183">
        <v>0.03</v>
      </c>
      <c r="BA30" s="183">
        <v>0.03</v>
      </c>
      <c r="BB30" s="183">
        <v>0.03</v>
      </c>
      <c r="BC30" s="183">
        <v>0.03</v>
      </c>
      <c r="BD30" s="183">
        <v>0.03</v>
      </c>
      <c r="BE30" s="183">
        <v>0.03</v>
      </c>
      <c r="BF30" s="183">
        <v>0.03</v>
      </c>
      <c r="BG30" s="183">
        <v>0.03</v>
      </c>
      <c r="BH30" s="183">
        <v>0.03</v>
      </c>
      <c r="BI30" s="183">
        <v>0.03</v>
      </c>
      <c r="BJ30" s="183">
        <v>0.03</v>
      </c>
      <c r="BK30" s="183">
        <v>0.03</v>
      </c>
      <c r="BL30" s="183">
        <v>0.03</v>
      </c>
      <c r="BM30" s="183">
        <v>0.03</v>
      </c>
      <c r="BN30" s="183">
        <v>0.03</v>
      </c>
    </row>
    <row r="31" spans="2:66" x14ac:dyDescent="0.3">
      <c r="B31" s="169" t="s">
        <v>38</v>
      </c>
      <c r="C31" s="86"/>
      <c r="D31" s="86"/>
      <c r="E31" s="86"/>
      <c r="F31" s="86"/>
      <c r="G31" s="86"/>
      <c r="H31" s="52"/>
      <c r="I31" s="103" t="s">
        <v>5</v>
      </c>
      <c r="J31" s="103"/>
      <c r="K31" s="52"/>
      <c r="L31" s="52"/>
      <c r="M31" s="183">
        <v>0.04</v>
      </c>
      <c r="N31" s="183">
        <v>0.04</v>
      </c>
      <c r="O31" s="183">
        <v>0.04</v>
      </c>
      <c r="P31" s="183">
        <v>0.04</v>
      </c>
      <c r="Q31" s="183">
        <v>0.04</v>
      </c>
      <c r="R31" s="183">
        <v>0.04</v>
      </c>
      <c r="S31" s="183">
        <v>0.04</v>
      </c>
      <c r="T31" s="183">
        <v>0.04</v>
      </c>
      <c r="U31" s="183">
        <v>0.04</v>
      </c>
      <c r="V31" s="183">
        <v>0.04</v>
      </c>
      <c r="W31" s="183">
        <v>0.04</v>
      </c>
      <c r="X31" s="183">
        <v>0.04</v>
      </c>
      <c r="Y31" s="183">
        <v>0.04</v>
      </c>
      <c r="Z31" s="183">
        <v>0.04</v>
      </c>
      <c r="AA31" s="183">
        <v>0.04</v>
      </c>
      <c r="AB31" s="183">
        <v>0.04</v>
      </c>
      <c r="AC31" s="183">
        <v>0.04</v>
      </c>
      <c r="AD31" s="183">
        <v>0.04</v>
      </c>
      <c r="AE31" s="183">
        <v>0.04</v>
      </c>
      <c r="AF31" s="183">
        <v>0.04</v>
      </c>
      <c r="AG31" s="183">
        <v>0.04</v>
      </c>
      <c r="AH31" s="183">
        <v>0.04</v>
      </c>
      <c r="AI31" s="183">
        <v>0.04</v>
      </c>
      <c r="AJ31" s="183">
        <v>0.04</v>
      </c>
      <c r="AK31" s="183">
        <v>0.04</v>
      </c>
      <c r="AL31" s="183">
        <v>0.04</v>
      </c>
      <c r="AM31" s="183">
        <v>0.04</v>
      </c>
      <c r="AN31" s="183">
        <v>0.04</v>
      </c>
      <c r="AO31" s="183">
        <v>0.04</v>
      </c>
      <c r="AP31" s="183">
        <v>0.04</v>
      </c>
      <c r="AQ31" s="183">
        <v>0.04</v>
      </c>
      <c r="AR31" s="183">
        <v>0.04</v>
      </c>
      <c r="AS31" s="183">
        <v>0.04</v>
      </c>
      <c r="AT31" s="183">
        <v>0.04</v>
      </c>
      <c r="AU31" s="183">
        <v>0.04</v>
      </c>
      <c r="AV31" s="183">
        <v>0.04</v>
      </c>
      <c r="AW31" s="183">
        <v>0.04</v>
      </c>
      <c r="AX31" s="183">
        <v>0.04</v>
      </c>
      <c r="AY31" s="183">
        <v>0.04</v>
      </c>
      <c r="AZ31" s="183">
        <v>0.04</v>
      </c>
      <c r="BA31" s="183">
        <v>0.04</v>
      </c>
      <c r="BB31" s="183">
        <v>0.04</v>
      </c>
      <c r="BC31" s="183">
        <v>0.04</v>
      </c>
      <c r="BD31" s="183">
        <v>0.04</v>
      </c>
      <c r="BE31" s="183">
        <v>0.04</v>
      </c>
      <c r="BF31" s="183">
        <v>0.04</v>
      </c>
      <c r="BG31" s="183">
        <v>0.04</v>
      </c>
      <c r="BH31" s="183">
        <v>0.04</v>
      </c>
      <c r="BI31" s="183">
        <v>0.04</v>
      </c>
      <c r="BJ31" s="183">
        <v>0.04</v>
      </c>
      <c r="BK31" s="183">
        <v>0.04</v>
      </c>
      <c r="BL31" s="183">
        <v>0.04</v>
      </c>
      <c r="BM31" s="183">
        <v>0.04</v>
      </c>
      <c r="BN31" s="183">
        <v>0.04</v>
      </c>
    </row>
    <row r="32" spans="2:66" x14ac:dyDescent="0.3">
      <c r="B32" s="169" t="s">
        <v>37</v>
      </c>
      <c r="C32" s="86"/>
      <c r="D32" s="86"/>
      <c r="E32" s="86"/>
      <c r="F32" s="86"/>
      <c r="G32" s="86"/>
      <c r="H32" s="52"/>
      <c r="I32" s="103" t="s">
        <v>5</v>
      </c>
      <c r="J32" s="103"/>
      <c r="K32" s="52"/>
      <c r="L32" s="52"/>
      <c r="M32" s="183">
        <v>0.05</v>
      </c>
      <c r="N32" s="183">
        <v>0.05</v>
      </c>
      <c r="O32" s="183">
        <v>0.05</v>
      </c>
      <c r="P32" s="183">
        <v>0.05</v>
      </c>
      <c r="Q32" s="183">
        <v>0.05</v>
      </c>
      <c r="R32" s="183">
        <v>0.05</v>
      </c>
      <c r="S32" s="183">
        <v>0.05</v>
      </c>
      <c r="T32" s="183">
        <v>0.05</v>
      </c>
      <c r="U32" s="183">
        <v>0.05</v>
      </c>
      <c r="V32" s="183">
        <v>0.05</v>
      </c>
      <c r="W32" s="183">
        <v>0.05</v>
      </c>
      <c r="X32" s="183">
        <v>0.05</v>
      </c>
      <c r="Y32" s="183">
        <v>0.05</v>
      </c>
      <c r="Z32" s="183">
        <v>0.05</v>
      </c>
      <c r="AA32" s="183">
        <v>0.05</v>
      </c>
      <c r="AB32" s="183">
        <v>0.05</v>
      </c>
      <c r="AC32" s="183">
        <v>0.05</v>
      </c>
      <c r="AD32" s="183">
        <v>0.05</v>
      </c>
      <c r="AE32" s="183">
        <v>0.05</v>
      </c>
      <c r="AF32" s="183">
        <v>0.05</v>
      </c>
      <c r="AG32" s="183">
        <v>0.05</v>
      </c>
      <c r="AH32" s="183">
        <v>0.04</v>
      </c>
      <c r="AI32" s="183">
        <v>0.04</v>
      </c>
      <c r="AJ32" s="183">
        <v>0.04</v>
      </c>
      <c r="AK32" s="183">
        <v>0.04</v>
      </c>
      <c r="AL32" s="183">
        <v>0.04</v>
      </c>
      <c r="AM32" s="183">
        <v>0.04</v>
      </c>
      <c r="AN32" s="183">
        <v>0.04</v>
      </c>
      <c r="AO32" s="183">
        <v>0.04</v>
      </c>
      <c r="AP32" s="183">
        <v>0.04</v>
      </c>
      <c r="AQ32" s="183">
        <v>0.04</v>
      </c>
      <c r="AR32" s="183">
        <v>0.04</v>
      </c>
      <c r="AS32" s="183">
        <v>0.04</v>
      </c>
      <c r="AT32" s="183">
        <v>0.04</v>
      </c>
      <c r="AU32" s="183">
        <v>0.04</v>
      </c>
      <c r="AV32" s="183">
        <v>0.04</v>
      </c>
      <c r="AW32" s="183">
        <v>0.04</v>
      </c>
      <c r="AX32" s="183">
        <v>0.04</v>
      </c>
      <c r="AY32" s="183">
        <v>0.04</v>
      </c>
      <c r="AZ32" s="183">
        <v>0.04</v>
      </c>
      <c r="BA32" s="183">
        <v>0.04</v>
      </c>
      <c r="BB32" s="183">
        <v>0.04</v>
      </c>
      <c r="BC32" s="183">
        <v>0.04</v>
      </c>
      <c r="BD32" s="183">
        <v>0.04</v>
      </c>
      <c r="BE32" s="183">
        <v>0.04</v>
      </c>
      <c r="BF32" s="183">
        <v>0.04</v>
      </c>
      <c r="BG32" s="183">
        <v>0.04</v>
      </c>
      <c r="BH32" s="183">
        <v>0.04</v>
      </c>
      <c r="BI32" s="183">
        <v>0.04</v>
      </c>
      <c r="BJ32" s="183">
        <v>0.04</v>
      </c>
      <c r="BK32" s="183">
        <v>0.04</v>
      </c>
      <c r="BL32" s="183">
        <v>0.04</v>
      </c>
      <c r="BM32" s="183">
        <v>0.04</v>
      </c>
      <c r="BN32" s="183">
        <v>0.04</v>
      </c>
    </row>
    <row r="33" spans="2:66" x14ac:dyDescent="0.3">
      <c r="B33" s="86"/>
      <c r="C33" s="86"/>
      <c r="D33" s="86"/>
      <c r="E33" s="86"/>
      <c r="F33" s="86"/>
      <c r="G33" s="86"/>
      <c r="H33" s="52"/>
      <c r="I33" s="103"/>
      <c r="J33" s="103"/>
      <c r="K33" s="52"/>
      <c r="L33" s="52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</row>
    <row r="34" spans="2:66" x14ac:dyDescent="0.3">
      <c r="B34" s="83" t="s">
        <v>69</v>
      </c>
      <c r="C34" s="83"/>
      <c r="D34" s="83"/>
      <c r="E34" s="83"/>
      <c r="F34" s="83"/>
      <c r="G34" s="83"/>
      <c r="H34" s="52"/>
      <c r="I34" s="50" t="s">
        <v>18</v>
      </c>
      <c r="J34" s="50"/>
      <c r="K34" s="150">
        <f>'Scenario sheet'!C31</f>
        <v>2</v>
      </c>
      <c r="L34" s="52"/>
      <c r="M34" s="184" cm="1">
        <f t="array" ref="M34">INDEX(M35:M37,$K34)</f>
        <v>2.5</v>
      </c>
      <c r="N34" s="184" cm="1">
        <f t="array" ref="N34">INDEX(N35:N37,$K34)</f>
        <v>2.6500000000000004</v>
      </c>
      <c r="O34" s="184" cm="1">
        <f t="array" ref="O34">INDEX(O35:O37,$K34)</f>
        <v>2.7295000000000003</v>
      </c>
      <c r="P34" s="184" cm="1">
        <f t="array" ref="P34">INDEX(P35:P37,$K34)</f>
        <v>2.7840900000000004</v>
      </c>
      <c r="Q34" s="184" cm="1">
        <f t="array" ref="Q34">INDEX(Q35:Q37,$K34)</f>
        <v>2.8397718000000003</v>
      </c>
      <c r="R34" s="184" cm="1">
        <f t="array" ref="R34">INDEX(R35:R37,$K34)</f>
        <v>2.8965672360000005</v>
      </c>
      <c r="S34" s="184" cm="1">
        <f t="array" ref="S34">INDEX(S35:S37,$K34)</f>
        <v>2.9544985807200006</v>
      </c>
      <c r="T34" s="184" cm="1">
        <f t="array" ref="T34">INDEX(T35:T37,$K34)</f>
        <v>3.0135885523344008</v>
      </c>
      <c r="U34" s="184" cm="1">
        <f t="array" ref="U34">INDEX(U35:U37,$K34)</f>
        <v>3.0738603233810888</v>
      </c>
      <c r="V34" s="184" cm="1">
        <f t="array" ref="V34">INDEX(V35:V37,$K34)</f>
        <v>3.1353375298487105</v>
      </c>
      <c r="W34" s="184" cm="1">
        <f t="array" ref="W34">INDEX(W35:W37,$K34)</f>
        <v>3.1980442804456848</v>
      </c>
      <c r="X34" s="184" cm="1">
        <f t="array" ref="X34">INDEX(X35:X37,$K34)</f>
        <v>3.2620051660545983</v>
      </c>
      <c r="Y34" s="184" cm="1">
        <f t="array" ref="Y34">INDEX(Y35:Y37,$K34)</f>
        <v>3.3272452693756902</v>
      </c>
      <c r="Z34" s="184" cm="1">
        <f t="array" ref="Z34">INDEX(Z35:Z37,$K34)</f>
        <v>3.393790174763204</v>
      </c>
      <c r="AA34" s="184" cm="1">
        <f t="array" ref="AA34">INDEX(AA35:AA37,$K34)</f>
        <v>3.461665978258468</v>
      </c>
      <c r="AB34" s="184" cm="1">
        <f t="array" ref="AB34">INDEX(AB35:AB37,$K34)</f>
        <v>3.5308992978236375</v>
      </c>
      <c r="AC34" s="184" cm="1">
        <f t="array" ref="AC34">INDEX(AC35:AC37,$K34)</f>
        <v>3.6015172837801104</v>
      </c>
      <c r="AD34" s="184" cm="1">
        <f t="array" ref="AD34">INDEX(AD35:AD37,$K34)</f>
        <v>3.6735476294557126</v>
      </c>
      <c r="AE34" s="184" cm="1">
        <f t="array" ref="AE34">INDEX(AE35:AE37,$K34)</f>
        <v>3.7470185820448267</v>
      </c>
      <c r="AF34" s="184" cm="1">
        <f t="array" ref="AF34">INDEX(AF35:AF37,$K34)</f>
        <v>3.8219589536857232</v>
      </c>
      <c r="AG34" s="184" cm="1">
        <f t="array" ref="AG34">INDEX(AG35:AG37,$K34)</f>
        <v>3.8983981327594379</v>
      </c>
      <c r="AH34" s="184" cm="1">
        <f t="array" ref="AH34">INDEX(AH35:AH37,$K34)</f>
        <v>3.9763660954146269</v>
      </c>
      <c r="AI34" s="184" cm="1">
        <f t="array" ref="AI34">INDEX(AI35:AI37,$K34)</f>
        <v>4.0558934173229195</v>
      </c>
      <c r="AJ34" s="184" cm="1">
        <f t="array" ref="AJ34">INDEX(AJ35:AJ37,$K34)</f>
        <v>4.1370112856693781</v>
      </c>
      <c r="AK34" s="184" cm="1">
        <f t="array" ref="AK34">INDEX(AK35:AK37,$K34)</f>
        <v>4.2197515113827659</v>
      </c>
      <c r="AL34" s="184" cm="1">
        <f t="array" ref="AL34">INDEX(AL35:AL37,$K34)</f>
        <v>4.3041465416104217</v>
      </c>
      <c r="AM34" s="184" cm="1">
        <f t="array" ref="AM34">INDEX(AM35:AM37,$K34)</f>
        <v>4.3902294724426305</v>
      </c>
      <c r="AN34" s="184" cm="1">
        <f t="array" ref="AN34">INDEX(AN35:AN37,$K34)</f>
        <v>4.4780340618914831</v>
      </c>
      <c r="AO34" s="184" cm="1">
        <f t="array" ref="AO34">INDEX(AO35:AO37,$K34)</f>
        <v>4.5675947431293125</v>
      </c>
      <c r="AP34" s="184" cm="1">
        <f t="array" ref="AP34">INDEX(AP35:AP37,$K34)</f>
        <v>4.6589466379918987</v>
      </c>
      <c r="AQ34" s="184" cm="1">
        <f t="array" ref="AQ34">INDEX(AQ35:AQ37,$K34)</f>
        <v>4.7521255707517369</v>
      </c>
      <c r="AR34" s="184" cm="1">
        <f t="array" ref="AR34">INDEX(AR35:AR37,$K34)</f>
        <v>4.847168082166772</v>
      </c>
      <c r="AS34" s="184" cm="1">
        <f t="array" ref="AS34">INDEX(AS35:AS37,$K34)</f>
        <v>4.9441114438101073</v>
      </c>
      <c r="AT34" s="184" cm="1">
        <f t="array" ref="AT34">INDEX(AT35:AT37,$K34)</f>
        <v>5.0429936726863094</v>
      </c>
      <c r="AU34" s="184" cm="1">
        <f t="array" ref="AU34">INDEX(AU35:AU37,$K34)</f>
        <v>5.1438535461400354</v>
      </c>
      <c r="AV34" s="184" cm="1">
        <f t="array" ref="AV34">INDEX(AV35:AV37,$K34)</f>
        <v>5.2467306170628358</v>
      </c>
      <c r="AW34" s="184" cm="1">
        <f t="array" ref="AW34">INDEX(AW35:AW37,$K34)</f>
        <v>5.3516652294040927</v>
      </c>
      <c r="AX34" s="184" cm="1">
        <f t="array" ref="AX34">INDEX(AX35:AX37,$K34)</f>
        <v>5.458698533992175</v>
      </c>
      <c r="AY34" s="184" cm="1">
        <f t="array" ref="AY34">INDEX(AY35:AY37,$K34)</f>
        <v>5.5678725046720183</v>
      </c>
      <c r="AZ34" s="184" cm="1">
        <f t="array" ref="AZ34">INDEX(AZ35:AZ37,$K34)</f>
        <v>5.679229954765459</v>
      </c>
      <c r="BA34" s="184" cm="1">
        <f t="array" ref="BA34">INDEX(BA35:BA37,$K34)</f>
        <v>5.7928145538607687</v>
      </c>
      <c r="BB34" s="184" cm="1">
        <f t="array" ref="BB34">INDEX(BB35:BB37,$K34)</f>
        <v>5.9086708449379843</v>
      </c>
      <c r="BC34" s="184" cm="1">
        <f t="array" ref="BC34">INDEX(BC35:BC37,$K34)</f>
        <v>6.0268442618367439</v>
      </c>
      <c r="BD34" s="184" cm="1">
        <f t="array" ref="BD34">INDEX(BD35:BD37,$K34)</f>
        <v>6.1473811470734789</v>
      </c>
      <c r="BE34" s="184" cm="1">
        <f t="array" ref="BE34">INDEX(BE35:BE37,$K34)</f>
        <v>6.2703287700149488</v>
      </c>
      <c r="BF34" s="184" cm="1">
        <f t="array" ref="BF34">INDEX(BF35:BF37,$K34)</f>
        <v>6.3957353454152477</v>
      </c>
      <c r="BG34" s="184" cm="1">
        <f t="array" ref="BG34">INDEX(BG35:BG37,$K34)</f>
        <v>6.5236500523235526</v>
      </c>
      <c r="BH34" s="184" cm="1">
        <f t="array" ref="BH34">INDEX(BH35:BH37,$K34)</f>
        <v>6.6541230533700233</v>
      </c>
      <c r="BI34" s="184" cm="1">
        <f t="array" ref="BI34">INDEX(BI35:BI37,$K34)</f>
        <v>6.7872055144374235</v>
      </c>
      <c r="BJ34" s="184" cm="1">
        <f t="array" ref="BJ34">INDEX(BJ35:BJ37,$K34)</f>
        <v>6.9229496247261721</v>
      </c>
      <c r="BK34" s="184" cm="1">
        <f t="array" ref="BK34">INDEX(BK35:BK37,$K34)</f>
        <v>7.061408617220696</v>
      </c>
      <c r="BL34" s="184" cm="1">
        <f t="array" ref="BL34">INDEX(BL35:BL37,$K34)</f>
        <v>7.2026367895651102</v>
      </c>
      <c r="BM34" s="184" cm="1">
        <f t="array" ref="BM34">INDEX(BM35:BM37,$K34)</f>
        <v>7.3466895253564122</v>
      </c>
      <c r="BN34" s="184" cm="1">
        <f t="array" ref="BN34">INDEX(BN35:BN37,$K34)</f>
        <v>7.4936233158635401</v>
      </c>
    </row>
    <row r="35" spans="2:66" x14ac:dyDescent="0.3">
      <c r="B35" s="169" t="s">
        <v>37</v>
      </c>
      <c r="C35" s="86"/>
      <c r="D35" s="86"/>
      <c r="E35" s="86"/>
      <c r="F35" s="86"/>
      <c r="G35" s="86"/>
      <c r="H35" s="52"/>
      <c r="I35" s="103" t="s">
        <v>18</v>
      </c>
      <c r="J35" s="103"/>
      <c r="K35" s="52"/>
      <c r="L35" s="52"/>
      <c r="M35" s="185">
        <v>3</v>
      </c>
      <c r="N35" s="186">
        <f t="shared" ref="N35:AH35" si="4">M35*(1+N5)</f>
        <v>3.18</v>
      </c>
      <c r="O35" s="186">
        <f t="shared" si="4"/>
        <v>3.2754000000000003</v>
      </c>
      <c r="P35" s="186">
        <f t="shared" si="4"/>
        <v>3.3409080000000002</v>
      </c>
      <c r="Q35" s="186">
        <f t="shared" si="4"/>
        <v>3.4077261600000002</v>
      </c>
      <c r="R35" s="186">
        <f t="shared" si="4"/>
        <v>3.4758806832000002</v>
      </c>
      <c r="S35" s="186">
        <f t="shared" si="4"/>
        <v>3.5453982968640001</v>
      </c>
      <c r="T35" s="186">
        <f t="shared" si="4"/>
        <v>3.6163062628012801</v>
      </c>
      <c r="U35" s="186">
        <f t="shared" si="4"/>
        <v>3.688632388057306</v>
      </c>
      <c r="V35" s="186">
        <f t="shared" si="4"/>
        <v>3.762405035818452</v>
      </c>
      <c r="W35" s="186">
        <f t="shared" si="4"/>
        <v>3.8376531365348212</v>
      </c>
      <c r="X35" s="186">
        <f t="shared" si="4"/>
        <v>3.9144061992655179</v>
      </c>
      <c r="Y35" s="186">
        <f t="shared" si="4"/>
        <v>3.9926943232508285</v>
      </c>
      <c r="Z35" s="186">
        <f t="shared" si="4"/>
        <v>4.072548209715845</v>
      </c>
      <c r="AA35" s="186">
        <f t="shared" si="4"/>
        <v>4.1539991739101616</v>
      </c>
      <c r="AB35" s="186">
        <f t="shared" si="4"/>
        <v>4.237079157388365</v>
      </c>
      <c r="AC35" s="186">
        <f t="shared" si="4"/>
        <v>4.3218207405361326</v>
      </c>
      <c r="AD35" s="186">
        <f t="shared" si="4"/>
        <v>4.4082571553468552</v>
      </c>
      <c r="AE35" s="186">
        <f t="shared" si="4"/>
        <v>4.4964222984537923</v>
      </c>
      <c r="AF35" s="186">
        <f t="shared" si="4"/>
        <v>4.5863507444228686</v>
      </c>
      <c r="AG35" s="186">
        <f t="shared" si="4"/>
        <v>4.6780777593113259</v>
      </c>
      <c r="AH35" s="186">
        <f t="shared" si="4"/>
        <v>4.7716393144975529</v>
      </c>
      <c r="AI35" s="186">
        <f t="shared" ref="AI35:BN35" si="5">AH35*(1+AI5)</f>
        <v>4.867072100787504</v>
      </c>
      <c r="AJ35" s="186">
        <f t="shared" si="5"/>
        <v>4.9644135428032543</v>
      </c>
      <c r="AK35" s="186">
        <f t="shared" si="5"/>
        <v>5.0637018136593195</v>
      </c>
      <c r="AL35" s="186">
        <f t="shared" si="5"/>
        <v>5.1649758499325058</v>
      </c>
      <c r="AM35" s="186">
        <f t="shared" si="5"/>
        <v>5.2682753669311557</v>
      </c>
      <c r="AN35" s="186">
        <f t="shared" si="5"/>
        <v>5.3736408742697792</v>
      </c>
      <c r="AO35" s="186">
        <f t="shared" si="5"/>
        <v>5.4811136917551746</v>
      </c>
      <c r="AP35" s="186">
        <f t="shared" si="5"/>
        <v>5.5907359655902784</v>
      </c>
      <c r="AQ35" s="186">
        <f t="shared" si="5"/>
        <v>5.7025506849020839</v>
      </c>
      <c r="AR35" s="186">
        <f t="shared" si="5"/>
        <v>5.8166016986001257</v>
      </c>
      <c r="AS35" s="186">
        <f t="shared" si="5"/>
        <v>5.9329337325721285</v>
      </c>
      <c r="AT35" s="186">
        <f t="shared" si="5"/>
        <v>6.0515924072235716</v>
      </c>
      <c r="AU35" s="186">
        <f t="shared" si="5"/>
        <v>6.172624255368043</v>
      </c>
      <c r="AV35" s="186">
        <f t="shared" si="5"/>
        <v>6.2960767404754039</v>
      </c>
      <c r="AW35" s="186">
        <f t="shared" si="5"/>
        <v>6.4219982752849125</v>
      </c>
      <c r="AX35" s="186">
        <f t="shared" si="5"/>
        <v>6.5504382407906112</v>
      </c>
      <c r="AY35" s="186">
        <f t="shared" si="5"/>
        <v>6.6814470056064232</v>
      </c>
      <c r="AZ35" s="186">
        <f t="shared" si="5"/>
        <v>6.8150759457185517</v>
      </c>
      <c r="BA35" s="186">
        <f t="shared" si="5"/>
        <v>6.9513774646329232</v>
      </c>
      <c r="BB35" s="186">
        <f t="shared" si="5"/>
        <v>7.0904050139255821</v>
      </c>
      <c r="BC35" s="186">
        <f t="shared" si="5"/>
        <v>7.232213114204094</v>
      </c>
      <c r="BD35" s="186">
        <f t="shared" si="5"/>
        <v>7.376857376488176</v>
      </c>
      <c r="BE35" s="186">
        <f t="shared" si="5"/>
        <v>7.5243945240179393</v>
      </c>
      <c r="BF35" s="186">
        <f t="shared" si="5"/>
        <v>7.6748824144982981</v>
      </c>
      <c r="BG35" s="186">
        <f t="shared" si="5"/>
        <v>7.8283800627882645</v>
      </c>
      <c r="BH35" s="186">
        <f t="shared" si="5"/>
        <v>7.9849476640440296</v>
      </c>
      <c r="BI35" s="186">
        <f t="shared" si="5"/>
        <v>8.144646617324911</v>
      </c>
      <c r="BJ35" s="186">
        <f t="shared" si="5"/>
        <v>8.3075395496714091</v>
      </c>
      <c r="BK35" s="186">
        <f t="shared" si="5"/>
        <v>8.4736903406648381</v>
      </c>
      <c r="BL35" s="186">
        <f t="shared" si="5"/>
        <v>8.6431641474781351</v>
      </c>
      <c r="BM35" s="186">
        <f t="shared" si="5"/>
        <v>8.8160274304276971</v>
      </c>
      <c r="BN35" s="186">
        <f t="shared" si="5"/>
        <v>8.9923479790362517</v>
      </c>
    </row>
    <row r="36" spans="2:66" x14ac:dyDescent="0.3">
      <c r="B36" s="169" t="s">
        <v>38</v>
      </c>
      <c r="C36" s="86"/>
      <c r="D36" s="86"/>
      <c r="E36" s="86"/>
      <c r="F36" s="86"/>
      <c r="G36" s="86"/>
      <c r="H36" s="52"/>
      <c r="I36" s="103" t="s">
        <v>18</v>
      </c>
      <c r="J36" s="103"/>
      <c r="K36" s="52"/>
      <c r="L36" s="52"/>
      <c r="M36" s="185">
        <v>2.5</v>
      </c>
      <c r="N36" s="186">
        <f t="shared" ref="N36:AH36" si="6">M36*(1+N5)</f>
        <v>2.6500000000000004</v>
      </c>
      <c r="O36" s="186">
        <f t="shared" si="6"/>
        <v>2.7295000000000003</v>
      </c>
      <c r="P36" s="186">
        <f t="shared" si="6"/>
        <v>2.7840900000000004</v>
      </c>
      <c r="Q36" s="186">
        <f t="shared" si="6"/>
        <v>2.8397718000000003</v>
      </c>
      <c r="R36" s="186">
        <f t="shared" si="6"/>
        <v>2.8965672360000005</v>
      </c>
      <c r="S36" s="186">
        <f t="shared" si="6"/>
        <v>2.9544985807200006</v>
      </c>
      <c r="T36" s="186">
        <f t="shared" si="6"/>
        <v>3.0135885523344008</v>
      </c>
      <c r="U36" s="186">
        <f t="shared" si="6"/>
        <v>3.0738603233810888</v>
      </c>
      <c r="V36" s="186">
        <f t="shared" si="6"/>
        <v>3.1353375298487105</v>
      </c>
      <c r="W36" s="186">
        <f t="shared" si="6"/>
        <v>3.1980442804456848</v>
      </c>
      <c r="X36" s="186">
        <f t="shared" si="6"/>
        <v>3.2620051660545983</v>
      </c>
      <c r="Y36" s="186">
        <f t="shared" si="6"/>
        <v>3.3272452693756902</v>
      </c>
      <c r="Z36" s="186">
        <f t="shared" si="6"/>
        <v>3.393790174763204</v>
      </c>
      <c r="AA36" s="186">
        <f t="shared" si="6"/>
        <v>3.461665978258468</v>
      </c>
      <c r="AB36" s="186">
        <f t="shared" si="6"/>
        <v>3.5308992978236375</v>
      </c>
      <c r="AC36" s="186">
        <f t="shared" si="6"/>
        <v>3.6015172837801104</v>
      </c>
      <c r="AD36" s="186">
        <f t="shared" si="6"/>
        <v>3.6735476294557126</v>
      </c>
      <c r="AE36" s="186">
        <f t="shared" si="6"/>
        <v>3.7470185820448267</v>
      </c>
      <c r="AF36" s="186">
        <f t="shared" si="6"/>
        <v>3.8219589536857232</v>
      </c>
      <c r="AG36" s="186">
        <f t="shared" si="6"/>
        <v>3.8983981327594379</v>
      </c>
      <c r="AH36" s="186">
        <f t="shared" si="6"/>
        <v>3.9763660954146269</v>
      </c>
      <c r="AI36" s="186">
        <f t="shared" ref="AI36:BN36" si="7">AH36*(1+AI5)</f>
        <v>4.0558934173229195</v>
      </c>
      <c r="AJ36" s="186">
        <f t="shared" si="7"/>
        <v>4.1370112856693781</v>
      </c>
      <c r="AK36" s="186">
        <f t="shared" si="7"/>
        <v>4.2197515113827659</v>
      </c>
      <c r="AL36" s="186">
        <f t="shared" si="7"/>
        <v>4.3041465416104217</v>
      </c>
      <c r="AM36" s="186">
        <f t="shared" si="7"/>
        <v>4.3902294724426305</v>
      </c>
      <c r="AN36" s="186">
        <f t="shared" si="7"/>
        <v>4.4780340618914831</v>
      </c>
      <c r="AO36" s="186">
        <f t="shared" si="7"/>
        <v>4.5675947431293125</v>
      </c>
      <c r="AP36" s="186">
        <f t="shared" si="7"/>
        <v>4.6589466379918987</v>
      </c>
      <c r="AQ36" s="186">
        <f t="shared" si="7"/>
        <v>4.7521255707517369</v>
      </c>
      <c r="AR36" s="186">
        <f t="shared" si="7"/>
        <v>4.847168082166772</v>
      </c>
      <c r="AS36" s="186">
        <f t="shared" si="7"/>
        <v>4.9441114438101073</v>
      </c>
      <c r="AT36" s="186">
        <f t="shared" si="7"/>
        <v>5.0429936726863094</v>
      </c>
      <c r="AU36" s="186">
        <f t="shared" si="7"/>
        <v>5.1438535461400354</v>
      </c>
      <c r="AV36" s="186">
        <f t="shared" si="7"/>
        <v>5.2467306170628358</v>
      </c>
      <c r="AW36" s="186">
        <f t="shared" si="7"/>
        <v>5.3516652294040927</v>
      </c>
      <c r="AX36" s="186">
        <f t="shared" si="7"/>
        <v>5.458698533992175</v>
      </c>
      <c r="AY36" s="186">
        <f t="shared" si="7"/>
        <v>5.5678725046720183</v>
      </c>
      <c r="AZ36" s="186">
        <f t="shared" si="7"/>
        <v>5.679229954765459</v>
      </c>
      <c r="BA36" s="186">
        <f t="shared" si="7"/>
        <v>5.7928145538607687</v>
      </c>
      <c r="BB36" s="186">
        <f t="shared" si="7"/>
        <v>5.9086708449379843</v>
      </c>
      <c r="BC36" s="186">
        <f t="shared" si="7"/>
        <v>6.0268442618367439</v>
      </c>
      <c r="BD36" s="186">
        <f t="shared" si="7"/>
        <v>6.1473811470734789</v>
      </c>
      <c r="BE36" s="186">
        <f t="shared" si="7"/>
        <v>6.2703287700149488</v>
      </c>
      <c r="BF36" s="186">
        <f t="shared" si="7"/>
        <v>6.3957353454152477</v>
      </c>
      <c r="BG36" s="186">
        <f t="shared" si="7"/>
        <v>6.5236500523235526</v>
      </c>
      <c r="BH36" s="186">
        <f t="shared" si="7"/>
        <v>6.6541230533700233</v>
      </c>
      <c r="BI36" s="186">
        <f t="shared" si="7"/>
        <v>6.7872055144374235</v>
      </c>
      <c r="BJ36" s="186">
        <f t="shared" si="7"/>
        <v>6.9229496247261721</v>
      </c>
      <c r="BK36" s="186">
        <f t="shared" si="7"/>
        <v>7.061408617220696</v>
      </c>
      <c r="BL36" s="186">
        <f t="shared" si="7"/>
        <v>7.2026367895651102</v>
      </c>
      <c r="BM36" s="186">
        <f t="shared" si="7"/>
        <v>7.3466895253564122</v>
      </c>
      <c r="BN36" s="186">
        <f t="shared" si="7"/>
        <v>7.4936233158635401</v>
      </c>
    </row>
    <row r="37" spans="2:66" x14ac:dyDescent="0.3">
      <c r="B37" s="169" t="s">
        <v>39</v>
      </c>
      <c r="C37" s="86"/>
      <c r="D37" s="86"/>
      <c r="E37" s="86"/>
      <c r="F37" s="86"/>
      <c r="G37" s="86"/>
      <c r="H37" s="52"/>
      <c r="I37" s="103" t="s">
        <v>18</v>
      </c>
      <c r="J37" s="103"/>
      <c r="K37" s="52"/>
      <c r="L37" s="52"/>
      <c r="M37" s="185">
        <v>2</v>
      </c>
      <c r="N37" s="186">
        <f t="shared" ref="N37:AH37" si="8">M37*(1+N5)</f>
        <v>2.12</v>
      </c>
      <c r="O37" s="186">
        <f t="shared" si="8"/>
        <v>2.1836000000000002</v>
      </c>
      <c r="P37" s="186">
        <f t="shared" si="8"/>
        <v>2.2272720000000001</v>
      </c>
      <c r="Q37" s="186">
        <f t="shared" si="8"/>
        <v>2.27181744</v>
      </c>
      <c r="R37" s="186">
        <f t="shared" si="8"/>
        <v>2.3172537888</v>
      </c>
      <c r="S37" s="186">
        <f t="shared" si="8"/>
        <v>2.3635988645760002</v>
      </c>
      <c r="T37" s="186">
        <f t="shared" si="8"/>
        <v>2.4108708418675202</v>
      </c>
      <c r="U37" s="186">
        <f t="shared" si="8"/>
        <v>2.4590882587048708</v>
      </c>
      <c r="V37" s="186">
        <f t="shared" si="8"/>
        <v>2.5082700238789681</v>
      </c>
      <c r="W37" s="186">
        <f t="shared" si="8"/>
        <v>2.5584354243565475</v>
      </c>
      <c r="X37" s="186">
        <f t="shared" si="8"/>
        <v>2.6096041328436783</v>
      </c>
      <c r="Y37" s="186">
        <f t="shared" si="8"/>
        <v>2.6617962155005519</v>
      </c>
      <c r="Z37" s="186">
        <f t="shared" si="8"/>
        <v>2.715032139810563</v>
      </c>
      <c r="AA37" s="186">
        <f t="shared" si="8"/>
        <v>2.7693327826067744</v>
      </c>
      <c r="AB37" s="186">
        <f t="shared" si="8"/>
        <v>2.82471943825891</v>
      </c>
      <c r="AC37" s="186">
        <f t="shared" si="8"/>
        <v>2.8812138270240881</v>
      </c>
      <c r="AD37" s="186">
        <f t="shared" si="8"/>
        <v>2.9388381035645699</v>
      </c>
      <c r="AE37" s="186">
        <f t="shared" si="8"/>
        <v>2.9976148656358612</v>
      </c>
      <c r="AF37" s="186">
        <f t="shared" si="8"/>
        <v>3.0575671629485783</v>
      </c>
      <c r="AG37" s="186">
        <f t="shared" si="8"/>
        <v>3.11871850620755</v>
      </c>
      <c r="AH37" s="186">
        <f t="shared" si="8"/>
        <v>3.181092876331701</v>
      </c>
      <c r="AI37" s="186">
        <f t="shared" ref="AI37:BN37" si="9">AH37*(1+AI5)</f>
        <v>3.2447147338583351</v>
      </c>
      <c r="AJ37" s="186">
        <f t="shared" si="9"/>
        <v>3.309609028535502</v>
      </c>
      <c r="AK37" s="186">
        <f t="shared" si="9"/>
        <v>3.375801209106212</v>
      </c>
      <c r="AL37" s="186">
        <f t="shared" si="9"/>
        <v>3.4433172332883362</v>
      </c>
      <c r="AM37" s="186">
        <f t="shared" si="9"/>
        <v>3.5121835779541031</v>
      </c>
      <c r="AN37" s="186">
        <f t="shared" si="9"/>
        <v>3.5824272495131853</v>
      </c>
      <c r="AO37" s="186">
        <f t="shared" si="9"/>
        <v>3.654075794503449</v>
      </c>
      <c r="AP37" s="186">
        <f t="shared" si="9"/>
        <v>3.7271573103935181</v>
      </c>
      <c r="AQ37" s="186">
        <f t="shared" si="9"/>
        <v>3.8017004566013886</v>
      </c>
      <c r="AR37" s="186">
        <f t="shared" si="9"/>
        <v>3.8777344657334165</v>
      </c>
      <c r="AS37" s="186">
        <f t="shared" si="9"/>
        <v>3.9552891550480851</v>
      </c>
      <c r="AT37" s="186">
        <f t="shared" si="9"/>
        <v>4.0343949381490471</v>
      </c>
      <c r="AU37" s="186">
        <f t="shared" si="9"/>
        <v>4.1150828369120278</v>
      </c>
      <c r="AV37" s="186">
        <f t="shared" si="9"/>
        <v>4.1973844936502687</v>
      </c>
      <c r="AW37" s="186">
        <f t="shared" si="9"/>
        <v>4.2813321835232738</v>
      </c>
      <c r="AX37" s="186">
        <f t="shared" si="9"/>
        <v>4.3669588271937396</v>
      </c>
      <c r="AY37" s="186">
        <f t="shared" si="9"/>
        <v>4.4542980037376143</v>
      </c>
      <c r="AZ37" s="186">
        <f t="shared" si="9"/>
        <v>4.5433839638123663</v>
      </c>
      <c r="BA37" s="186">
        <f t="shared" si="9"/>
        <v>4.6342516430886134</v>
      </c>
      <c r="BB37" s="186">
        <f t="shared" si="9"/>
        <v>4.7269366759503857</v>
      </c>
      <c r="BC37" s="186">
        <f t="shared" si="9"/>
        <v>4.8214754094693939</v>
      </c>
      <c r="BD37" s="186">
        <f t="shared" si="9"/>
        <v>4.9179049176587819</v>
      </c>
      <c r="BE37" s="186">
        <f t="shared" si="9"/>
        <v>5.0162630160119575</v>
      </c>
      <c r="BF37" s="186">
        <f t="shared" si="9"/>
        <v>5.1165882763321964</v>
      </c>
      <c r="BG37" s="186">
        <f t="shared" si="9"/>
        <v>5.2189200418588406</v>
      </c>
      <c r="BH37" s="186">
        <f t="shared" si="9"/>
        <v>5.3232984426960179</v>
      </c>
      <c r="BI37" s="186">
        <f t="shared" si="9"/>
        <v>5.4297644115499386</v>
      </c>
      <c r="BJ37" s="186">
        <f t="shared" si="9"/>
        <v>5.5383596997809379</v>
      </c>
      <c r="BK37" s="186">
        <f t="shared" si="9"/>
        <v>5.6491268937765566</v>
      </c>
      <c r="BL37" s="186">
        <f t="shared" si="9"/>
        <v>5.762109431652088</v>
      </c>
      <c r="BM37" s="186">
        <f t="shared" si="9"/>
        <v>5.8773516202851299</v>
      </c>
      <c r="BN37" s="186">
        <f t="shared" si="9"/>
        <v>5.994898652690833</v>
      </c>
    </row>
    <row r="38" spans="2:66" x14ac:dyDescent="0.3">
      <c r="B38" s="86"/>
      <c r="C38" s="86"/>
      <c r="D38" s="86"/>
      <c r="E38" s="86"/>
      <c r="F38" s="86"/>
      <c r="G38" s="86"/>
      <c r="H38" s="52"/>
      <c r="I38" s="103"/>
      <c r="J38" s="103"/>
      <c r="K38" s="52"/>
      <c r="L38" s="52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</row>
    <row r="39" spans="2:66" x14ac:dyDescent="0.3">
      <c r="B39" s="83" t="s">
        <v>104</v>
      </c>
      <c r="C39" s="83"/>
      <c r="D39" s="83"/>
      <c r="E39" s="83"/>
      <c r="F39" s="83"/>
      <c r="G39" s="83"/>
      <c r="H39" s="52"/>
      <c r="I39" s="50" t="s">
        <v>18</v>
      </c>
      <c r="J39" s="50"/>
      <c r="K39" s="150">
        <f>'Scenario sheet'!C34</f>
        <v>2</v>
      </c>
      <c r="L39" s="52"/>
      <c r="M39" s="179" cm="1">
        <f t="array" ref="M39">INDEX(M40:M42,$K39)</f>
        <v>1.4999999999999999E-2</v>
      </c>
      <c r="N39" s="179" cm="1">
        <f t="array" ref="N39">INDEX(N40:N71,$K39)</f>
        <v>1.4999999999999999E-2</v>
      </c>
      <c r="O39" s="179" cm="1">
        <f t="array" ref="O39">INDEX(O40:O71,$K39)</f>
        <v>1.4999999999999999E-2</v>
      </c>
      <c r="P39" s="179" cm="1">
        <f t="array" ref="P39">INDEX(P40:P71,$K39)</f>
        <v>1.4999999999999999E-2</v>
      </c>
      <c r="Q39" s="179" cm="1">
        <f t="array" ref="Q39">INDEX(Q40:Q71,$K39)</f>
        <v>1.4999999999999999E-2</v>
      </c>
      <c r="R39" s="179" cm="1">
        <f t="array" ref="R39">INDEX(R40:R71,$K39)</f>
        <v>1.4999999999999999E-2</v>
      </c>
      <c r="S39" s="179" cm="1">
        <f t="array" ref="S39">INDEX(S40:S71,$K39)</f>
        <v>1.4999999999999999E-2</v>
      </c>
      <c r="T39" s="179" cm="1">
        <f t="array" ref="T39">INDEX(T40:T71,$K39)</f>
        <v>1.4999999999999999E-2</v>
      </c>
      <c r="U39" s="179" cm="1">
        <f t="array" ref="U39">INDEX(U40:U71,$K39)</f>
        <v>1.4999999999999999E-2</v>
      </c>
      <c r="V39" s="179" cm="1">
        <f t="array" ref="V39">INDEX(V40:V71,$K39)</f>
        <v>1.4999999999999999E-2</v>
      </c>
      <c r="W39" s="179" cm="1">
        <f t="array" ref="W39">INDEX(W40:W71,$K39)</f>
        <v>1.4999999999999999E-2</v>
      </c>
      <c r="X39" s="179" cm="1">
        <f t="array" ref="X39">INDEX(X40:X71,$K39)</f>
        <v>1.4999999999999999E-2</v>
      </c>
      <c r="Y39" s="179" cm="1">
        <f t="array" ref="Y39">INDEX(Y40:Y71,$K39)</f>
        <v>1.4999999999999999E-2</v>
      </c>
      <c r="Z39" s="179" cm="1">
        <f t="array" ref="Z39">INDEX(Z40:Z71,$K39)</f>
        <v>1.4999999999999999E-2</v>
      </c>
      <c r="AA39" s="179" cm="1">
        <f t="array" ref="AA39">INDEX(AA40:AA71,$K39)</f>
        <v>1.4999999999999999E-2</v>
      </c>
      <c r="AB39" s="179" cm="1">
        <f t="array" ref="AB39">INDEX(AB40:AB71,$K39)</f>
        <v>1.4999999999999999E-2</v>
      </c>
      <c r="AC39" s="179" cm="1">
        <f t="array" ref="AC39">INDEX(AC40:AC71,$K39)</f>
        <v>1.4999999999999999E-2</v>
      </c>
      <c r="AD39" s="179" cm="1">
        <f t="array" ref="AD39">INDEX(AD40:AD71,$K39)</f>
        <v>1.4999999999999999E-2</v>
      </c>
      <c r="AE39" s="179" cm="1">
        <f t="array" ref="AE39">INDEX(AE40:AE71,$K39)</f>
        <v>1.4999999999999999E-2</v>
      </c>
      <c r="AF39" s="179" cm="1">
        <f t="array" ref="AF39">INDEX(AF40:AF71,$K39)</f>
        <v>1.4999999999999999E-2</v>
      </c>
      <c r="AG39" s="179" cm="1">
        <f t="array" ref="AG39">INDEX(AG40:AG71,$K39)</f>
        <v>1.4999999999999999E-2</v>
      </c>
      <c r="AH39" s="179" cm="1">
        <f t="array" ref="AH39">INDEX(AH40:AH71,$K39)</f>
        <v>1.4999999999999999E-2</v>
      </c>
      <c r="AI39" s="179" cm="1">
        <f t="array" ref="AI39">INDEX(AI40:AI71,$K39)</f>
        <v>1.4999999999999999E-2</v>
      </c>
      <c r="AJ39" s="179" cm="1">
        <f t="array" ref="AJ39">INDEX(AJ40:AJ71,$K39)</f>
        <v>1.4999999999999999E-2</v>
      </c>
      <c r="AK39" s="179" cm="1">
        <f t="array" ref="AK39">INDEX(AK40:AK71,$K39)</f>
        <v>1.4999999999999999E-2</v>
      </c>
      <c r="AL39" s="179" cm="1">
        <f t="array" ref="AL39">INDEX(AL40:AL71,$K39)</f>
        <v>1.4999999999999999E-2</v>
      </c>
      <c r="AM39" s="179" cm="1">
        <f t="array" ref="AM39">INDEX(AM40:AM71,$K39)</f>
        <v>1.4999999999999999E-2</v>
      </c>
      <c r="AN39" s="179" cm="1">
        <f t="array" ref="AN39">INDEX(AN40:AN71,$K39)</f>
        <v>1.4999999999999999E-2</v>
      </c>
      <c r="AO39" s="179" cm="1">
        <f t="array" ref="AO39">INDEX(AO40:AO71,$K39)</f>
        <v>1.4999999999999999E-2</v>
      </c>
      <c r="AP39" s="179" cm="1">
        <f t="array" ref="AP39">INDEX(AP40:AP71,$K39)</f>
        <v>1.4999999999999999E-2</v>
      </c>
      <c r="AQ39" s="179" cm="1">
        <f t="array" ref="AQ39">INDEX(AQ40:AQ71,$K39)</f>
        <v>1.4999999999999999E-2</v>
      </c>
      <c r="AR39" s="179" cm="1">
        <f t="array" ref="AR39">INDEX(AR40:AR71,$K39)</f>
        <v>1.4999999999999999E-2</v>
      </c>
      <c r="AS39" s="179" cm="1">
        <f t="array" ref="AS39">INDEX(AS40:AS71,$K39)</f>
        <v>1.4999999999999999E-2</v>
      </c>
      <c r="AT39" s="179" cm="1">
        <f t="array" ref="AT39">INDEX(AT40:AT71,$K39)</f>
        <v>1.4999999999999999E-2</v>
      </c>
      <c r="AU39" s="179" cm="1">
        <f t="array" ref="AU39">INDEX(AU40:AU71,$K39)</f>
        <v>1.4999999999999999E-2</v>
      </c>
      <c r="AV39" s="179" cm="1">
        <f t="array" ref="AV39">INDEX(AV40:AV71,$K39)</f>
        <v>1.4999999999999999E-2</v>
      </c>
      <c r="AW39" s="179" cm="1">
        <f t="array" ref="AW39">INDEX(AW40:AW71,$K39)</f>
        <v>1.4999999999999999E-2</v>
      </c>
      <c r="AX39" s="179" cm="1">
        <f t="array" ref="AX39">INDEX(AX40:AX71,$K39)</f>
        <v>1.4999999999999999E-2</v>
      </c>
      <c r="AY39" s="179" cm="1">
        <f t="array" ref="AY39">INDEX(AY40:AY71,$K39)</f>
        <v>1.4999999999999999E-2</v>
      </c>
      <c r="AZ39" s="179" cm="1">
        <f t="array" ref="AZ39">INDEX(AZ40:AZ71,$K39)</f>
        <v>1.4999999999999999E-2</v>
      </c>
      <c r="BA39" s="179" cm="1">
        <f t="array" ref="BA39">INDEX(BA40:BA71,$K39)</f>
        <v>1.4999999999999999E-2</v>
      </c>
      <c r="BB39" s="179" cm="1">
        <f t="array" ref="BB39">INDEX(BB40:BB71,$K39)</f>
        <v>1.4999999999999999E-2</v>
      </c>
      <c r="BC39" s="179" cm="1">
        <f t="array" ref="BC39">INDEX(BC40:BC71,$K39)</f>
        <v>1.4999999999999999E-2</v>
      </c>
      <c r="BD39" s="179" cm="1">
        <f t="array" ref="BD39">INDEX(BD40:BD71,$K39)</f>
        <v>1.4999999999999999E-2</v>
      </c>
      <c r="BE39" s="179" cm="1">
        <f t="array" ref="BE39">INDEX(BE40:BE71,$K39)</f>
        <v>1.4999999999999999E-2</v>
      </c>
      <c r="BF39" s="179" cm="1">
        <f t="array" ref="BF39">INDEX(BF40:BF71,$K39)</f>
        <v>1.4999999999999999E-2</v>
      </c>
      <c r="BG39" s="179" cm="1">
        <f t="array" ref="BG39">INDEX(BG40:BG71,$K39)</f>
        <v>1.4999999999999999E-2</v>
      </c>
      <c r="BH39" s="179" cm="1">
        <f t="array" ref="BH39">INDEX(BH40:BH71,$K39)</f>
        <v>1.4999999999999999E-2</v>
      </c>
      <c r="BI39" s="179" cm="1">
        <f t="array" ref="BI39">INDEX(BI40:BI71,$K39)</f>
        <v>1.4999999999999999E-2</v>
      </c>
      <c r="BJ39" s="179" cm="1">
        <f t="array" ref="BJ39">INDEX(BJ40:BJ71,$K39)</f>
        <v>1.4999999999999999E-2</v>
      </c>
      <c r="BK39" s="179" cm="1">
        <f t="array" ref="BK39">INDEX(BK40:BK71,$K39)</f>
        <v>1.4999999999999999E-2</v>
      </c>
      <c r="BL39" s="179" cm="1">
        <f t="array" ref="BL39">INDEX(BL40:BL71,$K39)</f>
        <v>1.4999999999999999E-2</v>
      </c>
      <c r="BM39" s="179" cm="1">
        <f t="array" ref="BM39">INDEX(BM40:BM71,$K39)</f>
        <v>1.4999999999999999E-2</v>
      </c>
      <c r="BN39" s="179" cm="1">
        <f t="array" ref="BN39">INDEX(BN40:BN71,$K39)</f>
        <v>1.4999999999999999E-2</v>
      </c>
    </row>
    <row r="40" spans="2:66" x14ac:dyDescent="0.3">
      <c r="B40" s="169" t="s">
        <v>37</v>
      </c>
      <c r="C40" s="86"/>
      <c r="D40" s="86"/>
      <c r="E40" s="86"/>
      <c r="F40" s="86"/>
      <c r="G40" s="86"/>
      <c r="H40" s="52"/>
      <c r="I40" s="103" t="s">
        <v>18</v>
      </c>
      <c r="J40" s="103"/>
      <c r="K40" s="52"/>
      <c r="L40" s="52"/>
      <c r="M40" s="180">
        <v>0.02</v>
      </c>
      <c r="N40" s="180">
        <v>0.02</v>
      </c>
      <c r="O40" s="180">
        <v>0.02</v>
      </c>
      <c r="P40" s="180">
        <v>0.02</v>
      </c>
      <c r="Q40" s="180">
        <v>0.02</v>
      </c>
      <c r="R40" s="180">
        <v>0.02</v>
      </c>
      <c r="S40" s="180">
        <v>0.02</v>
      </c>
      <c r="T40" s="180">
        <v>0.02</v>
      </c>
      <c r="U40" s="180">
        <v>0.02</v>
      </c>
      <c r="V40" s="180">
        <v>0.02</v>
      </c>
      <c r="W40" s="180">
        <v>0.02</v>
      </c>
      <c r="X40" s="180">
        <v>0.02</v>
      </c>
      <c r="Y40" s="180">
        <v>0.02</v>
      </c>
      <c r="Z40" s="180">
        <v>0.02</v>
      </c>
      <c r="AA40" s="180">
        <v>0.02</v>
      </c>
      <c r="AB40" s="180">
        <v>0.02</v>
      </c>
      <c r="AC40" s="180">
        <v>0.02</v>
      </c>
      <c r="AD40" s="180">
        <v>0.02</v>
      </c>
      <c r="AE40" s="180">
        <v>0.02</v>
      </c>
      <c r="AF40" s="180">
        <v>0.02</v>
      </c>
      <c r="AG40" s="180">
        <v>0.02</v>
      </c>
      <c r="AH40" s="180">
        <v>0.02</v>
      </c>
      <c r="AI40" s="180">
        <v>0.02</v>
      </c>
      <c r="AJ40" s="180">
        <v>0.02</v>
      </c>
      <c r="AK40" s="180">
        <v>0.02</v>
      </c>
      <c r="AL40" s="180">
        <v>0.02</v>
      </c>
      <c r="AM40" s="180">
        <v>0.02</v>
      </c>
      <c r="AN40" s="180">
        <v>0.02</v>
      </c>
      <c r="AO40" s="180">
        <v>0.02</v>
      </c>
      <c r="AP40" s="180">
        <v>0.02</v>
      </c>
      <c r="AQ40" s="180">
        <v>0.02</v>
      </c>
      <c r="AR40" s="180">
        <v>0.02</v>
      </c>
      <c r="AS40" s="180">
        <v>0.02</v>
      </c>
      <c r="AT40" s="180">
        <v>0.02</v>
      </c>
      <c r="AU40" s="180">
        <v>0.02</v>
      </c>
      <c r="AV40" s="180">
        <v>0.02</v>
      </c>
      <c r="AW40" s="180">
        <v>0.02</v>
      </c>
      <c r="AX40" s="180">
        <v>0.02</v>
      </c>
      <c r="AY40" s="180">
        <v>0.02</v>
      </c>
      <c r="AZ40" s="180">
        <v>0.02</v>
      </c>
      <c r="BA40" s="180">
        <v>0.02</v>
      </c>
      <c r="BB40" s="180">
        <v>0.02</v>
      </c>
      <c r="BC40" s="180">
        <v>0.02</v>
      </c>
      <c r="BD40" s="180">
        <v>0.02</v>
      </c>
      <c r="BE40" s="180">
        <v>0.02</v>
      </c>
      <c r="BF40" s="180">
        <v>0.02</v>
      </c>
      <c r="BG40" s="180">
        <v>0.02</v>
      </c>
      <c r="BH40" s="180">
        <v>0.02</v>
      </c>
      <c r="BI40" s="180">
        <v>0.02</v>
      </c>
      <c r="BJ40" s="180">
        <v>0.02</v>
      </c>
      <c r="BK40" s="180">
        <v>0.02</v>
      </c>
      <c r="BL40" s="180">
        <v>0.02</v>
      </c>
      <c r="BM40" s="180">
        <v>0.02</v>
      </c>
      <c r="BN40" s="180">
        <v>0.02</v>
      </c>
    </row>
    <row r="41" spans="2:66" x14ac:dyDescent="0.3">
      <c r="B41" s="169" t="s">
        <v>38</v>
      </c>
      <c r="C41" s="86"/>
      <c r="D41" s="86"/>
      <c r="E41" s="86"/>
      <c r="F41" s="86"/>
      <c r="G41" s="86"/>
      <c r="H41" s="52"/>
      <c r="I41" s="103" t="s">
        <v>18</v>
      </c>
      <c r="J41" s="103"/>
      <c r="K41" s="52"/>
      <c r="L41" s="52"/>
      <c r="M41" s="181">
        <v>1.4999999999999999E-2</v>
      </c>
      <c r="N41" s="181">
        <v>1.4999999999999999E-2</v>
      </c>
      <c r="O41" s="181">
        <v>1.4999999999999999E-2</v>
      </c>
      <c r="P41" s="181">
        <v>1.4999999999999999E-2</v>
      </c>
      <c r="Q41" s="181">
        <v>1.4999999999999999E-2</v>
      </c>
      <c r="R41" s="181">
        <v>1.4999999999999999E-2</v>
      </c>
      <c r="S41" s="181">
        <v>1.4999999999999999E-2</v>
      </c>
      <c r="T41" s="181">
        <v>1.4999999999999999E-2</v>
      </c>
      <c r="U41" s="181">
        <v>1.4999999999999999E-2</v>
      </c>
      <c r="V41" s="181">
        <v>1.4999999999999999E-2</v>
      </c>
      <c r="W41" s="181">
        <v>1.4999999999999999E-2</v>
      </c>
      <c r="X41" s="181">
        <v>1.4999999999999999E-2</v>
      </c>
      <c r="Y41" s="181">
        <v>1.4999999999999999E-2</v>
      </c>
      <c r="Z41" s="181">
        <v>1.4999999999999999E-2</v>
      </c>
      <c r="AA41" s="181">
        <v>1.4999999999999999E-2</v>
      </c>
      <c r="AB41" s="181">
        <v>1.4999999999999999E-2</v>
      </c>
      <c r="AC41" s="181">
        <v>1.4999999999999999E-2</v>
      </c>
      <c r="AD41" s="181">
        <v>1.4999999999999999E-2</v>
      </c>
      <c r="AE41" s="181">
        <v>1.4999999999999999E-2</v>
      </c>
      <c r="AF41" s="181">
        <v>1.4999999999999999E-2</v>
      </c>
      <c r="AG41" s="181">
        <v>1.4999999999999999E-2</v>
      </c>
      <c r="AH41" s="181">
        <v>1.4999999999999999E-2</v>
      </c>
      <c r="AI41" s="181">
        <v>1.4999999999999999E-2</v>
      </c>
      <c r="AJ41" s="181">
        <v>1.4999999999999999E-2</v>
      </c>
      <c r="AK41" s="181">
        <v>1.4999999999999999E-2</v>
      </c>
      <c r="AL41" s="181">
        <v>1.4999999999999999E-2</v>
      </c>
      <c r="AM41" s="181">
        <v>1.4999999999999999E-2</v>
      </c>
      <c r="AN41" s="181">
        <v>1.4999999999999999E-2</v>
      </c>
      <c r="AO41" s="181">
        <v>1.4999999999999999E-2</v>
      </c>
      <c r="AP41" s="181">
        <v>1.4999999999999999E-2</v>
      </c>
      <c r="AQ41" s="181">
        <v>1.4999999999999999E-2</v>
      </c>
      <c r="AR41" s="181">
        <v>1.4999999999999999E-2</v>
      </c>
      <c r="AS41" s="181">
        <v>1.4999999999999999E-2</v>
      </c>
      <c r="AT41" s="181">
        <v>1.4999999999999999E-2</v>
      </c>
      <c r="AU41" s="181">
        <v>1.4999999999999999E-2</v>
      </c>
      <c r="AV41" s="181">
        <v>1.4999999999999999E-2</v>
      </c>
      <c r="AW41" s="181">
        <v>1.4999999999999999E-2</v>
      </c>
      <c r="AX41" s="181">
        <v>1.4999999999999999E-2</v>
      </c>
      <c r="AY41" s="181">
        <v>1.4999999999999999E-2</v>
      </c>
      <c r="AZ41" s="181">
        <v>1.4999999999999999E-2</v>
      </c>
      <c r="BA41" s="181">
        <v>1.4999999999999999E-2</v>
      </c>
      <c r="BB41" s="181">
        <v>1.4999999999999999E-2</v>
      </c>
      <c r="BC41" s="181">
        <v>1.4999999999999999E-2</v>
      </c>
      <c r="BD41" s="181">
        <v>1.4999999999999999E-2</v>
      </c>
      <c r="BE41" s="181">
        <v>1.4999999999999999E-2</v>
      </c>
      <c r="BF41" s="181">
        <v>1.4999999999999999E-2</v>
      </c>
      <c r="BG41" s="181">
        <v>1.4999999999999999E-2</v>
      </c>
      <c r="BH41" s="181">
        <v>1.4999999999999999E-2</v>
      </c>
      <c r="BI41" s="181">
        <v>1.4999999999999999E-2</v>
      </c>
      <c r="BJ41" s="181">
        <v>1.4999999999999999E-2</v>
      </c>
      <c r="BK41" s="181">
        <v>1.4999999999999999E-2</v>
      </c>
      <c r="BL41" s="181">
        <v>1.4999999999999999E-2</v>
      </c>
      <c r="BM41" s="181">
        <v>1.4999999999999999E-2</v>
      </c>
      <c r="BN41" s="181">
        <v>1.4999999999999999E-2</v>
      </c>
    </row>
    <row r="42" spans="2:66" x14ac:dyDescent="0.3">
      <c r="B42" s="169" t="s">
        <v>39</v>
      </c>
      <c r="C42" s="86"/>
      <c r="D42" s="86"/>
      <c r="E42" s="86"/>
      <c r="F42" s="86"/>
      <c r="G42" s="86"/>
      <c r="H42" s="52"/>
      <c r="I42" s="103" t="s">
        <v>18</v>
      </c>
      <c r="J42" s="103"/>
      <c r="K42" s="52"/>
      <c r="L42" s="52"/>
      <c r="M42" s="180">
        <v>0.01</v>
      </c>
      <c r="N42" s="180">
        <v>0.01</v>
      </c>
      <c r="O42" s="180">
        <v>0.01</v>
      </c>
      <c r="P42" s="180">
        <v>0.01</v>
      </c>
      <c r="Q42" s="180">
        <v>0.01</v>
      </c>
      <c r="R42" s="180">
        <v>0.01</v>
      </c>
      <c r="S42" s="180">
        <v>0.01</v>
      </c>
      <c r="T42" s="180">
        <v>0.01</v>
      </c>
      <c r="U42" s="180">
        <v>0.01</v>
      </c>
      <c r="V42" s="180">
        <v>0.01</v>
      </c>
      <c r="W42" s="180">
        <v>0.01</v>
      </c>
      <c r="X42" s="180">
        <v>0.01</v>
      </c>
      <c r="Y42" s="180">
        <v>0.01</v>
      </c>
      <c r="Z42" s="180">
        <v>0.01</v>
      </c>
      <c r="AA42" s="180">
        <v>0.01</v>
      </c>
      <c r="AB42" s="180">
        <v>0.01</v>
      </c>
      <c r="AC42" s="180">
        <v>0.01</v>
      </c>
      <c r="AD42" s="180">
        <v>0.01</v>
      </c>
      <c r="AE42" s="180">
        <v>0.01</v>
      </c>
      <c r="AF42" s="180">
        <v>0.01</v>
      </c>
      <c r="AG42" s="180">
        <v>0.01</v>
      </c>
      <c r="AH42" s="180">
        <v>0.01</v>
      </c>
      <c r="AI42" s="180">
        <v>0.01</v>
      </c>
      <c r="AJ42" s="180">
        <v>0.01</v>
      </c>
      <c r="AK42" s="180">
        <v>0.01</v>
      </c>
      <c r="AL42" s="180">
        <v>0.01</v>
      </c>
      <c r="AM42" s="180">
        <v>0.01</v>
      </c>
      <c r="AN42" s="180">
        <v>0.01</v>
      </c>
      <c r="AO42" s="180">
        <v>0.01</v>
      </c>
      <c r="AP42" s="180">
        <v>0.01</v>
      </c>
      <c r="AQ42" s="180">
        <v>0.01</v>
      </c>
      <c r="AR42" s="180">
        <v>0.01</v>
      </c>
      <c r="AS42" s="180">
        <v>0.01</v>
      </c>
      <c r="AT42" s="180">
        <v>0.01</v>
      </c>
      <c r="AU42" s="180">
        <v>0.01</v>
      </c>
      <c r="AV42" s="180">
        <v>0.01</v>
      </c>
      <c r="AW42" s="180">
        <v>0.01</v>
      </c>
      <c r="AX42" s="180">
        <v>0.01</v>
      </c>
      <c r="AY42" s="180">
        <v>0.01</v>
      </c>
      <c r="AZ42" s="180">
        <v>0.01</v>
      </c>
      <c r="BA42" s="180">
        <v>0.01</v>
      </c>
      <c r="BB42" s="180">
        <v>0.01</v>
      </c>
      <c r="BC42" s="180">
        <v>0.01</v>
      </c>
      <c r="BD42" s="180">
        <v>0.01</v>
      </c>
      <c r="BE42" s="180">
        <v>0.01</v>
      </c>
      <c r="BF42" s="180">
        <v>0.01</v>
      </c>
      <c r="BG42" s="180">
        <v>0.01</v>
      </c>
      <c r="BH42" s="180">
        <v>0.01</v>
      </c>
      <c r="BI42" s="180">
        <v>0.01</v>
      </c>
      <c r="BJ42" s="180">
        <v>0.01</v>
      </c>
      <c r="BK42" s="180">
        <v>0.01</v>
      </c>
      <c r="BL42" s="180">
        <v>0.01</v>
      </c>
      <c r="BM42" s="180">
        <v>0.01</v>
      </c>
      <c r="BN42" s="180">
        <v>0.01</v>
      </c>
    </row>
    <row r="43" spans="2:66" x14ac:dyDescent="0.3">
      <c r="B43" s="83"/>
      <c r="C43" s="83"/>
      <c r="D43" s="83"/>
      <c r="E43" s="83"/>
      <c r="F43" s="83"/>
      <c r="G43" s="83"/>
      <c r="H43" s="52"/>
      <c r="I43" s="103"/>
      <c r="J43" s="103"/>
      <c r="K43" s="52"/>
      <c r="L43" s="52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  <c r="BB43" s="103"/>
      <c r="BC43" s="103"/>
      <c r="BD43" s="103"/>
      <c r="BE43" s="103"/>
      <c r="BF43" s="103"/>
      <c r="BG43" s="103"/>
      <c r="BH43" s="103"/>
      <c r="BI43" s="103"/>
      <c r="BJ43" s="103"/>
      <c r="BK43" s="103"/>
      <c r="BL43" s="103"/>
      <c r="BM43" s="103"/>
      <c r="BN43" s="103"/>
    </row>
    <row r="44" spans="2:66" x14ac:dyDescent="0.3">
      <c r="B44" s="83" t="s">
        <v>77</v>
      </c>
      <c r="C44" s="83"/>
      <c r="D44" s="83"/>
      <c r="E44" s="83"/>
      <c r="F44" s="83"/>
      <c r="G44" s="83"/>
      <c r="H44" s="52"/>
      <c r="I44" s="103" t="s">
        <v>76</v>
      </c>
      <c r="J44" s="103"/>
      <c r="K44" s="150">
        <f>'Scenario sheet'!C32</f>
        <v>2</v>
      </c>
      <c r="L44" s="52"/>
      <c r="M44" s="184" cm="1">
        <f t="array" ref="M44">INDEX(M45:M47,$K44)</f>
        <v>5.5</v>
      </c>
      <c r="N44" s="184" cm="1">
        <f t="array" ref="N44">INDEX(N45:N47,$K44)</f>
        <v>5.83</v>
      </c>
      <c r="O44" s="184" cm="1">
        <f t="array" ref="O44">INDEX(O45:O47,$K44)</f>
        <v>6.0049000000000001</v>
      </c>
      <c r="P44" s="184" cm="1">
        <f t="array" ref="P44">INDEX(P45:P47,$K44)</f>
        <v>6.1249980000000006</v>
      </c>
      <c r="Q44" s="184" cm="1">
        <f t="array" ref="Q44">INDEX(Q45:Q47,$K44)</f>
        <v>6.2474979600000005</v>
      </c>
      <c r="R44" s="184" cm="1">
        <f t="array" ref="R44">INDEX(R45:R47,$K44)</f>
        <v>6.3724479192000008</v>
      </c>
      <c r="S44" s="184" cm="1">
        <f t="array" ref="S44">INDEX(S45:S47,$K44)</f>
        <v>6.4998968775840007</v>
      </c>
      <c r="T44" s="184" cm="1">
        <f t="array" ref="T44">INDEX(T45:T47,$K44)</f>
        <v>6.6298948151356809</v>
      </c>
      <c r="U44" s="184" cm="1">
        <f t="array" ref="U44">INDEX(U45:U47,$K44)</f>
        <v>6.7624927114383944</v>
      </c>
      <c r="V44" s="184" cm="1">
        <f t="array" ref="V44">INDEX(V45:V47,$K44)</f>
        <v>6.897742565667162</v>
      </c>
      <c r="W44" s="184" cm="1">
        <f t="array" ref="W44">INDEX(W45:W47,$K44)</f>
        <v>7.0356974169805051</v>
      </c>
      <c r="X44" s="184" cm="1">
        <f t="array" ref="X44">INDEX(X45:X47,$K44)</f>
        <v>7.1764113653201154</v>
      </c>
      <c r="Y44" s="184" cm="1">
        <f t="array" ref="Y44">INDEX(Y45:Y47,$K44)</f>
        <v>7.3199395926265174</v>
      </c>
      <c r="Z44" s="184" cm="1">
        <f t="array" ref="Z44">INDEX(Z45:Z47,$K44)</f>
        <v>7.4663383844790481</v>
      </c>
      <c r="AA44" s="184" cm="1">
        <f t="array" ref="AA44">INDEX(AA45:AA47,$K44)</f>
        <v>7.6156651521686296</v>
      </c>
      <c r="AB44" s="184" cm="1">
        <f t="array" ref="AB44">INDEX(AB45:AB47,$K44)</f>
        <v>7.7679784552120026</v>
      </c>
      <c r="AC44" s="184" cm="1">
        <f t="array" ref="AC44">INDEX(AC45:AC47,$K44)</f>
        <v>7.9233380243162426</v>
      </c>
      <c r="AD44" s="184" cm="1">
        <f t="array" ref="AD44">INDEX(AD45:AD47,$K44)</f>
        <v>8.0818047848025678</v>
      </c>
      <c r="AE44" s="184" cm="1">
        <f t="array" ref="AE44">INDEX(AE45:AE47,$K44)</f>
        <v>8.2434408804986194</v>
      </c>
      <c r="AF44" s="184" cm="1">
        <f t="array" ref="AF44">INDEX(AF45:AF47,$K44)</f>
        <v>8.4083096981085923</v>
      </c>
      <c r="AG44" s="184" cm="1">
        <f t="array" ref="AG44">INDEX(AG45:AG47,$K44)</f>
        <v>8.5764758920707642</v>
      </c>
      <c r="AH44" s="184" cm="1">
        <f t="array" ref="AH44">INDEX(AH45:AH47,$K44)</f>
        <v>8.7480054099121798</v>
      </c>
      <c r="AI44" s="184" cm="1">
        <f t="array" ref="AI44">INDEX(AI45:AI47,$K44)</f>
        <v>8.9229655181104235</v>
      </c>
      <c r="AJ44" s="184" cm="1">
        <f t="array" ref="AJ44">INDEX(AJ45:AJ47,$K44)</f>
        <v>9.1014248284726325</v>
      </c>
      <c r="AK44" s="184" cm="1">
        <f t="array" ref="AK44">INDEX(AK45:AK47,$K44)</f>
        <v>9.2834533250420854</v>
      </c>
      <c r="AL44" s="184" cm="1">
        <f t="array" ref="AL44">INDEX(AL45:AL47,$K44)</f>
        <v>9.4691223915429266</v>
      </c>
      <c r="AM44" s="184" cm="1">
        <f t="array" ref="AM44">INDEX(AM45:AM47,$K44)</f>
        <v>9.6585048393737853</v>
      </c>
      <c r="AN44" s="184" cm="1">
        <f t="array" ref="AN44">INDEX(AN45:AN47,$K44)</f>
        <v>9.8516749361612614</v>
      </c>
      <c r="AO44" s="184" cm="1">
        <f t="array" ref="AO44">INDEX(AO45:AO47,$K44)</f>
        <v>10.048708434884487</v>
      </c>
      <c r="AP44" s="184" cm="1">
        <f t="array" ref="AP44">INDEX(AP45:AP47,$K44)</f>
        <v>10.249682603582176</v>
      </c>
      <c r="AQ44" s="184" cm="1">
        <f t="array" ref="AQ44">INDEX(AQ45:AQ47,$K44)</f>
        <v>10.454676255653819</v>
      </c>
      <c r="AR44" s="184" cm="1">
        <f t="array" ref="AR44">INDEX(AR45:AR47,$K44)</f>
        <v>10.663769780766895</v>
      </c>
      <c r="AS44" s="184" cm="1">
        <f t="array" ref="AS44">INDEX(AS45:AS47,$K44)</f>
        <v>10.877045176382232</v>
      </c>
      <c r="AT44" s="184" cm="1">
        <f t="array" ref="AT44">INDEX(AT45:AT47,$K44)</f>
        <v>11.094586079909877</v>
      </c>
      <c r="AU44" s="184" cm="1">
        <f t="array" ref="AU44">INDEX(AU45:AU47,$K44)</f>
        <v>11.316477801508075</v>
      </c>
      <c r="AV44" s="184" cm="1">
        <f t="array" ref="AV44">INDEX(AV45:AV47,$K44)</f>
        <v>11.542807357538237</v>
      </c>
      <c r="AW44" s="184" cm="1">
        <f t="array" ref="AW44">INDEX(AW45:AW47,$K44)</f>
        <v>11.773663504689003</v>
      </c>
      <c r="AX44" s="184" cm="1">
        <f t="array" ref="AX44">INDEX(AX45:AX47,$K44)</f>
        <v>12.009136774782784</v>
      </c>
      <c r="AY44" s="184" cm="1">
        <f t="array" ref="AY44">INDEX(AY45:AY47,$K44)</f>
        <v>12.24931951027844</v>
      </c>
      <c r="AZ44" s="184" cm="1">
        <f t="array" ref="AZ44">INDEX(AZ45:AZ47,$K44)</f>
        <v>12.494305900484008</v>
      </c>
      <c r="BA44" s="184" cm="1">
        <f t="array" ref="BA44">INDEX(BA45:BA47,$K44)</f>
        <v>12.744192018493688</v>
      </c>
      <c r="BB44" s="184" cm="1">
        <f t="array" ref="BB44">INDEX(BB45:BB47,$K44)</f>
        <v>12.999075858863563</v>
      </c>
      <c r="BC44" s="184" cm="1">
        <f t="array" ref="BC44">INDEX(BC45:BC47,$K44)</f>
        <v>13.259057376040834</v>
      </c>
      <c r="BD44" s="184" cm="1">
        <f t="array" ref="BD44">INDEX(BD45:BD47,$K44)</f>
        <v>13.524238523561651</v>
      </c>
      <c r="BE44" s="184" cm="1">
        <f t="array" ref="BE44">INDEX(BE45:BE47,$K44)</f>
        <v>13.794723294032885</v>
      </c>
      <c r="BF44" s="184" cm="1">
        <f t="array" ref="BF44">INDEX(BF45:BF47,$K44)</f>
        <v>14.070617759913542</v>
      </c>
      <c r="BG44" s="184" cm="1">
        <f t="array" ref="BG44">INDEX(BG45:BG47,$K44)</f>
        <v>14.352030115111813</v>
      </c>
      <c r="BH44" s="184" cm="1">
        <f t="array" ref="BH44">INDEX(BH45:BH47,$K44)</f>
        <v>14.639070717414048</v>
      </c>
      <c r="BI44" s="184" cm="1">
        <f t="array" ref="BI44">INDEX(BI45:BI47,$K44)</f>
        <v>14.93185213176233</v>
      </c>
      <c r="BJ44" s="184" cm="1">
        <f t="array" ref="BJ44">INDEX(BJ45:BJ47,$K44)</f>
        <v>15.230489174397578</v>
      </c>
      <c r="BK44" s="184" cm="1">
        <f t="array" ref="BK44">INDEX(BK45:BK47,$K44)</f>
        <v>15.535098957885529</v>
      </c>
      <c r="BL44" s="184" cm="1">
        <f t="array" ref="BL44">INDEX(BL45:BL47,$K44)</f>
        <v>15.84580093704324</v>
      </c>
      <c r="BM44" s="184" cm="1">
        <f t="array" ref="BM44">INDEX(BM45:BM47,$K44)</f>
        <v>16.162716955784106</v>
      </c>
      <c r="BN44" s="184" cm="1">
        <f t="array" ref="BN44">INDEX(BN45:BN47,$K44)</f>
        <v>16.485971294899787</v>
      </c>
    </row>
    <row r="45" spans="2:66" x14ac:dyDescent="0.3">
      <c r="B45" s="169" t="s">
        <v>37</v>
      </c>
      <c r="C45" s="86"/>
      <c r="D45" s="86"/>
      <c r="E45" s="86"/>
      <c r="F45" s="86"/>
      <c r="G45" s="86"/>
      <c r="H45" s="52"/>
      <c r="I45" s="103" t="s">
        <v>76</v>
      </c>
      <c r="J45" s="103"/>
      <c r="K45" s="52"/>
      <c r="L45" s="52"/>
      <c r="M45" s="187">
        <v>6</v>
      </c>
      <c r="N45" s="186">
        <f t="shared" ref="N45:AH45" si="10">M45*(1+N5)</f>
        <v>6.36</v>
      </c>
      <c r="O45" s="186">
        <f t="shared" si="10"/>
        <v>6.5508000000000006</v>
      </c>
      <c r="P45" s="186">
        <f t="shared" si="10"/>
        <v>6.6818160000000004</v>
      </c>
      <c r="Q45" s="186">
        <f t="shared" si="10"/>
        <v>6.8154523200000003</v>
      </c>
      <c r="R45" s="186">
        <f t="shared" si="10"/>
        <v>6.9517613664000004</v>
      </c>
      <c r="S45" s="186">
        <f t="shared" si="10"/>
        <v>7.0907965937280002</v>
      </c>
      <c r="T45" s="186">
        <f t="shared" si="10"/>
        <v>7.2326125256025602</v>
      </c>
      <c r="U45" s="186">
        <f t="shared" si="10"/>
        <v>7.377264776114612</v>
      </c>
      <c r="V45" s="186">
        <f t="shared" si="10"/>
        <v>7.524810071636904</v>
      </c>
      <c r="W45" s="186">
        <f t="shared" si="10"/>
        <v>7.6753062730696424</v>
      </c>
      <c r="X45" s="186">
        <f t="shared" si="10"/>
        <v>7.8288123985310358</v>
      </c>
      <c r="Y45" s="186">
        <f t="shared" si="10"/>
        <v>7.985388646501657</v>
      </c>
      <c r="Z45" s="186">
        <f t="shared" si="10"/>
        <v>8.1450964194316899</v>
      </c>
      <c r="AA45" s="186">
        <f t="shared" si="10"/>
        <v>8.3079983478203232</v>
      </c>
      <c r="AB45" s="186">
        <f t="shared" si="10"/>
        <v>8.4741583147767301</v>
      </c>
      <c r="AC45" s="186">
        <f t="shared" si="10"/>
        <v>8.6436414810722653</v>
      </c>
      <c r="AD45" s="186">
        <f t="shared" si="10"/>
        <v>8.8165143106937105</v>
      </c>
      <c r="AE45" s="186">
        <f t="shared" si="10"/>
        <v>8.9928445969075845</v>
      </c>
      <c r="AF45" s="186">
        <f t="shared" si="10"/>
        <v>9.1727014888457372</v>
      </c>
      <c r="AG45" s="186">
        <f t="shared" si="10"/>
        <v>9.3561555186226517</v>
      </c>
      <c r="AH45" s="186">
        <f t="shared" si="10"/>
        <v>9.5432786289951057</v>
      </c>
      <c r="AI45" s="186">
        <f t="shared" ref="AI45:BN45" si="11">AH45*(1+AI5)</f>
        <v>9.7341442015750079</v>
      </c>
      <c r="AJ45" s="186">
        <f t="shared" si="11"/>
        <v>9.9288270856065086</v>
      </c>
      <c r="AK45" s="186">
        <f t="shared" si="11"/>
        <v>10.127403627318639</v>
      </c>
      <c r="AL45" s="186">
        <f t="shared" si="11"/>
        <v>10.329951699865012</v>
      </c>
      <c r="AM45" s="186">
        <f t="shared" si="11"/>
        <v>10.536550733862311</v>
      </c>
      <c r="AN45" s="186">
        <f t="shared" si="11"/>
        <v>10.747281748539558</v>
      </c>
      <c r="AO45" s="186">
        <f t="shared" si="11"/>
        <v>10.962227383510349</v>
      </c>
      <c r="AP45" s="186">
        <f t="shared" si="11"/>
        <v>11.181471931180557</v>
      </c>
      <c r="AQ45" s="186">
        <f t="shared" si="11"/>
        <v>11.405101369804168</v>
      </c>
      <c r="AR45" s="186">
        <f t="shared" si="11"/>
        <v>11.633203397200251</v>
      </c>
      <c r="AS45" s="186">
        <f t="shared" si="11"/>
        <v>11.865867465144257</v>
      </c>
      <c r="AT45" s="186">
        <f t="shared" si="11"/>
        <v>12.103184814447143</v>
      </c>
      <c r="AU45" s="186">
        <f t="shared" si="11"/>
        <v>12.345248510736086</v>
      </c>
      <c r="AV45" s="186">
        <f t="shared" si="11"/>
        <v>12.592153480950808</v>
      </c>
      <c r="AW45" s="186">
        <f t="shared" si="11"/>
        <v>12.843996550569825</v>
      </c>
      <c r="AX45" s="186">
        <f t="shared" si="11"/>
        <v>13.100876481581222</v>
      </c>
      <c r="AY45" s="186">
        <f t="shared" si="11"/>
        <v>13.362894011212846</v>
      </c>
      <c r="AZ45" s="186">
        <f t="shared" si="11"/>
        <v>13.630151891437103</v>
      </c>
      <c r="BA45" s="186">
        <f t="shared" si="11"/>
        <v>13.902754929265846</v>
      </c>
      <c r="BB45" s="186">
        <f t="shared" si="11"/>
        <v>14.180810027851164</v>
      </c>
      <c r="BC45" s="186">
        <f t="shared" si="11"/>
        <v>14.464426228408188</v>
      </c>
      <c r="BD45" s="186">
        <f t="shared" si="11"/>
        <v>14.753714752976352</v>
      </c>
      <c r="BE45" s="186">
        <f t="shared" si="11"/>
        <v>15.048789048035879</v>
      </c>
      <c r="BF45" s="186">
        <f t="shared" si="11"/>
        <v>15.349764828996596</v>
      </c>
      <c r="BG45" s="186">
        <f t="shared" si="11"/>
        <v>15.656760125576529</v>
      </c>
      <c r="BH45" s="186">
        <f t="shared" si="11"/>
        <v>15.969895328088059</v>
      </c>
      <c r="BI45" s="186">
        <f t="shared" si="11"/>
        <v>16.289293234649822</v>
      </c>
      <c r="BJ45" s="186">
        <f t="shared" si="11"/>
        <v>16.615079099342818</v>
      </c>
      <c r="BK45" s="186">
        <f t="shared" si="11"/>
        <v>16.947380681329676</v>
      </c>
      <c r="BL45" s="186">
        <f t="shared" si="11"/>
        <v>17.28632829495627</v>
      </c>
      <c r="BM45" s="186">
        <f t="shared" si="11"/>
        <v>17.632054860855394</v>
      </c>
      <c r="BN45" s="186">
        <f t="shared" si="11"/>
        <v>17.984695958072503</v>
      </c>
    </row>
    <row r="46" spans="2:66" x14ac:dyDescent="0.3">
      <c r="B46" s="169" t="s">
        <v>38</v>
      </c>
      <c r="C46" s="86"/>
      <c r="D46" s="86"/>
      <c r="E46" s="86"/>
      <c r="F46" s="86"/>
      <c r="G46" s="86"/>
      <c r="H46" s="52"/>
      <c r="I46" s="103" t="s">
        <v>76</v>
      </c>
      <c r="J46" s="103"/>
      <c r="K46" s="52"/>
      <c r="L46" s="52"/>
      <c r="M46" s="187">
        <v>5.5</v>
      </c>
      <c r="N46" s="186">
        <f t="shared" ref="N46:AH46" si="12">M46*(1+N5)</f>
        <v>5.83</v>
      </c>
      <c r="O46" s="186">
        <f t="shared" si="12"/>
        <v>6.0049000000000001</v>
      </c>
      <c r="P46" s="186">
        <f t="shared" si="12"/>
        <v>6.1249980000000006</v>
      </c>
      <c r="Q46" s="186">
        <f t="shared" si="12"/>
        <v>6.2474979600000005</v>
      </c>
      <c r="R46" s="186">
        <f t="shared" si="12"/>
        <v>6.3724479192000008</v>
      </c>
      <c r="S46" s="186">
        <f t="shared" si="12"/>
        <v>6.4998968775840007</v>
      </c>
      <c r="T46" s="186">
        <f t="shared" si="12"/>
        <v>6.6298948151356809</v>
      </c>
      <c r="U46" s="186">
        <f t="shared" si="12"/>
        <v>6.7624927114383944</v>
      </c>
      <c r="V46" s="186">
        <f t="shared" si="12"/>
        <v>6.897742565667162</v>
      </c>
      <c r="W46" s="186">
        <f t="shared" si="12"/>
        <v>7.0356974169805051</v>
      </c>
      <c r="X46" s="186">
        <f t="shared" si="12"/>
        <v>7.1764113653201154</v>
      </c>
      <c r="Y46" s="186">
        <f t="shared" si="12"/>
        <v>7.3199395926265174</v>
      </c>
      <c r="Z46" s="186">
        <f t="shared" si="12"/>
        <v>7.4663383844790481</v>
      </c>
      <c r="AA46" s="186">
        <f t="shared" si="12"/>
        <v>7.6156651521686296</v>
      </c>
      <c r="AB46" s="186">
        <f t="shared" si="12"/>
        <v>7.7679784552120026</v>
      </c>
      <c r="AC46" s="186">
        <f t="shared" si="12"/>
        <v>7.9233380243162426</v>
      </c>
      <c r="AD46" s="186">
        <f t="shared" si="12"/>
        <v>8.0818047848025678</v>
      </c>
      <c r="AE46" s="186">
        <f t="shared" si="12"/>
        <v>8.2434408804986194</v>
      </c>
      <c r="AF46" s="186">
        <f t="shared" si="12"/>
        <v>8.4083096981085923</v>
      </c>
      <c r="AG46" s="186">
        <f t="shared" si="12"/>
        <v>8.5764758920707642</v>
      </c>
      <c r="AH46" s="186">
        <f t="shared" si="12"/>
        <v>8.7480054099121798</v>
      </c>
      <c r="AI46" s="186">
        <f t="shared" ref="AI46:BN46" si="13">AH46*(1+AI5)</f>
        <v>8.9229655181104235</v>
      </c>
      <c r="AJ46" s="186">
        <f t="shared" si="13"/>
        <v>9.1014248284726325</v>
      </c>
      <c r="AK46" s="186">
        <f t="shared" si="13"/>
        <v>9.2834533250420854</v>
      </c>
      <c r="AL46" s="186">
        <f t="shared" si="13"/>
        <v>9.4691223915429266</v>
      </c>
      <c r="AM46" s="186">
        <f t="shared" si="13"/>
        <v>9.6585048393737853</v>
      </c>
      <c r="AN46" s="186">
        <f t="shared" si="13"/>
        <v>9.8516749361612614</v>
      </c>
      <c r="AO46" s="186">
        <f t="shared" si="13"/>
        <v>10.048708434884487</v>
      </c>
      <c r="AP46" s="186">
        <f t="shared" si="13"/>
        <v>10.249682603582176</v>
      </c>
      <c r="AQ46" s="186">
        <f t="shared" si="13"/>
        <v>10.454676255653819</v>
      </c>
      <c r="AR46" s="186">
        <f t="shared" si="13"/>
        <v>10.663769780766895</v>
      </c>
      <c r="AS46" s="186">
        <f t="shared" si="13"/>
        <v>10.877045176382232</v>
      </c>
      <c r="AT46" s="186">
        <f t="shared" si="13"/>
        <v>11.094586079909877</v>
      </c>
      <c r="AU46" s="186">
        <f t="shared" si="13"/>
        <v>11.316477801508075</v>
      </c>
      <c r="AV46" s="186">
        <f t="shared" si="13"/>
        <v>11.542807357538237</v>
      </c>
      <c r="AW46" s="186">
        <f t="shared" si="13"/>
        <v>11.773663504689003</v>
      </c>
      <c r="AX46" s="186">
        <f t="shared" si="13"/>
        <v>12.009136774782784</v>
      </c>
      <c r="AY46" s="186">
        <f t="shared" si="13"/>
        <v>12.24931951027844</v>
      </c>
      <c r="AZ46" s="186">
        <f t="shared" si="13"/>
        <v>12.494305900484008</v>
      </c>
      <c r="BA46" s="186">
        <f t="shared" si="13"/>
        <v>12.744192018493688</v>
      </c>
      <c r="BB46" s="186">
        <f t="shared" si="13"/>
        <v>12.999075858863563</v>
      </c>
      <c r="BC46" s="186">
        <f t="shared" si="13"/>
        <v>13.259057376040834</v>
      </c>
      <c r="BD46" s="186">
        <f t="shared" si="13"/>
        <v>13.524238523561651</v>
      </c>
      <c r="BE46" s="186">
        <f t="shared" si="13"/>
        <v>13.794723294032885</v>
      </c>
      <c r="BF46" s="186">
        <f t="shared" si="13"/>
        <v>14.070617759913542</v>
      </c>
      <c r="BG46" s="186">
        <f t="shared" si="13"/>
        <v>14.352030115111813</v>
      </c>
      <c r="BH46" s="186">
        <f t="shared" si="13"/>
        <v>14.639070717414048</v>
      </c>
      <c r="BI46" s="186">
        <f t="shared" si="13"/>
        <v>14.93185213176233</v>
      </c>
      <c r="BJ46" s="186">
        <f t="shared" si="13"/>
        <v>15.230489174397578</v>
      </c>
      <c r="BK46" s="186">
        <f t="shared" si="13"/>
        <v>15.535098957885529</v>
      </c>
      <c r="BL46" s="186">
        <f t="shared" si="13"/>
        <v>15.84580093704324</v>
      </c>
      <c r="BM46" s="186">
        <f t="shared" si="13"/>
        <v>16.162716955784106</v>
      </c>
      <c r="BN46" s="186">
        <f t="shared" si="13"/>
        <v>16.485971294899787</v>
      </c>
    </row>
    <row r="47" spans="2:66" x14ac:dyDescent="0.3">
      <c r="B47" s="169" t="s">
        <v>39</v>
      </c>
      <c r="C47" s="86"/>
      <c r="D47" s="86"/>
      <c r="E47" s="86"/>
      <c r="F47" s="86"/>
      <c r="G47" s="86"/>
      <c r="H47" s="52"/>
      <c r="I47" s="103" t="s">
        <v>76</v>
      </c>
      <c r="J47" s="103"/>
      <c r="K47" s="52"/>
      <c r="L47" s="52"/>
      <c r="M47" s="187">
        <v>4.5</v>
      </c>
      <c r="N47" s="186">
        <f t="shared" ref="N47:AH47" si="14">M47*(1+N5)</f>
        <v>4.7700000000000005</v>
      </c>
      <c r="O47" s="186">
        <f t="shared" si="14"/>
        <v>4.9131000000000009</v>
      </c>
      <c r="P47" s="186">
        <f t="shared" si="14"/>
        <v>5.011362000000001</v>
      </c>
      <c r="Q47" s="186">
        <f t="shared" si="14"/>
        <v>5.1115892400000007</v>
      </c>
      <c r="R47" s="186">
        <f t="shared" si="14"/>
        <v>5.2138210248000005</v>
      </c>
      <c r="S47" s="186">
        <f t="shared" si="14"/>
        <v>5.3180974452960008</v>
      </c>
      <c r="T47" s="186">
        <f t="shared" si="14"/>
        <v>5.4244593942019206</v>
      </c>
      <c r="U47" s="186">
        <f t="shared" si="14"/>
        <v>5.5329485820859592</v>
      </c>
      <c r="V47" s="186">
        <f t="shared" si="14"/>
        <v>5.6436075537276782</v>
      </c>
      <c r="W47" s="186">
        <f t="shared" si="14"/>
        <v>5.7564797048022323</v>
      </c>
      <c r="X47" s="186">
        <f t="shared" si="14"/>
        <v>5.8716092988982771</v>
      </c>
      <c r="Y47" s="186">
        <f t="shared" si="14"/>
        <v>5.9890414848762425</v>
      </c>
      <c r="Z47" s="186">
        <f t="shared" si="14"/>
        <v>6.1088223145737679</v>
      </c>
      <c r="AA47" s="186">
        <f t="shared" si="14"/>
        <v>6.2309987608652433</v>
      </c>
      <c r="AB47" s="186">
        <f t="shared" si="14"/>
        <v>6.3556187360825485</v>
      </c>
      <c r="AC47" s="186">
        <f t="shared" si="14"/>
        <v>6.4827311108041998</v>
      </c>
      <c r="AD47" s="186">
        <f t="shared" si="14"/>
        <v>6.6123857330202842</v>
      </c>
      <c r="AE47" s="186">
        <f t="shared" si="14"/>
        <v>6.7446334476806902</v>
      </c>
      <c r="AF47" s="186">
        <f t="shared" si="14"/>
        <v>6.8795261166343042</v>
      </c>
      <c r="AG47" s="186">
        <f t="shared" si="14"/>
        <v>7.0171166389669901</v>
      </c>
      <c r="AH47" s="186">
        <f t="shared" si="14"/>
        <v>7.1574589717463297</v>
      </c>
      <c r="AI47" s="186">
        <f t="shared" ref="AI47:BN47" si="15">AH47*(1+AI5)</f>
        <v>7.3006081511812564</v>
      </c>
      <c r="AJ47" s="186">
        <f t="shared" si="15"/>
        <v>7.4466203142048819</v>
      </c>
      <c r="AK47" s="186">
        <f t="shared" si="15"/>
        <v>7.5955527204889801</v>
      </c>
      <c r="AL47" s="186">
        <f t="shared" si="15"/>
        <v>7.74746377489876</v>
      </c>
      <c r="AM47" s="186">
        <f t="shared" si="15"/>
        <v>7.9024130503967358</v>
      </c>
      <c r="AN47" s="186">
        <f t="shared" si="15"/>
        <v>8.060461311404671</v>
      </c>
      <c r="AO47" s="186">
        <f t="shared" si="15"/>
        <v>8.2216705376327646</v>
      </c>
      <c r="AP47" s="186">
        <f t="shared" si="15"/>
        <v>8.3861039483854203</v>
      </c>
      <c r="AQ47" s="186">
        <f t="shared" si="15"/>
        <v>8.5538260273531286</v>
      </c>
      <c r="AR47" s="186">
        <f t="shared" si="15"/>
        <v>8.7249025479001912</v>
      </c>
      <c r="AS47" s="186">
        <f t="shared" si="15"/>
        <v>8.899400598858195</v>
      </c>
      <c r="AT47" s="186">
        <f t="shared" si="15"/>
        <v>9.0773886108353583</v>
      </c>
      <c r="AU47" s="186">
        <f t="shared" si="15"/>
        <v>9.258936383052065</v>
      </c>
      <c r="AV47" s="186">
        <f t="shared" si="15"/>
        <v>9.4441151107131063</v>
      </c>
      <c r="AW47" s="186">
        <f t="shared" si="15"/>
        <v>9.6329974129273683</v>
      </c>
      <c r="AX47" s="186">
        <f t="shared" si="15"/>
        <v>9.8256573611859164</v>
      </c>
      <c r="AY47" s="186">
        <f t="shared" si="15"/>
        <v>10.022170508409635</v>
      </c>
      <c r="AZ47" s="186">
        <f t="shared" si="15"/>
        <v>10.222613918577828</v>
      </c>
      <c r="BA47" s="186">
        <f t="shared" si="15"/>
        <v>10.427066196949385</v>
      </c>
      <c r="BB47" s="186">
        <f t="shared" si="15"/>
        <v>10.635607520888373</v>
      </c>
      <c r="BC47" s="186">
        <f t="shared" si="15"/>
        <v>10.84831967130614</v>
      </c>
      <c r="BD47" s="186">
        <f t="shared" si="15"/>
        <v>11.065286064732263</v>
      </c>
      <c r="BE47" s="186">
        <f t="shared" si="15"/>
        <v>11.286591786026909</v>
      </c>
      <c r="BF47" s="186">
        <f t="shared" si="15"/>
        <v>11.512323621747447</v>
      </c>
      <c r="BG47" s="186">
        <f t="shared" si="15"/>
        <v>11.742570094182396</v>
      </c>
      <c r="BH47" s="186">
        <f t="shared" si="15"/>
        <v>11.977421496066045</v>
      </c>
      <c r="BI47" s="186">
        <f t="shared" si="15"/>
        <v>12.216969925987366</v>
      </c>
      <c r="BJ47" s="186">
        <f t="shared" si="15"/>
        <v>12.461309324507113</v>
      </c>
      <c r="BK47" s="186">
        <f t="shared" si="15"/>
        <v>12.710535510997255</v>
      </c>
      <c r="BL47" s="186">
        <f t="shared" si="15"/>
        <v>12.964746221217201</v>
      </c>
      <c r="BM47" s="186">
        <f t="shared" si="15"/>
        <v>13.224041145641545</v>
      </c>
      <c r="BN47" s="186">
        <f t="shared" si="15"/>
        <v>13.488521968554377</v>
      </c>
    </row>
    <row r="48" spans="2:66" x14ac:dyDescent="0.3">
      <c r="B48" s="86"/>
      <c r="C48" s="86"/>
      <c r="D48" s="86"/>
      <c r="E48" s="86"/>
      <c r="F48" s="86"/>
      <c r="G48" s="86"/>
      <c r="H48" s="52"/>
      <c r="I48" s="103"/>
      <c r="J48" s="103"/>
      <c r="K48" s="52"/>
      <c r="L48" s="52"/>
      <c r="M48" s="103"/>
      <c r="N48" s="188"/>
      <c r="O48" s="188"/>
      <c r="P48" s="188"/>
      <c r="Q48" s="188"/>
      <c r="R48" s="188"/>
      <c r="S48" s="188"/>
      <c r="T48" s="188"/>
      <c r="U48" s="188"/>
      <c r="V48" s="188"/>
      <c r="W48" s="188"/>
      <c r="X48" s="188"/>
      <c r="Y48" s="188"/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8"/>
      <c r="AK48" s="188"/>
      <c r="AL48" s="188"/>
      <c r="AM48" s="188"/>
      <c r="AN48" s="188"/>
      <c r="AO48" s="188"/>
      <c r="AP48" s="188"/>
      <c r="AQ48" s="188"/>
      <c r="AR48" s="188"/>
      <c r="AS48" s="188"/>
      <c r="AT48" s="188"/>
      <c r="AU48" s="188"/>
      <c r="AV48" s="188"/>
      <c r="AW48" s="188"/>
      <c r="AX48" s="188"/>
      <c r="AY48" s="188"/>
      <c r="AZ48" s="188"/>
      <c r="BA48" s="188"/>
      <c r="BB48" s="188"/>
      <c r="BC48" s="188"/>
      <c r="BD48" s="188"/>
      <c r="BE48" s="188"/>
      <c r="BF48" s="188"/>
      <c r="BG48" s="188"/>
      <c r="BH48" s="188"/>
      <c r="BI48" s="188"/>
      <c r="BJ48" s="188"/>
      <c r="BK48" s="188"/>
      <c r="BL48" s="188"/>
      <c r="BM48" s="188"/>
      <c r="BN48" s="188"/>
    </row>
    <row r="49" spans="1:66" x14ac:dyDescent="0.3">
      <c r="B49" s="83" t="s">
        <v>78</v>
      </c>
      <c r="C49" s="83"/>
      <c r="D49" s="83"/>
      <c r="E49" s="83"/>
      <c r="F49" s="83"/>
      <c r="G49" s="83"/>
      <c r="H49" s="52"/>
      <c r="I49" s="103" t="s">
        <v>76</v>
      </c>
      <c r="J49" s="103"/>
      <c r="K49" s="150">
        <f>'Scenario sheet'!C33</f>
        <v>2</v>
      </c>
      <c r="L49" s="52"/>
      <c r="M49" s="184" cm="1">
        <f t="array" ref="M49">INDEX(M50:M52,$K49)</f>
        <v>4.5</v>
      </c>
      <c r="N49" s="184" cm="1">
        <f t="array" ref="N49">INDEX(N50:N52,$K49)</f>
        <v>4.7700000000000005</v>
      </c>
      <c r="O49" s="184" cm="1">
        <f t="array" ref="O49">INDEX(O50:O52,$K49)</f>
        <v>4.9131000000000009</v>
      </c>
      <c r="P49" s="184" cm="1">
        <f t="array" ref="P49">INDEX(P50:P52,$K49)</f>
        <v>5.011362000000001</v>
      </c>
      <c r="Q49" s="184" cm="1">
        <f t="array" ref="Q49">INDEX(Q50:Q52,$K49)</f>
        <v>5.1115892400000007</v>
      </c>
      <c r="R49" s="184" cm="1">
        <f t="array" ref="R49">INDEX(R50:R52,$K49)</f>
        <v>5.2138210248000005</v>
      </c>
      <c r="S49" s="184" cm="1">
        <f t="array" ref="S49">INDEX(S50:S52,$K49)</f>
        <v>5.3180974452960008</v>
      </c>
      <c r="T49" s="184" cm="1">
        <f t="array" ref="T49">INDEX(T50:T52,$K49)</f>
        <v>5.4244593942019206</v>
      </c>
      <c r="U49" s="184" cm="1">
        <f t="array" ref="U49">INDEX(U50:U52,$K49)</f>
        <v>5.5329485820859592</v>
      </c>
      <c r="V49" s="184" cm="1">
        <f t="array" ref="V49">INDEX(V50:V52,$K49)</f>
        <v>5.6436075537276782</v>
      </c>
      <c r="W49" s="184" cm="1">
        <f t="array" ref="W49">INDEX(W50:W52,$K49)</f>
        <v>5.7564797048022323</v>
      </c>
      <c r="X49" s="184" cm="1">
        <f t="array" ref="X49">INDEX(X50:X52,$K49)</f>
        <v>5.8716092988982771</v>
      </c>
      <c r="Y49" s="184" cm="1">
        <f t="array" ref="Y49">INDEX(Y50:Y52,$K49)</f>
        <v>5.9890414848762425</v>
      </c>
      <c r="Z49" s="184" cm="1">
        <f t="array" ref="Z49">INDEX(Z50:Z52,$K49)</f>
        <v>6.1088223145737679</v>
      </c>
      <c r="AA49" s="184" cm="1">
        <f t="array" ref="AA49">INDEX(AA50:AA52,$K49)</f>
        <v>6.2309987608652433</v>
      </c>
      <c r="AB49" s="184" cm="1">
        <f t="array" ref="AB49">INDEX(AB50:AB52,$K49)</f>
        <v>6.3556187360825485</v>
      </c>
      <c r="AC49" s="184" cm="1">
        <f t="array" ref="AC49">INDEX(AC50:AC52,$K49)</f>
        <v>6.4827311108041998</v>
      </c>
      <c r="AD49" s="184" cm="1">
        <f t="array" ref="AD49">INDEX(AD50:AD52,$K49)</f>
        <v>6.6123857330202842</v>
      </c>
      <c r="AE49" s="184" cm="1">
        <f t="array" ref="AE49">INDEX(AE50:AE52,$K49)</f>
        <v>6.7446334476806902</v>
      </c>
      <c r="AF49" s="184" cm="1">
        <f t="array" ref="AF49">INDEX(AF50:AF52,$K49)</f>
        <v>6.8795261166343042</v>
      </c>
      <c r="AG49" s="184" cm="1">
        <f t="array" ref="AG49">INDEX(AG50:AG52,$K49)</f>
        <v>7.0171166389669901</v>
      </c>
      <c r="AH49" s="184" cm="1">
        <f t="array" ref="AH49">INDEX(AH50:AH52,$K49)</f>
        <v>7.1574589717463297</v>
      </c>
      <c r="AI49" s="184" cm="1">
        <f t="array" ref="AI49">INDEX(AI50:AI52,$K49)</f>
        <v>7.3006081511812564</v>
      </c>
      <c r="AJ49" s="184" cm="1">
        <f t="array" ref="AJ49">INDEX(AJ50:AJ52,$K49)</f>
        <v>7.4466203142048819</v>
      </c>
      <c r="AK49" s="184" cm="1">
        <f t="array" ref="AK49">INDEX(AK50:AK52,$K49)</f>
        <v>7.5955527204889801</v>
      </c>
      <c r="AL49" s="184" cm="1">
        <f t="array" ref="AL49">INDEX(AL50:AL52,$K49)</f>
        <v>7.74746377489876</v>
      </c>
      <c r="AM49" s="184" cm="1">
        <f t="array" ref="AM49">INDEX(AM50:AM52,$K49)</f>
        <v>7.9024130503967358</v>
      </c>
      <c r="AN49" s="184" cm="1">
        <f t="array" ref="AN49">INDEX(AN50:AN52,$K49)</f>
        <v>8.060461311404671</v>
      </c>
      <c r="AO49" s="184" cm="1">
        <f t="array" ref="AO49">INDEX(AO50:AO52,$K49)</f>
        <v>8.2216705376327646</v>
      </c>
      <c r="AP49" s="184" cm="1">
        <f t="array" ref="AP49">INDEX(AP50:AP52,$K49)</f>
        <v>8.3861039483854203</v>
      </c>
      <c r="AQ49" s="184" cm="1">
        <f t="array" ref="AQ49">INDEX(AQ50:AQ52,$K49)</f>
        <v>8.5538260273531286</v>
      </c>
      <c r="AR49" s="184" cm="1">
        <f t="array" ref="AR49">INDEX(AR50:AR52,$K49)</f>
        <v>8.7249025479001912</v>
      </c>
      <c r="AS49" s="184" cm="1">
        <f t="array" ref="AS49">INDEX(AS50:AS52,$K49)</f>
        <v>8.899400598858195</v>
      </c>
      <c r="AT49" s="184" cm="1">
        <f t="array" ref="AT49">INDEX(AT50:AT52,$K49)</f>
        <v>9.0773886108353583</v>
      </c>
      <c r="AU49" s="184" cm="1">
        <f t="array" ref="AU49">INDEX(AU50:AU52,$K49)</f>
        <v>9.258936383052065</v>
      </c>
      <c r="AV49" s="184" cm="1">
        <f t="array" ref="AV49">INDEX(AV50:AV52,$K49)</f>
        <v>9.4441151107131063</v>
      </c>
      <c r="AW49" s="184" cm="1">
        <f t="array" ref="AW49">INDEX(AW50:AW52,$K49)</f>
        <v>9.6329974129273683</v>
      </c>
      <c r="AX49" s="184" cm="1">
        <f t="array" ref="AX49">INDEX(AX50:AX52,$K49)</f>
        <v>9.8256573611859164</v>
      </c>
      <c r="AY49" s="184" cm="1">
        <f t="array" ref="AY49">INDEX(AY50:AY52,$K49)</f>
        <v>10.022170508409635</v>
      </c>
      <c r="AZ49" s="184" cm="1">
        <f t="array" ref="AZ49">INDEX(AZ50:AZ52,$K49)</f>
        <v>10.222613918577828</v>
      </c>
      <c r="BA49" s="184" cm="1">
        <f t="array" ref="BA49">INDEX(BA50:BA52,$K49)</f>
        <v>10.427066196949385</v>
      </c>
      <c r="BB49" s="184" cm="1">
        <f t="array" ref="BB49">INDEX(BB50:BB52,$K49)</f>
        <v>10.635607520888373</v>
      </c>
      <c r="BC49" s="184" cm="1">
        <f t="array" ref="BC49">INDEX(BC50:BC52,$K49)</f>
        <v>10.84831967130614</v>
      </c>
      <c r="BD49" s="184" cm="1">
        <f t="array" ref="BD49">INDEX(BD50:BD52,$K49)</f>
        <v>11.065286064732263</v>
      </c>
      <c r="BE49" s="184" cm="1">
        <f t="array" ref="BE49">INDEX(BE50:BE52,$K49)</f>
        <v>11.286591786026909</v>
      </c>
      <c r="BF49" s="184" cm="1">
        <f t="array" ref="BF49">INDEX(BF50:BF52,$K49)</f>
        <v>11.512323621747447</v>
      </c>
      <c r="BG49" s="184" cm="1">
        <f t="array" ref="BG49">INDEX(BG50:BG52,$K49)</f>
        <v>11.742570094182396</v>
      </c>
      <c r="BH49" s="184" cm="1">
        <f t="array" ref="BH49">INDEX(BH50:BH52,$K49)</f>
        <v>11.977421496066045</v>
      </c>
      <c r="BI49" s="184" cm="1">
        <f t="array" ref="BI49">INDEX(BI50:BI52,$K49)</f>
        <v>12.216969925987366</v>
      </c>
      <c r="BJ49" s="184" cm="1">
        <f t="array" ref="BJ49">INDEX(BJ50:BJ52,$K49)</f>
        <v>12.461309324507113</v>
      </c>
      <c r="BK49" s="184" cm="1">
        <f t="array" ref="BK49">INDEX(BK50:BK52,$K49)</f>
        <v>12.710535510997255</v>
      </c>
      <c r="BL49" s="184" cm="1">
        <f t="array" ref="BL49">INDEX(BL50:BL52,$K49)</f>
        <v>12.964746221217201</v>
      </c>
      <c r="BM49" s="184" cm="1">
        <f t="array" ref="BM49">INDEX(BM50:BM52,$K49)</f>
        <v>13.224041145641545</v>
      </c>
      <c r="BN49" s="184" cm="1">
        <f t="array" ref="BN49">INDEX(BN50:BN52,$K49)</f>
        <v>13.488521968554377</v>
      </c>
    </row>
    <row r="50" spans="1:66" x14ac:dyDescent="0.3">
      <c r="B50" s="169" t="s">
        <v>37</v>
      </c>
      <c r="C50" s="86"/>
      <c r="D50" s="86"/>
      <c r="E50" s="86"/>
      <c r="F50" s="86"/>
      <c r="G50" s="86"/>
      <c r="H50" s="52"/>
      <c r="I50" s="103" t="s">
        <v>76</v>
      </c>
      <c r="J50" s="103"/>
      <c r="K50" s="52"/>
      <c r="L50" s="52"/>
      <c r="M50" s="187">
        <v>5</v>
      </c>
      <c r="N50" s="186">
        <f t="shared" ref="N50:AH50" si="16">M50*(1+N5)</f>
        <v>5.3000000000000007</v>
      </c>
      <c r="O50" s="186">
        <f t="shared" si="16"/>
        <v>5.4590000000000005</v>
      </c>
      <c r="P50" s="186">
        <f t="shared" si="16"/>
        <v>5.5681800000000008</v>
      </c>
      <c r="Q50" s="186">
        <f t="shared" si="16"/>
        <v>5.6795436000000006</v>
      </c>
      <c r="R50" s="186">
        <f t="shared" si="16"/>
        <v>5.7931344720000011</v>
      </c>
      <c r="S50" s="186">
        <f t="shared" si="16"/>
        <v>5.9089971614400012</v>
      </c>
      <c r="T50" s="186">
        <f t="shared" si="16"/>
        <v>6.0271771046688016</v>
      </c>
      <c r="U50" s="186">
        <f t="shared" si="16"/>
        <v>6.1477206467621777</v>
      </c>
      <c r="V50" s="186">
        <f t="shared" si="16"/>
        <v>6.270675059697421</v>
      </c>
      <c r="W50" s="186">
        <f t="shared" si="16"/>
        <v>6.3960885608913696</v>
      </c>
      <c r="X50" s="186">
        <f t="shared" si="16"/>
        <v>6.5240103321091967</v>
      </c>
      <c r="Y50" s="186">
        <f t="shared" si="16"/>
        <v>6.6544905387513804</v>
      </c>
      <c r="Z50" s="186">
        <f t="shared" si="16"/>
        <v>6.787580349526408</v>
      </c>
      <c r="AA50" s="186">
        <f t="shared" si="16"/>
        <v>6.923331956516936</v>
      </c>
      <c r="AB50" s="186">
        <f t="shared" si="16"/>
        <v>7.0617985956472751</v>
      </c>
      <c r="AC50" s="186">
        <f t="shared" si="16"/>
        <v>7.2030345675602208</v>
      </c>
      <c r="AD50" s="186">
        <f t="shared" si="16"/>
        <v>7.3470952589114251</v>
      </c>
      <c r="AE50" s="186">
        <f t="shared" si="16"/>
        <v>7.4940371640896535</v>
      </c>
      <c r="AF50" s="186">
        <f t="shared" si="16"/>
        <v>7.6439179073714465</v>
      </c>
      <c r="AG50" s="186">
        <f t="shared" si="16"/>
        <v>7.7967962655188758</v>
      </c>
      <c r="AH50" s="186">
        <f t="shared" si="16"/>
        <v>7.9527321908292539</v>
      </c>
      <c r="AI50" s="186">
        <f t="shared" ref="AI50:BN50" si="17">AH50*(1+AI5)</f>
        <v>8.1117868346458391</v>
      </c>
      <c r="AJ50" s="186">
        <f t="shared" si="17"/>
        <v>8.2740225713387563</v>
      </c>
      <c r="AK50" s="186">
        <f t="shared" si="17"/>
        <v>8.4395030227655319</v>
      </c>
      <c r="AL50" s="186">
        <f t="shared" si="17"/>
        <v>8.6082930832208433</v>
      </c>
      <c r="AM50" s="186">
        <f t="shared" si="17"/>
        <v>8.780458944885261</v>
      </c>
      <c r="AN50" s="186">
        <f t="shared" si="17"/>
        <v>8.9560681237829662</v>
      </c>
      <c r="AO50" s="186">
        <f t="shared" si="17"/>
        <v>9.1351894862586249</v>
      </c>
      <c r="AP50" s="186">
        <f t="shared" si="17"/>
        <v>9.3178932759837974</v>
      </c>
      <c r="AQ50" s="186">
        <f t="shared" si="17"/>
        <v>9.5042511415034738</v>
      </c>
      <c r="AR50" s="186">
        <f t="shared" si="17"/>
        <v>9.6943361643335439</v>
      </c>
      <c r="AS50" s="186">
        <f t="shared" si="17"/>
        <v>9.8882228876202145</v>
      </c>
      <c r="AT50" s="186">
        <f t="shared" si="17"/>
        <v>10.085987345372619</v>
      </c>
      <c r="AU50" s="186">
        <f t="shared" si="17"/>
        <v>10.287707092280071</v>
      </c>
      <c r="AV50" s="186">
        <f t="shared" si="17"/>
        <v>10.493461234125672</v>
      </c>
      <c r="AW50" s="186">
        <f t="shared" si="17"/>
        <v>10.703330458808185</v>
      </c>
      <c r="AX50" s="186">
        <f t="shared" si="17"/>
        <v>10.91739706798435</v>
      </c>
      <c r="AY50" s="186">
        <f t="shared" si="17"/>
        <v>11.135745009344037</v>
      </c>
      <c r="AZ50" s="186">
        <f t="shared" si="17"/>
        <v>11.358459909530918</v>
      </c>
      <c r="BA50" s="186">
        <f t="shared" si="17"/>
        <v>11.585629107721537</v>
      </c>
      <c r="BB50" s="186">
        <f t="shared" si="17"/>
        <v>11.817341689875969</v>
      </c>
      <c r="BC50" s="186">
        <f t="shared" si="17"/>
        <v>12.053688523673488</v>
      </c>
      <c r="BD50" s="186">
        <f t="shared" si="17"/>
        <v>12.294762294146958</v>
      </c>
      <c r="BE50" s="186">
        <f t="shared" si="17"/>
        <v>12.540657540029898</v>
      </c>
      <c r="BF50" s="186">
        <f t="shared" si="17"/>
        <v>12.791470690830495</v>
      </c>
      <c r="BG50" s="186">
        <f t="shared" si="17"/>
        <v>13.047300104647105</v>
      </c>
      <c r="BH50" s="186">
        <f t="shared" si="17"/>
        <v>13.308246106740047</v>
      </c>
      <c r="BI50" s="186">
        <f t="shared" si="17"/>
        <v>13.574411028874847</v>
      </c>
      <c r="BJ50" s="186">
        <f t="shared" si="17"/>
        <v>13.845899249452344</v>
      </c>
      <c r="BK50" s="186">
        <f t="shared" si="17"/>
        <v>14.122817234441392</v>
      </c>
      <c r="BL50" s="186">
        <f t="shared" si="17"/>
        <v>14.40527357913022</v>
      </c>
      <c r="BM50" s="186">
        <f t="shared" si="17"/>
        <v>14.693379050712824</v>
      </c>
      <c r="BN50" s="186">
        <f t="shared" si="17"/>
        <v>14.98724663172708</v>
      </c>
    </row>
    <row r="51" spans="1:66" x14ac:dyDescent="0.3">
      <c r="B51" s="169" t="s">
        <v>38</v>
      </c>
      <c r="C51" s="86"/>
      <c r="D51" s="86"/>
      <c r="E51" s="86"/>
      <c r="F51" s="86"/>
      <c r="G51" s="86"/>
      <c r="H51" s="52"/>
      <c r="I51" s="103" t="s">
        <v>76</v>
      </c>
      <c r="J51" s="103"/>
      <c r="K51" s="52"/>
      <c r="L51" s="52"/>
      <c r="M51" s="187">
        <v>4.5</v>
      </c>
      <c r="N51" s="186">
        <f t="shared" ref="N51:AH51" si="18">M51*(1+N5)</f>
        <v>4.7700000000000005</v>
      </c>
      <c r="O51" s="186">
        <f t="shared" si="18"/>
        <v>4.9131000000000009</v>
      </c>
      <c r="P51" s="186">
        <f t="shared" si="18"/>
        <v>5.011362000000001</v>
      </c>
      <c r="Q51" s="186">
        <f t="shared" si="18"/>
        <v>5.1115892400000007</v>
      </c>
      <c r="R51" s="186">
        <f t="shared" si="18"/>
        <v>5.2138210248000005</v>
      </c>
      <c r="S51" s="186">
        <f t="shared" si="18"/>
        <v>5.3180974452960008</v>
      </c>
      <c r="T51" s="186">
        <f t="shared" si="18"/>
        <v>5.4244593942019206</v>
      </c>
      <c r="U51" s="186">
        <f t="shared" si="18"/>
        <v>5.5329485820859592</v>
      </c>
      <c r="V51" s="186">
        <f t="shared" si="18"/>
        <v>5.6436075537276782</v>
      </c>
      <c r="W51" s="186">
        <f t="shared" si="18"/>
        <v>5.7564797048022323</v>
      </c>
      <c r="X51" s="186">
        <f t="shared" si="18"/>
        <v>5.8716092988982771</v>
      </c>
      <c r="Y51" s="186">
        <f t="shared" si="18"/>
        <v>5.9890414848762425</v>
      </c>
      <c r="Z51" s="186">
        <f t="shared" si="18"/>
        <v>6.1088223145737679</v>
      </c>
      <c r="AA51" s="186">
        <f t="shared" si="18"/>
        <v>6.2309987608652433</v>
      </c>
      <c r="AB51" s="186">
        <f t="shared" si="18"/>
        <v>6.3556187360825485</v>
      </c>
      <c r="AC51" s="186">
        <f t="shared" si="18"/>
        <v>6.4827311108041998</v>
      </c>
      <c r="AD51" s="186">
        <f t="shared" si="18"/>
        <v>6.6123857330202842</v>
      </c>
      <c r="AE51" s="186">
        <f t="shared" si="18"/>
        <v>6.7446334476806902</v>
      </c>
      <c r="AF51" s="186">
        <f t="shared" si="18"/>
        <v>6.8795261166343042</v>
      </c>
      <c r="AG51" s="186">
        <f t="shared" si="18"/>
        <v>7.0171166389669901</v>
      </c>
      <c r="AH51" s="186">
        <f t="shared" si="18"/>
        <v>7.1574589717463297</v>
      </c>
      <c r="AI51" s="186">
        <f t="shared" ref="AI51:BN51" si="19">AH51*(1+AI5)</f>
        <v>7.3006081511812564</v>
      </c>
      <c r="AJ51" s="186">
        <f t="shared" si="19"/>
        <v>7.4466203142048819</v>
      </c>
      <c r="AK51" s="186">
        <f t="shared" si="19"/>
        <v>7.5955527204889801</v>
      </c>
      <c r="AL51" s="186">
        <f t="shared" si="19"/>
        <v>7.74746377489876</v>
      </c>
      <c r="AM51" s="186">
        <f t="shared" si="19"/>
        <v>7.9024130503967358</v>
      </c>
      <c r="AN51" s="186">
        <f t="shared" si="19"/>
        <v>8.060461311404671</v>
      </c>
      <c r="AO51" s="186">
        <f t="shared" si="19"/>
        <v>8.2216705376327646</v>
      </c>
      <c r="AP51" s="186">
        <f t="shared" si="19"/>
        <v>8.3861039483854203</v>
      </c>
      <c r="AQ51" s="186">
        <f t="shared" si="19"/>
        <v>8.5538260273531286</v>
      </c>
      <c r="AR51" s="186">
        <f t="shared" si="19"/>
        <v>8.7249025479001912</v>
      </c>
      <c r="AS51" s="186">
        <f t="shared" si="19"/>
        <v>8.899400598858195</v>
      </c>
      <c r="AT51" s="186">
        <f t="shared" si="19"/>
        <v>9.0773886108353583</v>
      </c>
      <c r="AU51" s="186">
        <f t="shared" si="19"/>
        <v>9.258936383052065</v>
      </c>
      <c r="AV51" s="186">
        <f t="shared" si="19"/>
        <v>9.4441151107131063</v>
      </c>
      <c r="AW51" s="186">
        <f t="shared" si="19"/>
        <v>9.6329974129273683</v>
      </c>
      <c r="AX51" s="186">
        <f t="shared" si="19"/>
        <v>9.8256573611859164</v>
      </c>
      <c r="AY51" s="186">
        <f t="shared" si="19"/>
        <v>10.022170508409635</v>
      </c>
      <c r="AZ51" s="186">
        <f t="shared" si="19"/>
        <v>10.222613918577828</v>
      </c>
      <c r="BA51" s="186">
        <f t="shared" si="19"/>
        <v>10.427066196949385</v>
      </c>
      <c r="BB51" s="186">
        <f t="shared" si="19"/>
        <v>10.635607520888373</v>
      </c>
      <c r="BC51" s="186">
        <f t="shared" si="19"/>
        <v>10.84831967130614</v>
      </c>
      <c r="BD51" s="186">
        <f t="shared" si="19"/>
        <v>11.065286064732263</v>
      </c>
      <c r="BE51" s="186">
        <f t="shared" si="19"/>
        <v>11.286591786026909</v>
      </c>
      <c r="BF51" s="186">
        <f t="shared" si="19"/>
        <v>11.512323621747447</v>
      </c>
      <c r="BG51" s="186">
        <f t="shared" si="19"/>
        <v>11.742570094182396</v>
      </c>
      <c r="BH51" s="186">
        <f t="shared" si="19"/>
        <v>11.977421496066045</v>
      </c>
      <c r="BI51" s="186">
        <f t="shared" si="19"/>
        <v>12.216969925987366</v>
      </c>
      <c r="BJ51" s="186">
        <f t="shared" si="19"/>
        <v>12.461309324507113</v>
      </c>
      <c r="BK51" s="186">
        <f t="shared" si="19"/>
        <v>12.710535510997255</v>
      </c>
      <c r="BL51" s="186">
        <f t="shared" si="19"/>
        <v>12.964746221217201</v>
      </c>
      <c r="BM51" s="186">
        <f t="shared" si="19"/>
        <v>13.224041145641545</v>
      </c>
      <c r="BN51" s="186">
        <f t="shared" si="19"/>
        <v>13.488521968554377</v>
      </c>
    </row>
    <row r="52" spans="1:66" x14ac:dyDescent="0.3">
      <c r="B52" s="169" t="s">
        <v>39</v>
      </c>
      <c r="C52" s="86"/>
      <c r="D52" s="86"/>
      <c r="E52" s="86"/>
      <c r="F52" s="86"/>
      <c r="G52" s="86"/>
      <c r="H52" s="52"/>
      <c r="I52" s="103" t="s">
        <v>76</v>
      </c>
      <c r="J52" s="103"/>
      <c r="K52" s="52"/>
      <c r="L52" s="52"/>
      <c r="M52" s="187">
        <v>4</v>
      </c>
      <c r="N52" s="186">
        <f t="shared" ref="N52:AH52" si="20">M52*(1+N5)</f>
        <v>4.24</v>
      </c>
      <c r="O52" s="186">
        <f t="shared" si="20"/>
        <v>4.3672000000000004</v>
      </c>
      <c r="P52" s="186">
        <f t="shared" si="20"/>
        <v>4.4545440000000003</v>
      </c>
      <c r="Q52" s="186">
        <f t="shared" si="20"/>
        <v>4.5436348799999999</v>
      </c>
      <c r="R52" s="186">
        <f t="shared" si="20"/>
        <v>4.6345075776</v>
      </c>
      <c r="S52" s="186">
        <f t="shared" si="20"/>
        <v>4.7271977291520004</v>
      </c>
      <c r="T52" s="186">
        <f t="shared" si="20"/>
        <v>4.8217416837350404</v>
      </c>
      <c r="U52" s="186">
        <f t="shared" si="20"/>
        <v>4.9181765174097416</v>
      </c>
      <c r="V52" s="186">
        <f t="shared" si="20"/>
        <v>5.0165400477579363</v>
      </c>
      <c r="W52" s="186">
        <f t="shared" si="20"/>
        <v>5.1168708487130949</v>
      </c>
      <c r="X52" s="186">
        <f t="shared" si="20"/>
        <v>5.2192082656873566</v>
      </c>
      <c r="Y52" s="186">
        <f t="shared" si="20"/>
        <v>5.3235924310011038</v>
      </c>
      <c r="Z52" s="186">
        <f t="shared" si="20"/>
        <v>5.430064279621126</v>
      </c>
      <c r="AA52" s="186">
        <f t="shared" si="20"/>
        <v>5.5386655652135488</v>
      </c>
      <c r="AB52" s="186">
        <f t="shared" si="20"/>
        <v>5.6494388765178201</v>
      </c>
      <c r="AC52" s="186">
        <f t="shared" si="20"/>
        <v>5.7624276540481763</v>
      </c>
      <c r="AD52" s="186">
        <f t="shared" si="20"/>
        <v>5.8776762071291397</v>
      </c>
      <c r="AE52" s="186">
        <f t="shared" si="20"/>
        <v>5.9952297312717224</v>
      </c>
      <c r="AF52" s="186">
        <f t="shared" si="20"/>
        <v>6.1151343258971567</v>
      </c>
      <c r="AG52" s="186">
        <f t="shared" si="20"/>
        <v>6.2374370124151</v>
      </c>
      <c r="AH52" s="186">
        <f t="shared" si="20"/>
        <v>6.362185752663402</v>
      </c>
      <c r="AI52" s="186">
        <f t="shared" ref="AI52:BN52" si="21">AH52*(1+AI5)</f>
        <v>6.4894294677166702</v>
      </c>
      <c r="AJ52" s="186">
        <f t="shared" si="21"/>
        <v>6.619218057071004</v>
      </c>
      <c r="AK52" s="186">
        <f t="shared" si="21"/>
        <v>6.7516024182124239</v>
      </c>
      <c r="AL52" s="186">
        <f t="shared" si="21"/>
        <v>6.8866344665766723</v>
      </c>
      <c r="AM52" s="186">
        <f t="shared" si="21"/>
        <v>7.0243671559082062</v>
      </c>
      <c r="AN52" s="186">
        <f t="shared" si="21"/>
        <v>7.1648544990263705</v>
      </c>
      <c r="AO52" s="186">
        <f t="shared" si="21"/>
        <v>7.308151589006898</v>
      </c>
      <c r="AP52" s="186">
        <f t="shared" si="21"/>
        <v>7.4543146207870361</v>
      </c>
      <c r="AQ52" s="186">
        <f t="shared" si="21"/>
        <v>7.6034009132027771</v>
      </c>
      <c r="AR52" s="186">
        <f t="shared" si="21"/>
        <v>7.755468931466833</v>
      </c>
      <c r="AS52" s="186">
        <f t="shared" si="21"/>
        <v>7.9105783100961702</v>
      </c>
      <c r="AT52" s="186">
        <f t="shared" si="21"/>
        <v>8.0687898762980943</v>
      </c>
      <c r="AU52" s="186">
        <f t="shared" si="21"/>
        <v>8.2301656738240556</v>
      </c>
      <c r="AV52" s="186">
        <f t="shared" si="21"/>
        <v>8.3947689873005373</v>
      </c>
      <c r="AW52" s="186">
        <f t="shared" si="21"/>
        <v>8.5626643670465477</v>
      </c>
      <c r="AX52" s="186">
        <f t="shared" si="21"/>
        <v>8.7339176543874792</v>
      </c>
      <c r="AY52" s="186">
        <f t="shared" si="21"/>
        <v>8.9085960074752286</v>
      </c>
      <c r="AZ52" s="186">
        <f t="shared" si="21"/>
        <v>9.0867679276247326</v>
      </c>
      <c r="BA52" s="186">
        <f t="shared" si="21"/>
        <v>9.2685032861772267</v>
      </c>
      <c r="BB52" s="186">
        <f t="shared" si="21"/>
        <v>9.4538733519007714</v>
      </c>
      <c r="BC52" s="186">
        <f t="shared" si="21"/>
        <v>9.6429508189387878</v>
      </c>
      <c r="BD52" s="186">
        <f t="shared" si="21"/>
        <v>9.8358098353175638</v>
      </c>
      <c r="BE52" s="186">
        <f t="shared" si="21"/>
        <v>10.032526032023915</v>
      </c>
      <c r="BF52" s="186">
        <f t="shared" si="21"/>
        <v>10.233176552664393</v>
      </c>
      <c r="BG52" s="186">
        <f t="shared" si="21"/>
        <v>10.437840083717681</v>
      </c>
      <c r="BH52" s="186">
        <f t="shared" si="21"/>
        <v>10.646596885392036</v>
      </c>
      <c r="BI52" s="186">
        <f t="shared" si="21"/>
        <v>10.859528823099877</v>
      </c>
      <c r="BJ52" s="186">
        <f t="shared" si="21"/>
        <v>11.076719399561876</v>
      </c>
      <c r="BK52" s="186">
        <f t="shared" si="21"/>
        <v>11.298253787553113</v>
      </c>
      <c r="BL52" s="186">
        <f t="shared" si="21"/>
        <v>11.524218863304176</v>
      </c>
      <c r="BM52" s="186">
        <f t="shared" si="21"/>
        <v>11.75470324057026</v>
      </c>
      <c r="BN52" s="186">
        <f t="shared" si="21"/>
        <v>11.989797305381666</v>
      </c>
    </row>
    <row r="53" spans="1:66" x14ac:dyDescent="0.3">
      <c r="B53" s="86"/>
      <c r="C53" s="86"/>
      <c r="D53" s="86"/>
      <c r="E53" s="86"/>
      <c r="F53" s="86"/>
      <c r="G53" s="86"/>
      <c r="H53" s="52"/>
      <c r="I53" s="103"/>
      <c r="J53" s="103"/>
      <c r="K53" s="52"/>
      <c r="L53" s="52"/>
      <c r="M53" s="103"/>
      <c r="N53" s="188"/>
      <c r="O53" s="188"/>
      <c r="P53" s="188"/>
      <c r="Q53" s="188"/>
      <c r="R53" s="188"/>
      <c r="S53" s="188"/>
      <c r="T53" s="188"/>
      <c r="U53" s="188"/>
      <c r="V53" s="188"/>
      <c r="W53" s="188"/>
      <c r="X53" s="188"/>
      <c r="Y53" s="188"/>
      <c r="Z53" s="188"/>
      <c r="AA53" s="188"/>
      <c r="AB53" s="188"/>
      <c r="AC53" s="188"/>
      <c r="AD53" s="188"/>
      <c r="AE53" s="188"/>
      <c r="AF53" s="188"/>
      <c r="AG53" s="188"/>
      <c r="AH53" s="188"/>
      <c r="AI53" s="188"/>
      <c r="AJ53" s="188"/>
      <c r="AK53" s="188"/>
      <c r="AL53" s="188"/>
      <c r="AM53" s="188"/>
      <c r="AN53" s="188"/>
      <c r="AO53" s="188"/>
      <c r="AP53" s="188"/>
      <c r="AQ53" s="188"/>
      <c r="AR53" s="188"/>
      <c r="AS53" s="188"/>
      <c r="AT53" s="188"/>
      <c r="AU53" s="188"/>
      <c r="AV53" s="188"/>
      <c r="AW53" s="188"/>
      <c r="AX53" s="188"/>
      <c r="AY53" s="188"/>
      <c r="AZ53" s="188"/>
      <c r="BA53" s="188"/>
      <c r="BB53" s="188"/>
      <c r="BC53" s="188"/>
      <c r="BD53" s="188"/>
      <c r="BE53" s="188"/>
      <c r="BF53" s="188"/>
      <c r="BG53" s="188"/>
      <c r="BH53" s="188"/>
      <c r="BI53" s="188"/>
      <c r="BJ53" s="188"/>
      <c r="BK53" s="188"/>
      <c r="BL53" s="188"/>
      <c r="BM53" s="188"/>
      <c r="BN53" s="188"/>
    </row>
    <row r="54" spans="1:66" x14ac:dyDescent="0.3">
      <c r="B54" s="86" t="s">
        <v>6</v>
      </c>
      <c r="C54" s="86"/>
      <c r="D54" s="86"/>
      <c r="E54" s="86"/>
      <c r="F54" s="86"/>
      <c r="G54" s="86"/>
      <c r="H54" s="52"/>
      <c r="I54" s="103" t="s">
        <v>7</v>
      </c>
      <c r="J54" s="103"/>
      <c r="K54" s="52"/>
      <c r="L54" s="52"/>
      <c r="M54" s="189">
        <v>1</v>
      </c>
      <c r="N54" s="189">
        <f t="shared" ref="N54:AH54" si="22">M54*(1+N5)</f>
        <v>1.06</v>
      </c>
      <c r="O54" s="189">
        <f t="shared" si="22"/>
        <v>1.0918000000000001</v>
      </c>
      <c r="P54" s="189">
        <f t="shared" si="22"/>
        <v>1.1136360000000001</v>
      </c>
      <c r="Q54" s="189">
        <f t="shared" si="22"/>
        <v>1.13590872</v>
      </c>
      <c r="R54" s="189">
        <f t="shared" si="22"/>
        <v>1.1586268944</v>
      </c>
      <c r="S54" s="189">
        <f t="shared" si="22"/>
        <v>1.1817994322880001</v>
      </c>
      <c r="T54" s="189">
        <f t="shared" si="22"/>
        <v>1.2054354209337601</v>
      </c>
      <c r="U54" s="189">
        <f t="shared" si="22"/>
        <v>1.2295441293524354</v>
      </c>
      <c r="V54" s="189">
        <f t="shared" si="22"/>
        <v>1.2541350119394841</v>
      </c>
      <c r="W54" s="189">
        <f t="shared" si="22"/>
        <v>1.2792177121782737</v>
      </c>
      <c r="X54" s="189">
        <f t="shared" si="22"/>
        <v>1.3048020664218392</v>
      </c>
      <c r="Y54" s="189">
        <f t="shared" si="22"/>
        <v>1.3308981077502759</v>
      </c>
      <c r="Z54" s="189">
        <f t="shared" si="22"/>
        <v>1.3575160699052815</v>
      </c>
      <c r="AA54" s="189">
        <f t="shared" si="22"/>
        <v>1.3846663913033872</v>
      </c>
      <c r="AB54" s="189">
        <f t="shared" si="22"/>
        <v>1.412359719129455</v>
      </c>
      <c r="AC54" s="189">
        <f t="shared" si="22"/>
        <v>1.4406069135120441</v>
      </c>
      <c r="AD54" s="189">
        <f t="shared" si="22"/>
        <v>1.4694190517822849</v>
      </c>
      <c r="AE54" s="189">
        <f t="shared" si="22"/>
        <v>1.4988074328179306</v>
      </c>
      <c r="AF54" s="189">
        <f t="shared" si="22"/>
        <v>1.5287835814742892</v>
      </c>
      <c r="AG54" s="189">
        <f t="shared" si="22"/>
        <v>1.559359253103775</v>
      </c>
      <c r="AH54" s="189">
        <f t="shared" si="22"/>
        <v>1.5905464381658505</v>
      </c>
      <c r="AI54" s="189">
        <f t="shared" ref="AI54:BN54" si="23">AH54*(1+AI5)</f>
        <v>1.6223573669291675</v>
      </c>
      <c r="AJ54" s="189">
        <f t="shared" si="23"/>
        <v>1.654804514267751</v>
      </c>
      <c r="AK54" s="189">
        <f t="shared" si="23"/>
        <v>1.687900604553106</v>
      </c>
      <c r="AL54" s="189">
        <f t="shared" si="23"/>
        <v>1.7216586166441681</v>
      </c>
      <c r="AM54" s="189">
        <f t="shared" si="23"/>
        <v>1.7560917889770515</v>
      </c>
      <c r="AN54" s="189">
        <f t="shared" si="23"/>
        <v>1.7912136247565926</v>
      </c>
      <c r="AO54" s="189">
        <f t="shared" si="23"/>
        <v>1.8270378972517245</v>
      </c>
      <c r="AP54" s="189">
        <f t="shared" si="23"/>
        <v>1.863578655196759</v>
      </c>
      <c r="AQ54" s="189">
        <f t="shared" si="23"/>
        <v>1.9008502283006943</v>
      </c>
      <c r="AR54" s="189">
        <f t="shared" si="23"/>
        <v>1.9388672328667083</v>
      </c>
      <c r="AS54" s="189">
        <f t="shared" si="23"/>
        <v>1.9776445775240425</v>
      </c>
      <c r="AT54" s="189">
        <f t="shared" si="23"/>
        <v>2.0171974690745236</v>
      </c>
      <c r="AU54" s="189">
        <f t="shared" si="23"/>
        <v>2.0575414184560139</v>
      </c>
      <c r="AV54" s="189">
        <f t="shared" si="23"/>
        <v>2.0986922468251343</v>
      </c>
      <c r="AW54" s="189">
        <f t="shared" si="23"/>
        <v>2.1406660917616369</v>
      </c>
      <c r="AX54" s="189">
        <f t="shared" si="23"/>
        <v>2.1834794135968698</v>
      </c>
      <c r="AY54" s="189">
        <f t="shared" si="23"/>
        <v>2.2271490018688072</v>
      </c>
      <c r="AZ54" s="189">
        <f t="shared" si="23"/>
        <v>2.2716919819061832</v>
      </c>
      <c r="BA54" s="189">
        <f t="shared" si="23"/>
        <v>2.3171258215443067</v>
      </c>
      <c r="BB54" s="189">
        <f t="shared" si="23"/>
        <v>2.3634683379751928</v>
      </c>
      <c r="BC54" s="189">
        <f t="shared" si="23"/>
        <v>2.410737704734697</v>
      </c>
      <c r="BD54" s="189">
        <f t="shared" si="23"/>
        <v>2.458952458829391</v>
      </c>
      <c r="BE54" s="189">
        <f t="shared" si="23"/>
        <v>2.5081315080059787</v>
      </c>
      <c r="BF54" s="189">
        <f t="shared" si="23"/>
        <v>2.5582941381660982</v>
      </c>
      <c r="BG54" s="189">
        <f t="shared" si="23"/>
        <v>2.6094600209294203</v>
      </c>
      <c r="BH54" s="189">
        <f t="shared" si="23"/>
        <v>2.661649221348009</v>
      </c>
      <c r="BI54" s="189">
        <f t="shared" si="23"/>
        <v>2.7148822057749693</v>
      </c>
      <c r="BJ54" s="189">
        <f t="shared" si="23"/>
        <v>2.7691798498904689</v>
      </c>
      <c r="BK54" s="189">
        <f t="shared" si="23"/>
        <v>2.8245634468882783</v>
      </c>
      <c r="BL54" s="189">
        <f t="shared" si="23"/>
        <v>2.881054715826044</v>
      </c>
      <c r="BM54" s="189">
        <f t="shared" si="23"/>
        <v>2.938675810142565</v>
      </c>
      <c r="BN54" s="189">
        <f t="shared" si="23"/>
        <v>2.9974493263454165</v>
      </c>
    </row>
    <row r="55" spans="1:66" x14ac:dyDescent="0.3">
      <c r="B55" s="86" t="s">
        <v>75</v>
      </c>
      <c r="C55" s="86"/>
      <c r="D55" s="86"/>
      <c r="E55" s="86"/>
      <c r="F55" s="86"/>
      <c r="G55" s="86"/>
      <c r="H55" s="52"/>
      <c r="I55" s="103" t="s">
        <v>235</v>
      </c>
      <c r="J55" s="103"/>
      <c r="K55" s="52"/>
      <c r="L55" s="52"/>
      <c r="M55" s="189" t="s">
        <v>236</v>
      </c>
      <c r="N55" s="189" t="s">
        <v>236</v>
      </c>
      <c r="O55" s="189" t="s">
        <v>236</v>
      </c>
      <c r="P55" s="189" t="s">
        <v>236</v>
      </c>
      <c r="Q55" s="189" t="s">
        <v>236</v>
      </c>
      <c r="R55" s="189" t="s">
        <v>236</v>
      </c>
      <c r="S55" s="189" t="s">
        <v>236</v>
      </c>
      <c r="T55" s="189" t="s">
        <v>236</v>
      </c>
      <c r="U55" s="189" t="s">
        <v>236</v>
      </c>
      <c r="V55" s="189" t="s">
        <v>236</v>
      </c>
      <c r="W55" s="189" t="s">
        <v>236</v>
      </c>
      <c r="X55" s="189" t="s">
        <v>236</v>
      </c>
      <c r="Y55" s="189" t="s">
        <v>236</v>
      </c>
      <c r="Z55" s="189" t="s">
        <v>236</v>
      </c>
      <c r="AA55" s="189" t="s">
        <v>236</v>
      </c>
      <c r="AB55" s="189" t="s">
        <v>236</v>
      </c>
      <c r="AC55" s="189" t="s">
        <v>236</v>
      </c>
      <c r="AD55" s="189" t="s">
        <v>236</v>
      </c>
      <c r="AE55" s="189" t="s">
        <v>236</v>
      </c>
      <c r="AF55" s="189" t="s">
        <v>236</v>
      </c>
      <c r="AG55" s="189" t="s">
        <v>236</v>
      </c>
      <c r="AH55" s="189" t="s">
        <v>236</v>
      </c>
      <c r="AI55" s="189" t="s">
        <v>236</v>
      </c>
      <c r="AJ55" s="189" t="s">
        <v>236</v>
      </c>
      <c r="AK55" s="189" t="s">
        <v>236</v>
      </c>
      <c r="AL55" s="189" t="s">
        <v>236</v>
      </c>
      <c r="AM55" s="189" t="s">
        <v>236</v>
      </c>
      <c r="AN55" s="189" t="s">
        <v>236</v>
      </c>
      <c r="AO55" s="189" t="s">
        <v>236</v>
      </c>
      <c r="AP55" s="189" t="s">
        <v>236</v>
      </c>
      <c r="AQ55" s="189" t="s">
        <v>236</v>
      </c>
      <c r="AR55" s="189" t="s">
        <v>236</v>
      </c>
      <c r="AS55" s="189" t="s">
        <v>236</v>
      </c>
      <c r="AT55" s="189" t="s">
        <v>236</v>
      </c>
      <c r="AU55" s="189" t="s">
        <v>236</v>
      </c>
      <c r="AV55" s="189" t="s">
        <v>236</v>
      </c>
      <c r="AW55" s="189" t="s">
        <v>236</v>
      </c>
      <c r="AX55" s="189" t="s">
        <v>236</v>
      </c>
      <c r="AY55" s="189" t="s">
        <v>236</v>
      </c>
      <c r="AZ55" s="189" t="s">
        <v>236</v>
      </c>
      <c r="BA55" s="189" t="s">
        <v>236</v>
      </c>
      <c r="BB55" s="189" t="s">
        <v>236</v>
      </c>
      <c r="BC55" s="189" t="s">
        <v>236</v>
      </c>
      <c r="BD55" s="189" t="s">
        <v>236</v>
      </c>
      <c r="BE55" s="189" t="s">
        <v>236</v>
      </c>
      <c r="BF55" s="189" t="s">
        <v>236</v>
      </c>
      <c r="BG55" s="189" t="s">
        <v>236</v>
      </c>
      <c r="BH55" s="189" t="s">
        <v>236</v>
      </c>
      <c r="BI55" s="189" t="s">
        <v>236</v>
      </c>
      <c r="BJ55" s="189" t="s">
        <v>236</v>
      </c>
      <c r="BK55" s="189" t="s">
        <v>236</v>
      </c>
      <c r="BL55" s="189" t="s">
        <v>236</v>
      </c>
      <c r="BM55" s="189" t="s">
        <v>236</v>
      </c>
      <c r="BN55" s="189" t="s">
        <v>236</v>
      </c>
    </row>
    <row r="57" spans="1:66" s="170" customFormat="1" x14ac:dyDescent="0.3">
      <c r="A57" s="151"/>
      <c r="B57" s="156" t="s">
        <v>35</v>
      </c>
      <c r="C57" s="156"/>
      <c r="D57" s="156"/>
      <c r="E57" s="156"/>
      <c r="F57" s="156"/>
      <c r="G57" s="156"/>
      <c r="H57" s="151"/>
      <c r="I57" s="155"/>
      <c r="J57" s="155"/>
      <c r="K57" s="151"/>
      <c r="L57" s="151"/>
      <c r="M57" s="155"/>
      <c r="N57" s="155"/>
      <c r="O57" s="155"/>
      <c r="P57" s="212"/>
      <c r="Q57" s="212"/>
      <c r="R57" s="212"/>
      <c r="S57" s="212"/>
      <c r="T57" s="212"/>
      <c r="U57" s="212"/>
      <c r="V57" s="212"/>
      <c r="W57" s="212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</row>
    <row r="59" spans="1:66" x14ac:dyDescent="0.3">
      <c r="B59" s="83" t="s">
        <v>49</v>
      </c>
      <c r="C59" s="83"/>
      <c r="D59" s="83"/>
      <c r="E59" s="83"/>
      <c r="F59" s="83"/>
      <c r="G59" s="83"/>
    </row>
    <row r="60" spans="1:66" x14ac:dyDescent="0.3">
      <c r="B60" s="169" t="s">
        <v>14</v>
      </c>
      <c r="C60" s="86"/>
      <c r="D60" s="86"/>
      <c r="E60" s="86"/>
      <c r="F60" s="86"/>
      <c r="G60" s="86"/>
      <c r="I60" s="103" t="s">
        <v>13</v>
      </c>
      <c r="J60" s="103"/>
      <c r="M60" s="190">
        <v>100000</v>
      </c>
      <c r="N60" s="191">
        <f t="shared" ref="N60:AH60" si="24">M60*(1+N62)</f>
        <v>101200</v>
      </c>
      <c r="O60" s="191">
        <f t="shared" si="24"/>
        <v>102414.39999999999</v>
      </c>
      <c r="P60" s="191">
        <f t="shared" si="24"/>
        <v>103643.3728</v>
      </c>
      <c r="Q60" s="191">
        <f t="shared" si="24"/>
        <v>104887.0932736</v>
      </c>
      <c r="R60" s="191">
        <f t="shared" si="24"/>
        <v>106145.7383928832</v>
      </c>
      <c r="S60" s="191">
        <f t="shared" si="24"/>
        <v>107419.48725359779</v>
      </c>
      <c r="T60" s="191">
        <f t="shared" si="24"/>
        <v>108708.52110064097</v>
      </c>
      <c r="U60" s="191">
        <f t="shared" si="24"/>
        <v>110013.02335384866</v>
      </c>
      <c r="V60" s="191">
        <f t="shared" si="24"/>
        <v>111333.17963409485</v>
      </c>
      <c r="W60" s="191">
        <f t="shared" si="24"/>
        <v>112669.17778970399</v>
      </c>
      <c r="X60" s="191">
        <f t="shared" si="24"/>
        <v>114021.20792318044</v>
      </c>
      <c r="Y60" s="191">
        <f t="shared" si="24"/>
        <v>115389.4624182586</v>
      </c>
      <c r="Z60" s="191">
        <f t="shared" si="24"/>
        <v>116774.1359672777</v>
      </c>
      <c r="AA60" s="191">
        <f t="shared" si="24"/>
        <v>118175.42559888503</v>
      </c>
      <c r="AB60" s="191">
        <f t="shared" si="24"/>
        <v>119593.53070607166</v>
      </c>
      <c r="AC60" s="191">
        <f t="shared" si="24"/>
        <v>121028.65307454452</v>
      </c>
      <c r="AD60" s="191">
        <f t="shared" si="24"/>
        <v>122480.99691143906</v>
      </c>
      <c r="AE60" s="191">
        <f t="shared" si="24"/>
        <v>123950.76887437633</v>
      </c>
      <c r="AF60" s="191">
        <f t="shared" si="24"/>
        <v>125438.17810086884</v>
      </c>
      <c r="AG60" s="191">
        <f t="shared" si="24"/>
        <v>126943.43623807927</v>
      </c>
      <c r="AH60" s="191">
        <f t="shared" si="24"/>
        <v>128466.75747293622</v>
      </c>
      <c r="AI60" s="191">
        <f t="shared" ref="AI60:BN60" si="25">AH60*(1+AI62)</f>
        <v>130008.35856261147</v>
      </c>
      <c r="AJ60" s="191">
        <f t="shared" si="25"/>
        <v>131568.4588653628</v>
      </c>
      <c r="AK60" s="191">
        <f t="shared" si="25"/>
        <v>133147.28037174715</v>
      </c>
      <c r="AL60" s="191">
        <f t="shared" si="25"/>
        <v>134745.04773620813</v>
      </c>
      <c r="AM60" s="191">
        <f t="shared" si="25"/>
        <v>136361.98830904262</v>
      </c>
      <c r="AN60" s="191">
        <f t="shared" si="25"/>
        <v>137998.33216875113</v>
      </c>
      <c r="AO60" s="191">
        <f t="shared" si="25"/>
        <v>139654.31215477615</v>
      </c>
      <c r="AP60" s="191">
        <f t="shared" si="25"/>
        <v>141330.16390063346</v>
      </c>
      <c r="AQ60" s="191">
        <f t="shared" si="25"/>
        <v>143026.12586744106</v>
      </c>
      <c r="AR60" s="191">
        <f t="shared" si="25"/>
        <v>144742.43937785036</v>
      </c>
      <c r="AS60" s="191">
        <f t="shared" si="25"/>
        <v>146479.34865038458</v>
      </c>
      <c r="AT60" s="191">
        <f t="shared" si="25"/>
        <v>148237.10083418919</v>
      </c>
      <c r="AU60" s="191">
        <f t="shared" si="25"/>
        <v>150015.94604419946</v>
      </c>
      <c r="AV60" s="191">
        <f t="shared" si="25"/>
        <v>151816.13739672984</v>
      </c>
      <c r="AW60" s="191">
        <f t="shared" si="25"/>
        <v>153637.93104549061</v>
      </c>
      <c r="AX60" s="191">
        <f t="shared" si="25"/>
        <v>155481.58621803651</v>
      </c>
      <c r="AY60" s="191">
        <f t="shared" si="25"/>
        <v>157347.36525265293</v>
      </c>
      <c r="AZ60" s="191">
        <f t="shared" si="25"/>
        <v>159235.53363568478</v>
      </c>
      <c r="BA60" s="191">
        <f t="shared" si="25"/>
        <v>161146.360039313</v>
      </c>
      <c r="BB60" s="191">
        <f t="shared" si="25"/>
        <v>163080.11635978476</v>
      </c>
      <c r="BC60" s="191">
        <f t="shared" si="25"/>
        <v>165037.07775610217</v>
      </c>
      <c r="BD60" s="191">
        <f t="shared" si="25"/>
        <v>167017.52268917538</v>
      </c>
      <c r="BE60" s="191">
        <f t="shared" si="25"/>
        <v>169021.73296144549</v>
      </c>
      <c r="BF60" s="191">
        <f t="shared" si="25"/>
        <v>171049.99375698285</v>
      </c>
      <c r="BG60" s="191">
        <f t="shared" si="25"/>
        <v>173102.59368206665</v>
      </c>
      <c r="BH60" s="191">
        <f t="shared" si="25"/>
        <v>175179.82480625145</v>
      </c>
      <c r="BI60" s="191">
        <f t="shared" si="25"/>
        <v>177281.98270392648</v>
      </c>
      <c r="BJ60" s="191">
        <f t="shared" si="25"/>
        <v>179409.36649637361</v>
      </c>
      <c r="BK60" s="191">
        <f t="shared" si="25"/>
        <v>181562.27889433008</v>
      </c>
      <c r="BL60" s="191">
        <f t="shared" si="25"/>
        <v>183741.02624106203</v>
      </c>
      <c r="BM60" s="191">
        <f t="shared" si="25"/>
        <v>185945.91855595479</v>
      </c>
      <c r="BN60" s="191">
        <f t="shared" si="25"/>
        <v>188177.26957862626</v>
      </c>
    </row>
    <row r="61" spans="1:66" x14ac:dyDescent="0.3">
      <c r="B61" s="169" t="s">
        <v>15</v>
      </c>
      <c r="C61" s="86"/>
      <c r="D61" s="86"/>
      <c r="E61" s="86"/>
      <c r="F61" s="86"/>
      <c r="G61" s="86"/>
      <c r="I61" s="103" t="s">
        <v>19</v>
      </c>
      <c r="J61" s="103"/>
      <c r="M61" s="192">
        <v>50</v>
      </c>
      <c r="N61" s="193">
        <f t="shared" ref="N61:AH61" si="26">M61*(1+N5)</f>
        <v>53</v>
      </c>
      <c r="O61" s="193">
        <f t="shared" si="26"/>
        <v>54.59</v>
      </c>
      <c r="P61" s="193">
        <f t="shared" si="26"/>
        <v>55.681800000000003</v>
      </c>
      <c r="Q61" s="193">
        <f t="shared" si="26"/>
        <v>56.795436000000002</v>
      </c>
      <c r="R61" s="193">
        <f t="shared" si="26"/>
        <v>57.931344720000006</v>
      </c>
      <c r="S61" s="193">
        <f t="shared" si="26"/>
        <v>59.089971614400007</v>
      </c>
      <c r="T61" s="193">
        <f t="shared" si="26"/>
        <v>60.271771046688009</v>
      </c>
      <c r="U61" s="193">
        <f t="shared" si="26"/>
        <v>61.47720646762177</v>
      </c>
      <c r="V61" s="193">
        <f t="shared" si="26"/>
        <v>62.706750596974203</v>
      </c>
      <c r="W61" s="193">
        <f t="shared" si="26"/>
        <v>63.960885608913685</v>
      </c>
      <c r="X61" s="193">
        <f t="shared" si="26"/>
        <v>65.240103321091965</v>
      </c>
      <c r="Y61" s="193">
        <f t="shared" si="26"/>
        <v>66.544905387513808</v>
      </c>
      <c r="Z61" s="193">
        <f t="shared" si="26"/>
        <v>67.87580349526408</v>
      </c>
      <c r="AA61" s="193">
        <f t="shared" si="26"/>
        <v>69.233319565169367</v>
      </c>
      <c r="AB61" s="193">
        <f t="shared" si="26"/>
        <v>70.617985956472751</v>
      </c>
      <c r="AC61" s="193">
        <f t="shared" si="26"/>
        <v>72.030345675602206</v>
      </c>
      <c r="AD61" s="193">
        <f t="shared" si="26"/>
        <v>73.470952589114248</v>
      </c>
      <c r="AE61" s="193">
        <f t="shared" si="26"/>
        <v>74.940371640896529</v>
      </c>
      <c r="AF61" s="193">
        <f t="shared" si="26"/>
        <v>76.439179073714456</v>
      </c>
      <c r="AG61" s="193">
        <f t="shared" si="26"/>
        <v>77.967962655188742</v>
      </c>
      <c r="AH61" s="193">
        <f t="shared" si="26"/>
        <v>79.527321908292521</v>
      </c>
      <c r="AI61" s="193">
        <f t="shared" ref="AI61:BN61" si="27">AH61*(1+AI5)</f>
        <v>81.117868346458366</v>
      </c>
      <c r="AJ61" s="193">
        <f t="shared" si="27"/>
        <v>82.740225713387531</v>
      </c>
      <c r="AK61" s="193">
        <f t="shared" si="27"/>
        <v>84.395030227655283</v>
      </c>
      <c r="AL61" s="193">
        <f t="shared" si="27"/>
        <v>86.08293083220839</v>
      </c>
      <c r="AM61" s="193">
        <f t="shared" si="27"/>
        <v>87.804589448852553</v>
      </c>
      <c r="AN61" s="193">
        <f t="shared" si="27"/>
        <v>89.560681237829613</v>
      </c>
      <c r="AO61" s="193">
        <f t="shared" si="27"/>
        <v>91.351894862586207</v>
      </c>
      <c r="AP61" s="193">
        <f t="shared" si="27"/>
        <v>93.178932759837934</v>
      </c>
      <c r="AQ61" s="193">
        <f t="shared" si="27"/>
        <v>95.042511415034696</v>
      </c>
      <c r="AR61" s="193">
        <f t="shared" si="27"/>
        <v>96.943361643335393</v>
      </c>
      <c r="AS61" s="193">
        <f t="shared" si="27"/>
        <v>98.882228876202106</v>
      </c>
      <c r="AT61" s="193">
        <f t="shared" si="27"/>
        <v>100.85987345372615</v>
      </c>
      <c r="AU61" s="193">
        <f t="shared" si="27"/>
        <v>102.87707092280068</v>
      </c>
      <c r="AV61" s="193">
        <f t="shared" si="27"/>
        <v>104.9346123412567</v>
      </c>
      <c r="AW61" s="193">
        <f t="shared" si="27"/>
        <v>107.03330458808183</v>
      </c>
      <c r="AX61" s="193">
        <f t="shared" si="27"/>
        <v>109.17397067984348</v>
      </c>
      <c r="AY61" s="193">
        <f t="shared" si="27"/>
        <v>111.35745009344035</v>
      </c>
      <c r="AZ61" s="193">
        <f t="shared" si="27"/>
        <v>113.58459909530916</v>
      </c>
      <c r="BA61" s="193">
        <f t="shared" si="27"/>
        <v>115.85629107721535</v>
      </c>
      <c r="BB61" s="193">
        <f t="shared" si="27"/>
        <v>118.17341689875965</v>
      </c>
      <c r="BC61" s="193">
        <f t="shared" si="27"/>
        <v>120.53688523673485</v>
      </c>
      <c r="BD61" s="193">
        <f t="shared" si="27"/>
        <v>122.94762294146955</v>
      </c>
      <c r="BE61" s="193">
        <f t="shared" si="27"/>
        <v>125.40657540029893</v>
      </c>
      <c r="BF61" s="193">
        <f t="shared" si="27"/>
        <v>127.91470690830491</v>
      </c>
      <c r="BG61" s="193">
        <f t="shared" si="27"/>
        <v>130.47300104647101</v>
      </c>
      <c r="BH61" s="193">
        <f t="shared" si="27"/>
        <v>133.08246106740043</v>
      </c>
      <c r="BI61" s="193">
        <f t="shared" si="27"/>
        <v>135.74411028874843</v>
      </c>
      <c r="BJ61" s="193">
        <f t="shared" si="27"/>
        <v>138.45899249452341</v>
      </c>
      <c r="BK61" s="193">
        <f t="shared" si="27"/>
        <v>141.22817234441388</v>
      </c>
      <c r="BL61" s="193">
        <f t="shared" si="27"/>
        <v>144.05273579130215</v>
      </c>
      <c r="BM61" s="193">
        <f t="shared" si="27"/>
        <v>146.93379050712821</v>
      </c>
      <c r="BN61" s="193">
        <f t="shared" si="27"/>
        <v>149.87246631727078</v>
      </c>
    </row>
    <row r="62" spans="1:66" x14ac:dyDescent="0.3">
      <c r="B62" s="169" t="s">
        <v>16</v>
      </c>
      <c r="C62" s="86"/>
      <c r="D62" s="86"/>
      <c r="E62" s="86"/>
      <c r="F62" s="86"/>
      <c r="G62" s="86"/>
      <c r="I62" s="103" t="s">
        <v>5</v>
      </c>
      <c r="J62" s="103"/>
      <c r="N62" s="194">
        <f t="shared" ref="N62:AH62" si="28">N10</f>
        <v>1.2E-2</v>
      </c>
      <c r="O62" s="194">
        <f t="shared" si="28"/>
        <v>1.2E-2</v>
      </c>
      <c r="P62" s="194">
        <f t="shared" si="28"/>
        <v>1.2E-2</v>
      </c>
      <c r="Q62" s="194">
        <f t="shared" si="28"/>
        <v>1.2E-2</v>
      </c>
      <c r="R62" s="194">
        <f t="shared" si="28"/>
        <v>1.2E-2</v>
      </c>
      <c r="S62" s="194">
        <f t="shared" si="28"/>
        <v>1.2E-2</v>
      </c>
      <c r="T62" s="194">
        <f t="shared" si="28"/>
        <v>1.2E-2</v>
      </c>
      <c r="U62" s="194">
        <f t="shared" si="28"/>
        <v>1.2E-2</v>
      </c>
      <c r="V62" s="194">
        <f t="shared" si="28"/>
        <v>1.2E-2</v>
      </c>
      <c r="W62" s="194">
        <f t="shared" si="28"/>
        <v>1.2E-2</v>
      </c>
      <c r="X62" s="194">
        <f t="shared" si="28"/>
        <v>1.2E-2</v>
      </c>
      <c r="Y62" s="194">
        <f t="shared" si="28"/>
        <v>1.2E-2</v>
      </c>
      <c r="Z62" s="194">
        <f t="shared" si="28"/>
        <v>1.2E-2</v>
      </c>
      <c r="AA62" s="194">
        <f t="shared" si="28"/>
        <v>1.2E-2</v>
      </c>
      <c r="AB62" s="194">
        <f t="shared" si="28"/>
        <v>1.2E-2</v>
      </c>
      <c r="AC62" s="194">
        <f t="shared" si="28"/>
        <v>1.2E-2</v>
      </c>
      <c r="AD62" s="194">
        <f t="shared" si="28"/>
        <v>1.2E-2</v>
      </c>
      <c r="AE62" s="194">
        <f t="shared" si="28"/>
        <v>1.2E-2</v>
      </c>
      <c r="AF62" s="194">
        <f t="shared" si="28"/>
        <v>1.2E-2</v>
      </c>
      <c r="AG62" s="194">
        <f t="shared" si="28"/>
        <v>1.2E-2</v>
      </c>
      <c r="AH62" s="194">
        <f t="shared" si="28"/>
        <v>1.2E-2</v>
      </c>
      <c r="AI62" s="194">
        <f t="shared" ref="AI62:BN62" si="29">AI10</f>
        <v>1.2E-2</v>
      </c>
      <c r="AJ62" s="194">
        <f t="shared" si="29"/>
        <v>1.2E-2</v>
      </c>
      <c r="AK62" s="194">
        <f t="shared" si="29"/>
        <v>1.2E-2</v>
      </c>
      <c r="AL62" s="194">
        <f t="shared" si="29"/>
        <v>1.2E-2</v>
      </c>
      <c r="AM62" s="194">
        <f t="shared" si="29"/>
        <v>1.2E-2</v>
      </c>
      <c r="AN62" s="194">
        <f t="shared" si="29"/>
        <v>1.2E-2</v>
      </c>
      <c r="AO62" s="194">
        <f t="shared" si="29"/>
        <v>1.2E-2</v>
      </c>
      <c r="AP62" s="194">
        <f t="shared" si="29"/>
        <v>1.2E-2</v>
      </c>
      <c r="AQ62" s="194">
        <f t="shared" si="29"/>
        <v>1.2E-2</v>
      </c>
      <c r="AR62" s="194">
        <f t="shared" si="29"/>
        <v>1.2E-2</v>
      </c>
      <c r="AS62" s="194">
        <f t="shared" si="29"/>
        <v>1.2E-2</v>
      </c>
      <c r="AT62" s="194">
        <f t="shared" si="29"/>
        <v>1.2E-2</v>
      </c>
      <c r="AU62" s="194">
        <f t="shared" si="29"/>
        <v>1.2E-2</v>
      </c>
      <c r="AV62" s="194">
        <f t="shared" si="29"/>
        <v>1.2E-2</v>
      </c>
      <c r="AW62" s="194">
        <f t="shared" si="29"/>
        <v>1.2E-2</v>
      </c>
      <c r="AX62" s="194">
        <f t="shared" si="29"/>
        <v>1.2E-2</v>
      </c>
      <c r="AY62" s="194">
        <f t="shared" si="29"/>
        <v>1.2E-2</v>
      </c>
      <c r="AZ62" s="194">
        <f t="shared" si="29"/>
        <v>1.2E-2</v>
      </c>
      <c r="BA62" s="194">
        <f t="shared" si="29"/>
        <v>1.2E-2</v>
      </c>
      <c r="BB62" s="194">
        <f t="shared" si="29"/>
        <v>1.2E-2</v>
      </c>
      <c r="BC62" s="194">
        <f t="shared" si="29"/>
        <v>1.2E-2</v>
      </c>
      <c r="BD62" s="194">
        <f t="shared" si="29"/>
        <v>1.2E-2</v>
      </c>
      <c r="BE62" s="194">
        <f t="shared" si="29"/>
        <v>1.2E-2</v>
      </c>
      <c r="BF62" s="194">
        <f t="shared" si="29"/>
        <v>1.2E-2</v>
      </c>
      <c r="BG62" s="194">
        <f t="shared" si="29"/>
        <v>1.2E-2</v>
      </c>
      <c r="BH62" s="194">
        <f t="shared" si="29"/>
        <v>1.2E-2</v>
      </c>
      <c r="BI62" s="194">
        <f t="shared" si="29"/>
        <v>1.2E-2</v>
      </c>
      <c r="BJ62" s="194">
        <f t="shared" si="29"/>
        <v>1.2E-2</v>
      </c>
      <c r="BK62" s="194">
        <f t="shared" si="29"/>
        <v>1.2E-2</v>
      </c>
      <c r="BL62" s="194">
        <f t="shared" si="29"/>
        <v>1.2E-2</v>
      </c>
      <c r="BM62" s="194">
        <f t="shared" si="29"/>
        <v>1.2E-2</v>
      </c>
      <c r="BN62" s="194">
        <f t="shared" si="29"/>
        <v>1.2E-2</v>
      </c>
    </row>
    <row r="63" spans="1:66" x14ac:dyDescent="0.3">
      <c r="B63" s="172" t="s">
        <v>17</v>
      </c>
      <c r="C63" s="172"/>
      <c r="D63" s="172"/>
      <c r="E63" s="172"/>
      <c r="F63" s="172"/>
      <c r="G63" s="172"/>
      <c r="I63" s="50" t="s">
        <v>18</v>
      </c>
      <c r="J63" s="50"/>
      <c r="M63" s="195">
        <f t="shared" ref="M63:AH63" si="30">M60*M61</f>
        <v>5000000</v>
      </c>
      <c r="N63" s="195">
        <f t="shared" si="30"/>
        <v>5363600</v>
      </c>
      <c r="O63" s="195">
        <f t="shared" si="30"/>
        <v>5590802.0959999999</v>
      </c>
      <c r="P63" s="195">
        <f t="shared" si="30"/>
        <v>5771049.5555750402</v>
      </c>
      <c r="Q63" s="195">
        <f t="shared" si="30"/>
        <v>5957108.193246779</v>
      </c>
      <c r="R63" s="195">
        <f t="shared" si="30"/>
        <v>6149165.3613970559</v>
      </c>
      <c r="S63" s="195">
        <f t="shared" si="30"/>
        <v>6347414.4526484972</v>
      </c>
      <c r="T63" s="195">
        <f t="shared" si="30"/>
        <v>6552055.0946018845</v>
      </c>
      <c r="U63" s="195">
        <f t="shared" si="30"/>
        <v>6763293.3508518497</v>
      </c>
      <c r="V63" s="195">
        <f t="shared" si="30"/>
        <v>6981341.9284833129</v>
      </c>
      <c r="W63" s="195">
        <f t="shared" si="30"/>
        <v>7206420.392257615</v>
      </c>
      <c r="X63" s="195">
        <f t="shared" si="30"/>
        <v>7438755.3857040014</v>
      </c>
      <c r="Y63" s="195">
        <f t="shared" si="30"/>
        <v>7678580.8593390984</v>
      </c>
      <c r="Z63" s="195">
        <f t="shared" si="30"/>
        <v>7926138.3062441908</v>
      </c>
      <c r="AA63" s="195">
        <f t="shared" si="30"/>
        <v>8181677.0052375039</v>
      </c>
      <c r="AB63" s="195">
        <f t="shared" si="30"/>
        <v>8445454.2718863618</v>
      </c>
      <c r="AC63" s="195">
        <f t="shared" si="30"/>
        <v>8717735.7176119778</v>
      </c>
      <c r="AD63" s="195">
        <f t="shared" si="30"/>
        <v>8998795.5171477869</v>
      </c>
      <c r="AE63" s="195">
        <f t="shared" si="30"/>
        <v>9288916.6846206319</v>
      </c>
      <c r="AF63" s="195">
        <f t="shared" si="30"/>
        <v>9588391.3585328013</v>
      </c>
      <c r="AG63" s="195">
        <f t="shared" si="30"/>
        <v>9897521.0959318988</v>
      </c>
      <c r="AH63" s="195">
        <f t="shared" si="30"/>
        <v>10216617.176064743</v>
      </c>
      <c r="AI63" s="195">
        <f t="shared" ref="AI63:BN63" si="31">AI60*AI61</f>
        <v>10546000.91382107</v>
      </c>
      <c r="AJ63" s="195">
        <f t="shared" si="31"/>
        <v>10886003.983282661</v>
      </c>
      <c r="AK63" s="195">
        <f t="shared" si="31"/>
        <v>11236968.751703694</v>
      </c>
      <c r="AL63" s="195">
        <f t="shared" si="31"/>
        <v>11599248.624258623</v>
      </c>
      <c r="AM63" s="195">
        <f t="shared" si="31"/>
        <v>11973208.399904719</v>
      </c>
      <c r="AN63" s="195">
        <f t="shared" si="31"/>
        <v>12359224.638717648</v>
      </c>
      <c r="AO63" s="195">
        <f t="shared" si="31"/>
        <v>12757686.041069906</v>
      </c>
      <c r="AP63" s="195">
        <f t="shared" si="31"/>
        <v>13168993.839034</v>
      </c>
      <c r="AQ63" s="195">
        <f t="shared" si="31"/>
        <v>13593562.200404456</v>
      </c>
      <c r="AR63" s="195">
        <f t="shared" si="31"/>
        <v>14031818.645745497</v>
      </c>
      <c r="AS63" s="195">
        <f t="shared" si="31"/>
        <v>14484204.478884334</v>
      </c>
      <c r="AT63" s="195">
        <f t="shared" si="31"/>
        <v>14951175.231283564</v>
      </c>
      <c r="AU63" s="195">
        <f t="shared" si="31"/>
        <v>15433201.120740149</v>
      </c>
      <c r="AV63" s="195">
        <f t="shared" si="31"/>
        <v>15930767.52487281</v>
      </c>
      <c r="AW63" s="195">
        <f t="shared" si="31"/>
        <v>16444375.46987471</v>
      </c>
      <c r="AX63" s="195">
        <f t="shared" si="31"/>
        <v>16974542.135023475</v>
      </c>
      <c r="AY63" s="195">
        <f t="shared" si="31"/>
        <v>17521801.373456631</v>
      </c>
      <c r="AZ63" s="195">
        <f t="shared" si="31"/>
        <v>18086704.249736872</v>
      </c>
      <c r="BA63" s="195">
        <f t="shared" si="31"/>
        <v>18669819.594748389</v>
      </c>
      <c r="BB63" s="195">
        <f t="shared" si="31"/>
        <v>19271734.578483079</v>
      </c>
      <c r="BC63" s="195">
        <f t="shared" si="31"/>
        <v>19893055.301293373</v>
      </c>
      <c r="BD63" s="195">
        <f t="shared" si="31"/>
        <v>20534407.404207069</v>
      </c>
      <c r="BE63" s="195">
        <f t="shared" si="31"/>
        <v>21196436.698918708</v>
      </c>
      <c r="BF63" s="195">
        <f t="shared" si="31"/>
        <v>21879809.818091843</v>
      </c>
      <c r="BG63" s="195">
        <f t="shared" si="31"/>
        <v>22585214.88662713</v>
      </c>
      <c r="BH63" s="195">
        <f t="shared" si="31"/>
        <v>23313362.214571986</v>
      </c>
      <c r="BI63" s="195">
        <f t="shared" si="31"/>
        <v>24064985.012369789</v>
      </c>
      <c r="BJ63" s="195">
        <f t="shared" si="31"/>
        <v>24840840.129168592</v>
      </c>
      <c r="BK63" s="195">
        <f t="shared" si="31"/>
        <v>25641708.814932987</v>
      </c>
      <c r="BL63" s="195">
        <f t="shared" si="31"/>
        <v>26468397.507126424</v>
      </c>
      <c r="BM63" s="195">
        <f t="shared" si="31"/>
        <v>27321738.642756186</v>
      </c>
      <c r="BN63" s="195">
        <f t="shared" si="31"/>
        <v>28202591.496598646</v>
      </c>
    </row>
    <row r="65" spans="1:66" x14ac:dyDescent="0.3">
      <c r="B65" s="83" t="s">
        <v>51</v>
      </c>
      <c r="C65" s="83"/>
      <c r="D65" s="83"/>
      <c r="E65" s="83"/>
      <c r="F65" s="83"/>
      <c r="G65" s="83"/>
      <c r="M65" s="195">
        <f t="shared" ref="M65:AH65" si="32">M63*M15</f>
        <v>100000</v>
      </c>
      <c r="N65" s="195">
        <f t="shared" si="32"/>
        <v>107272</v>
      </c>
      <c r="O65" s="195">
        <f t="shared" si="32"/>
        <v>111816.04192</v>
      </c>
      <c r="P65" s="195">
        <f t="shared" si="32"/>
        <v>115420.9911115008</v>
      </c>
      <c r="Q65" s="195">
        <f t="shared" si="32"/>
        <v>119142.16386493559</v>
      </c>
      <c r="R65" s="195">
        <f t="shared" si="32"/>
        <v>122983.30722794111</v>
      </c>
      <c r="S65" s="195">
        <f t="shared" si="32"/>
        <v>126948.28905296995</v>
      </c>
      <c r="T65" s="195">
        <f t="shared" si="32"/>
        <v>131041.1018920377</v>
      </c>
      <c r="U65" s="195">
        <f t="shared" si="32"/>
        <v>135265.867017037</v>
      </c>
      <c r="V65" s="195">
        <f t="shared" si="32"/>
        <v>139626.83856966626</v>
      </c>
      <c r="W65" s="195">
        <f t="shared" si="32"/>
        <v>144128.40784515231</v>
      </c>
      <c r="X65" s="195">
        <f t="shared" si="32"/>
        <v>148775.10771408002</v>
      </c>
      <c r="Y65" s="195">
        <f t="shared" si="32"/>
        <v>153571.61718678198</v>
      </c>
      <c r="Z65" s="195">
        <f t="shared" si="32"/>
        <v>158522.76612488381</v>
      </c>
      <c r="AA65" s="195">
        <f t="shared" si="32"/>
        <v>163633.54010475008</v>
      </c>
      <c r="AB65" s="195">
        <f t="shared" si="32"/>
        <v>168909.08543772725</v>
      </c>
      <c r="AC65" s="195">
        <f t="shared" si="32"/>
        <v>174354.71435223956</v>
      </c>
      <c r="AD65" s="195">
        <f t="shared" si="32"/>
        <v>179975.91034295573</v>
      </c>
      <c r="AE65" s="195">
        <f t="shared" si="32"/>
        <v>185778.33369241265</v>
      </c>
      <c r="AF65" s="195">
        <f t="shared" si="32"/>
        <v>191767.82717065603</v>
      </c>
      <c r="AG65" s="195">
        <f t="shared" si="32"/>
        <v>197950.42191863799</v>
      </c>
      <c r="AH65" s="195">
        <f t="shared" si="32"/>
        <v>204332.34352129485</v>
      </c>
      <c r="AI65" s="195">
        <f t="shared" ref="AI65:BN65" si="33">AI63*AI15</f>
        <v>210920.01827642138</v>
      </c>
      <c r="AJ65" s="195">
        <f t="shared" si="33"/>
        <v>217720.07966565323</v>
      </c>
      <c r="AK65" s="195">
        <f t="shared" si="33"/>
        <v>224739.37503407389</v>
      </c>
      <c r="AL65" s="195">
        <f t="shared" si="33"/>
        <v>231984.97248517245</v>
      </c>
      <c r="AM65" s="195">
        <f t="shared" si="33"/>
        <v>239464.16799809437</v>
      </c>
      <c r="AN65" s="195">
        <f t="shared" si="33"/>
        <v>247184.49277435296</v>
      </c>
      <c r="AO65" s="195">
        <f t="shared" si="33"/>
        <v>255153.72082139814</v>
      </c>
      <c r="AP65" s="195">
        <f t="shared" si="33"/>
        <v>263379.87678068003</v>
      </c>
      <c r="AQ65" s="195">
        <f t="shared" si="33"/>
        <v>271871.24400808912</v>
      </c>
      <c r="AR65" s="195">
        <f t="shared" si="33"/>
        <v>280636.37291490997</v>
      </c>
      <c r="AS65" s="195">
        <f t="shared" si="33"/>
        <v>289684.08957768668</v>
      </c>
      <c r="AT65" s="195">
        <f t="shared" si="33"/>
        <v>299023.50462567131</v>
      </c>
      <c r="AU65" s="195">
        <f t="shared" si="33"/>
        <v>308664.02241480298</v>
      </c>
      <c r="AV65" s="195">
        <f t="shared" si="33"/>
        <v>318615.35049745621</v>
      </c>
      <c r="AW65" s="195">
        <f t="shared" si="33"/>
        <v>328887.5093974942</v>
      </c>
      <c r="AX65" s="195">
        <f t="shared" si="33"/>
        <v>339490.84270046948</v>
      </c>
      <c r="AY65" s="195">
        <f t="shared" si="33"/>
        <v>350436.02746913262</v>
      </c>
      <c r="AZ65" s="195">
        <f t="shared" si="33"/>
        <v>361734.08499473747</v>
      </c>
      <c r="BA65" s="195">
        <f t="shared" si="33"/>
        <v>373396.39189496776</v>
      </c>
      <c r="BB65" s="195">
        <f t="shared" si="33"/>
        <v>385434.69156966161</v>
      </c>
      <c r="BC65" s="195">
        <f t="shared" si="33"/>
        <v>397861.10602586746</v>
      </c>
      <c r="BD65" s="195">
        <f t="shared" si="33"/>
        <v>410688.14808414137</v>
      </c>
      <c r="BE65" s="195">
        <f t="shared" si="33"/>
        <v>423928.73397837416</v>
      </c>
      <c r="BF65" s="195">
        <f t="shared" si="33"/>
        <v>437596.19636183686</v>
      </c>
      <c r="BG65" s="195">
        <f t="shared" si="33"/>
        <v>451704.29773254262</v>
      </c>
      <c r="BH65" s="195">
        <f t="shared" si="33"/>
        <v>466267.24429143971</v>
      </c>
      <c r="BI65" s="195">
        <f t="shared" si="33"/>
        <v>481299.70024739578</v>
      </c>
      <c r="BJ65" s="195">
        <f t="shared" si="33"/>
        <v>496816.80258337187</v>
      </c>
      <c r="BK65" s="195">
        <f t="shared" si="33"/>
        <v>512834.17629865976</v>
      </c>
      <c r="BL65" s="195">
        <f t="shared" si="33"/>
        <v>529367.95014252851</v>
      </c>
      <c r="BM65" s="195">
        <f t="shared" si="33"/>
        <v>546434.77285512374</v>
      </c>
      <c r="BN65" s="195">
        <f t="shared" si="33"/>
        <v>564051.8299319729</v>
      </c>
    </row>
    <row r="67" spans="1:66" x14ac:dyDescent="0.3">
      <c r="B67" s="83" t="s">
        <v>52</v>
      </c>
      <c r="C67" s="83"/>
      <c r="D67" s="83"/>
      <c r="E67" s="83"/>
      <c r="F67" s="83"/>
      <c r="G67" s="83"/>
    </row>
    <row r="68" spans="1:66" x14ac:dyDescent="0.3">
      <c r="B68" s="169" t="s">
        <v>14</v>
      </c>
      <c r="C68" s="86"/>
      <c r="D68" s="86"/>
      <c r="E68" s="86"/>
      <c r="F68" s="86"/>
      <c r="G68" s="86"/>
      <c r="I68" s="103" t="s">
        <v>13</v>
      </c>
      <c r="J68" s="103"/>
      <c r="M68" s="196">
        <f>M60</f>
        <v>100000</v>
      </c>
      <c r="N68" s="191">
        <f t="shared" ref="N68:AH68" si="34">M68*(1+N70)</f>
        <v>101200</v>
      </c>
      <c r="O68" s="191">
        <f t="shared" si="34"/>
        <v>102414.39999999999</v>
      </c>
      <c r="P68" s="191">
        <f t="shared" si="34"/>
        <v>103643.3728</v>
      </c>
      <c r="Q68" s="191">
        <f t="shared" si="34"/>
        <v>104887.0932736</v>
      </c>
      <c r="R68" s="191">
        <f t="shared" si="34"/>
        <v>106145.7383928832</v>
      </c>
      <c r="S68" s="191">
        <f t="shared" si="34"/>
        <v>107419.48725359779</v>
      </c>
      <c r="T68" s="191">
        <f t="shared" si="34"/>
        <v>108708.52110064097</v>
      </c>
      <c r="U68" s="191">
        <f t="shared" si="34"/>
        <v>110013.02335384866</v>
      </c>
      <c r="V68" s="191">
        <f t="shared" si="34"/>
        <v>111333.17963409485</v>
      </c>
      <c r="W68" s="191">
        <f t="shared" si="34"/>
        <v>112669.17778970399</v>
      </c>
      <c r="X68" s="191">
        <f t="shared" si="34"/>
        <v>114021.20792318044</v>
      </c>
      <c r="Y68" s="191">
        <f t="shared" si="34"/>
        <v>115389.4624182586</v>
      </c>
      <c r="Z68" s="191">
        <f t="shared" si="34"/>
        <v>116774.1359672777</v>
      </c>
      <c r="AA68" s="191">
        <f t="shared" si="34"/>
        <v>118175.42559888503</v>
      </c>
      <c r="AB68" s="191">
        <f t="shared" si="34"/>
        <v>119593.53070607166</v>
      </c>
      <c r="AC68" s="191">
        <f t="shared" si="34"/>
        <v>121028.65307454452</v>
      </c>
      <c r="AD68" s="191">
        <f t="shared" si="34"/>
        <v>122480.99691143906</v>
      </c>
      <c r="AE68" s="191">
        <f t="shared" si="34"/>
        <v>123950.76887437633</v>
      </c>
      <c r="AF68" s="191">
        <f t="shared" si="34"/>
        <v>125438.17810086884</v>
      </c>
      <c r="AG68" s="191">
        <f t="shared" si="34"/>
        <v>126943.43623807927</v>
      </c>
      <c r="AH68" s="191">
        <f t="shared" si="34"/>
        <v>128466.75747293622</v>
      </c>
      <c r="AI68" s="191">
        <f t="shared" ref="AI68:BN68" si="35">AH68*(1+AI70)</f>
        <v>130008.35856261147</v>
      </c>
      <c r="AJ68" s="191">
        <f t="shared" si="35"/>
        <v>131568.4588653628</v>
      </c>
      <c r="AK68" s="191">
        <f t="shared" si="35"/>
        <v>133147.28037174715</v>
      </c>
      <c r="AL68" s="191">
        <f t="shared" si="35"/>
        <v>134745.04773620813</v>
      </c>
      <c r="AM68" s="191">
        <f t="shared" si="35"/>
        <v>136361.98830904262</v>
      </c>
      <c r="AN68" s="191">
        <f t="shared" si="35"/>
        <v>137998.33216875113</v>
      </c>
      <c r="AO68" s="191">
        <f t="shared" si="35"/>
        <v>139654.31215477615</v>
      </c>
      <c r="AP68" s="191">
        <f t="shared" si="35"/>
        <v>141330.16390063346</v>
      </c>
      <c r="AQ68" s="191">
        <f t="shared" si="35"/>
        <v>143026.12586744106</v>
      </c>
      <c r="AR68" s="191">
        <f t="shared" si="35"/>
        <v>144742.43937785036</v>
      </c>
      <c r="AS68" s="191">
        <f t="shared" si="35"/>
        <v>146479.34865038458</v>
      </c>
      <c r="AT68" s="191">
        <f t="shared" si="35"/>
        <v>148237.10083418919</v>
      </c>
      <c r="AU68" s="191">
        <f t="shared" si="35"/>
        <v>150015.94604419946</v>
      </c>
      <c r="AV68" s="191">
        <f t="shared" si="35"/>
        <v>151816.13739672984</v>
      </c>
      <c r="AW68" s="191">
        <f t="shared" si="35"/>
        <v>153637.93104549061</v>
      </c>
      <c r="AX68" s="191">
        <f t="shared" si="35"/>
        <v>155481.58621803651</v>
      </c>
      <c r="AY68" s="191">
        <f t="shared" si="35"/>
        <v>157347.36525265293</v>
      </c>
      <c r="AZ68" s="191">
        <f t="shared" si="35"/>
        <v>159235.53363568478</v>
      </c>
      <c r="BA68" s="191">
        <f t="shared" si="35"/>
        <v>161146.360039313</v>
      </c>
      <c r="BB68" s="191">
        <f t="shared" si="35"/>
        <v>163080.11635978476</v>
      </c>
      <c r="BC68" s="191">
        <f t="shared" si="35"/>
        <v>165037.07775610217</v>
      </c>
      <c r="BD68" s="191">
        <f t="shared" si="35"/>
        <v>167017.52268917538</v>
      </c>
      <c r="BE68" s="191">
        <f t="shared" si="35"/>
        <v>169021.73296144549</v>
      </c>
      <c r="BF68" s="191">
        <f t="shared" si="35"/>
        <v>171049.99375698285</v>
      </c>
      <c r="BG68" s="191">
        <f t="shared" si="35"/>
        <v>173102.59368206665</v>
      </c>
      <c r="BH68" s="191">
        <f t="shared" si="35"/>
        <v>175179.82480625145</v>
      </c>
      <c r="BI68" s="191">
        <f t="shared" si="35"/>
        <v>177281.98270392648</v>
      </c>
      <c r="BJ68" s="191">
        <f t="shared" si="35"/>
        <v>179409.36649637361</v>
      </c>
      <c r="BK68" s="191">
        <f t="shared" si="35"/>
        <v>181562.27889433008</v>
      </c>
      <c r="BL68" s="191">
        <f t="shared" si="35"/>
        <v>183741.02624106203</v>
      </c>
      <c r="BM68" s="191">
        <f t="shared" si="35"/>
        <v>185945.91855595479</v>
      </c>
      <c r="BN68" s="191">
        <f t="shared" si="35"/>
        <v>188177.26957862626</v>
      </c>
    </row>
    <row r="69" spans="1:66" x14ac:dyDescent="0.3">
      <c r="B69" s="169" t="s">
        <v>15</v>
      </c>
      <c r="C69" s="86"/>
      <c r="D69" s="86"/>
      <c r="E69" s="86"/>
      <c r="F69" s="86"/>
      <c r="G69" s="86"/>
      <c r="I69" s="103" t="s">
        <v>19</v>
      </c>
      <c r="J69" s="103"/>
      <c r="M69" s="192">
        <v>25</v>
      </c>
      <c r="N69" s="193">
        <f t="shared" ref="N69:AH69" si="36">M69*(1+N5)</f>
        <v>26.5</v>
      </c>
      <c r="O69" s="193">
        <f t="shared" si="36"/>
        <v>27.295000000000002</v>
      </c>
      <c r="P69" s="193">
        <f t="shared" si="36"/>
        <v>27.840900000000001</v>
      </c>
      <c r="Q69" s="193">
        <f t="shared" si="36"/>
        <v>28.397718000000001</v>
      </c>
      <c r="R69" s="193">
        <f t="shared" si="36"/>
        <v>28.965672360000003</v>
      </c>
      <c r="S69" s="193">
        <f t="shared" si="36"/>
        <v>29.544985807200003</v>
      </c>
      <c r="T69" s="193">
        <f t="shared" si="36"/>
        <v>30.135885523344005</v>
      </c>
      <c r="U69" s="193">
        <f t="shared" si="36"/>
        <v>30.738603233810885</v>
      </c>
      <c r="V69" s="193">
        <f t="shared" si="36"/>
        <v>31.353375298487101</v>
      </c>
      <c r="W69" s="193">
        <f t="shared" si="36"/>
        <v>31.980442804456843</v>
      </c>
      <c r="X69" s="193">
        <f t="shared" si="36"/>
        <v>32.620051660545982</v>
      </c>
      <c r="Y69" s="193">
        <f t="shared" si="36"/>
        <v>33.272452693756904</v>
      </c>
      <c r="Z69" s="193">
        <f t="shared" si="36"/>
        <v>33.93790174763204</v>
      </c>
      <c r="AA69" s="193">
        <f t="shared" si="36"/>
        <v>34.616659782584684</v>
      </c>
      <c r="AB69" s="193">
        <f t="shared" si="36"/>
        <v>35.308992978236375</v>
      </c>
      <c r="AC69" s="193">
        <f t="shared" si="36"/>
        <v>36.015172837801103</v>
      </c>
      <c r="AD69" s="193">
        <f t="shared" si="36"/>
        <v>36.735476294557124</v>
      </c>
      <c r="AE69" s="193">
        <f t="shared" si="36"/>
        <v>37.470185820448265</v>
      </c>
      <c r="AF69" s="193">
        <f t="shared" si="36"/>
        <v>38.219589536857228</v>
      </c>
      <c r="AG69" s="193">
        <f t="shared" si="36"/>
        <v>38.983981327594371</v>
      </c>
      <c r="AH69" s="193">
        <f t="shared" si="36"/>
        <v>39.76366095414626</v>
      </c>
      <c r="AI69" s="193">
        <f t="shared" ref="AI69:BN69" si="37">AH69*(1+AI5)</f>
        <v>40.558934173229183</v>
      </c>
      <c r="AJ69" s="193">
        <f t="shared" si="37"/>
        <v>41.370112856693765</v>
      </c>
      <c r="AK69" s="193">
        <f t="shared" si="37"/>
        <v>42.197515113827642</v>
      </c>
      <c r="AL69" s="193">
        <f t="shared" si="37"/>
        <v>43.041465416104195</v>
      </c>
      <c r="AM69" s="193">
        <f t="shared" si="37"/>
        <v>43.902294724426277</v>
      </c>
      <c r="AN69" s="193">
        <f t="shared" si="37"/>
        <v>44.780340618914806</v>
      </c>
      <c r="AO69" s="193">
        <f t="shared" si="37"/>
        <v>45.675947431293103</v>
      </c>
      <c r="AP69" s="193">
        <f t="shared" si="37"/>
        <v>46.589466379918967</v>
      </c>
      <c r="AQ69" s="193">
        <f t="shared" si="37"/>
        <v>47.521255707517348</v>
      </c>
      <c r="AR69" s="193">
        <f t="shared" si="37"/>
        <v>48.471680821667697</v>
      </c>
      <c r="AS69" s="193">
        <f t="shared" si="37"/>
        <v>49.441114438101053</v>
      </c>
      <c r="AT69" s="193">
        <f t="shared" si="37"/>
        <v>50.429936726863076</v>
      </c>
      <c r="AU69" s="193">
        <f t="shared" si="37"/>
        <v>51.438535461400342</v>
      </c>
      <c r="AV69" s="193">
        <f t="shared" si="37"/>
        <v>52.467306170628348</v>
      </c>
      <c r="AW69" s="193">
        <f t="shared" si="37"/>
        <v>53.516652294040917</v>
      </c>
      <c r="AX69" s="193">
        <f t="shared" si="37"/>
        <v>54.586985339921739</v>
      </c>
      <c r="AY69" s="193">
        <f t="shared" si="37"/>
        <v>55.678725046720174</v>
      </c>
      <c r="AZ69" s="193">
        <f t="shared" si="37"/>
        <v>56.792299547654579</v>
      </c>
      <c r="BA69" s="193">
        <f t="shared" si="37"/>
        <v>57.928145538607673</v>
      </c>
      <c r="BB69" s="193">
        <f t="shared" si="37"/>
        <v>59.086708449379827</v>
      </c>
      <c r="BC69" s="193">
        <f t="shared" si="37"/>
        <v>60.268442618367423</v>
      </c>
      <c r="BD69" s="193">
        <f t="shared" si="37"/>
        <v>61.473811470734773</v>
      </c>
      <c r="BE69" s="193">
        <f t="shared" si="37"/>
        <v>62.703287700149467</v>
      </c>
      <c r="BF69" s="193">
        <f t="shared" si="37"/>
        <v>63.957353454152454</v>
      </c>
      <c r="BG69" s="193">
        <f t="shared" si="37"/>
        <v>65.236500523235506</v>
      </c>
      <c r="BH69" s="193">
        <f t="shared" si="37"/>
        <v>66.541230533700215</v>
      </c>
      <c r="BI69" s="193">
        <f t="shared" si="37"/>
        <v>67.872055144374215</v>
      </c>
      <c r="BJ69" s="193">
        <f t="shared" si="37"/>
        <v>69.229496247261707</v>
      </c>
      <c r="BK69" s="193">
        <f t="shared" si="37"/>
        <v>70.614086172206939</v>
      </c>
      <c r="BL69" s="193">
        <f t="shared" si="37"/>
        <v>72.026367895651077</v>
      </c>
      <c r="BM69" s="193">
        <f t="shared" si="37"/>
        <v>73.466895253564104</v>
      </c>
      <c r="BN69" s="193">
        <f t="shared" si="37"/>
        <v>74.936233158635389</v>
      </c>
    </row>
    <row r="70" spans="1:66" x14ac:dyDescent="0.3">
      <c r="B70" s="169" t="s">
        <v>16</v>
      </c>
      <c r="C70" s="86"/>
      <c r="D70" s="86"/>
      <c r="E70" s="86"/>
      <c r="F70" s="86"/>
      <c r="G70" s="86"/>
      <c r="I70" s="103" t="s">
        <v>5</v>
      </c>
      <c r="J70" s="103"/>
      <c r="N70" s="194">
        <f t="shared" ref="N70:AH70" si="38">N10</f>
        <v>1.2E-2</v>
      </c>
      <c r="O70" s="194">
        <f t="shared" si="38"/>
        <v>1.2E-2</v>
      </c>
      <c r="P70" s="194">
        <f t="shared" si="38"/>
        <v>1.2E-2</v>
      </c>
      <c r="Q70" s="194">
        <f t="shared" si="38"/>
        <v>1.2E-2</v>
      </c>
      <c r="R70" s="194">
        <f t="shared" si="38"/>
        <v>1.2E-2</v>
      </c>
      <c r="S70" s="194">
        <f t="shared" si="38"/>
        <v>1.2E-2</v>
      </c>
      <c r="T70" s="194">
        <f t="shared" si="38"/>
        <v>1.2E-2</v>
      </c>
      <c r="U70" s="194">
        <f t="shared" si="38"/>
        <v>1.2E-2</v>
      </c>
      <c r="V70" s="194">
        <f t="shared" si="38"/>
        <v>1.2E-2</v>
      </c>
      <c r="W70" s="194">
        <f t="shared" si="38"/>
        <v>1.2E-2</v>
      </c>
      <c r="X70" s="194">
        <f t="shared" si="38"/>
        <v>1.2E-2</v>
      </c>
      <c r="Y70" s="194">
        <f t="shared" si="38"/>
        <v>1.2E-2</v>
      </c>
      <c r="Z70" s="194">
        <f t="shared" si="38"/>
        <v>1.2E-2</v>
      </c>
      <c r="AA70" s="194">
        <f t="shared" si="38"/>
        <v>1.2E-2</v>
      </c>
      <c r="AB70" s="194">
        <f t="shared" si="38"/>
        <v>1.2E-2</v>
      </c>
      <c r="AC70" s="194">
        <f t="shared" si="38"/>
        <v>1.2E-2</v>
      </c>
      <c r="AD70" s="194">
        <f t="shared" si="38"/>
        <v>1.2E-2</v>
      </c>
      <c r="AE70" s="194">
        <f t="shared" si="38"/>
        <v>1.2E-2</v>
      </c>
      <c r="AF70" s="194">
        <f t="shared" si="38"/>
        <v>1.2E-2</v>
      </c>
      <c r="AG70" s="194">
        <f t="shared" si="38"/>
        <v>1.2E-2</v>
      </c>
      <c r="AH70" s="194">
        <f t="shared" si="38"/>
        <v>1.2E-2</v>
      </c>
      <c r="AI70" s="194">
        <f t="shared" ref="AI70:BN70" si="39">AI10</f>
        <v>1.2E-2</v>
      </c>
      <c r="AJ70" s="194">
        <f t="shared" si="39"/>
        <v>1.2E-2</v>
      </c>
      <c r="AK70" s="194">
        <f t="shared" si="39"/>
        <v>1.2E-2</v>
      </c>
      <c r="AL70" s="194">
        <f t="shared" si="39"/>
        <v>1.2E-2</v>
      </c>
      <c r="AM70" s="194">
        <f t="shared" si="39"/>
        <v>1.2E-2</v>
      </c>
      <c r="AN70" s="194">
        <f t="shared" si="39"/>
        <v>1.2E-2</v>
      </c>
      <c r="AO70" s="194">
        <f t="shared" si="39"/>
        <v>1.2E-2</v>
      </c>
      <c r="AP70" s="194">
        <f t="shared" si="39"/>
        <v>1.2E-2</v>
      </c>
      <c r="AQ70" s="194">
        <f t="shared" si="39"/>
        <v>1.2E-2</v>
      </c>
      <c r="AR70" s="194">
        <f t="shared" si="39"/>
        <v>1.2E-2</v>
      </c>
      <c r="AS70" s="194">
        <f t="shared" si="39"/>
        <v>1.2E-2</v>
      </c>
      <c r="AT70" s="194">
        <f t="shared" si="39"/>
        <v>1.2E-2</v>
      </c>
      <c r="AU70" s="194">
        <f t="shared" si="39"/>
        <v>1.2E-2</v>
      </c>
      <c r="AV70" s="194">
        <f t="shared" si="39"/>
        <v>1.2E-2</v>
      </c>
      <c r="AW70" s="194">
        <f t="shared" si="39"/>
        <v>1.2E-2</v>
      </c>
      <c r="AX70" s="194">
        <f t="shared" si="39"/>
        <v>1.2E-2</v>
      </c>
      <c r="AY70" s="194">
        <f t="shared" si="39"/>
        <v>1.2E-2</v>
      </c>
      <c r="AZ70" s="194">
        <f t="shared" si="39"/>
        <v>1.2E-2</v>
      </c>
      <c r="BA70" s="194">
        <f t="shared" si="39"/>
        <v>1.2E-2</v>
      </c>
      <c r="BB70" s="194">
        <f t="shared" si="39"/>
        <v>1.2E-2</v>
      </c>
      <c r="BC70" s="194">
        <f t="shared" si="39"/>
        <v>1.2E-2</v>
      </c>
      <c r="BD70" s="194">
        <f t="shared" si="39"/>
        <v>1.2E-2</v>
      </c>
      <c r="BE70" s="194">
        <f t="shared" si="39"/>
        <v>1.2E-2</v>
      </c>
      <c r="BF70" s="194">
        <f t="shared" si="39"/>
        <v>1.2E-2</v>
      </c>
      <c r="BG70" s="194">
        <f t="shared" si="39"/>
        <v>1.2E-2</v>
      </c>
      <c r="BH70" s="194">
        <f t="shared" si="39"/>
        <v>1.2E-2</v>
      </c>
      <c r="BI70" s="194">
        <f t="shared" si="39"/>
        <v>1.2E-2</v>
      </c>
      <c r="BJ70" s="194">
        <f t="shared" si="39"/>
        <v>1.2E-2</v>
      </c>
      <c r="BK70" s="194">
        <f t="shared" si="39"/>
        <v>1.2E-2</v>
      </c>
      <c r="BL70" s="194">
        <f t="shared" si="39"/>
        <v>1.2E-2</v>
      </c>
      <c r="BM70" s="194">
        <f t="shared" si="39"/>
        <v>1.2E-2</v>
      </c>
      <c r="BN70" s="194">
        <f t="shared" si="39"/>
        <v>1.2E-2</v>
      </c>
    </row>
    <row r="71" spans="1:66" x14ac:dyDescent="0.3">
      <c r="B71" s="172" t="s">
        <v>53</v>
      </c>
      <c r="C71" s="172"/>
      <c r="D71" s="172"/>
      <c r="E71" s="172"/>
      <c r="F71" s="172"/>
      <c r="G71" s="172"/>
      <c r="I71" s="50" t="s">
        <v>18</v>
      </c>
      <c r="J71" s="50"/>
      <c r="M71" s="195">
        <f t="shared" ref="M71:AH71" si="40">M68*M69</f>
        <v>2500000</v>
      </c>
      <c r="N71" s="195">
        <f t="shared" si="40"/>
        <v>2681800</v>
      </c>
      <c r="O71" s="195">
        <f t="shared" si="40"/>
        <v>2795401.048</v>
      </c>
      <c r="P71" s="195">
        <f t="shared" si="40"/>
        <v>2885524.7777875201</v>
      </c>
      <c r="Q71" s="195">
        <f t="shared" si="40"/>
        <v>2978554.0966233895</v>
      </c>
      <c r="R71" s="195">
        <f t="shared" si="40"/>
        <v>3074582.680698528</v>
      </c>
      <c r="S71" s="195">
        <f t="shared" si="40"/>
        <v>3173707.2263242486</v>
      </c>
      <c r="T71" s="195">
        <f t="shared" si="40"/>
        <v>3276027.5473009422</v>
      </c>
      <c r="U71" s="195">
        <f t="shared" si="40"/>
        <v>3381646.6754259248</v>
      </c>
      <c r="V71" s="195">
        <f t="shared" si="40"/>
        <v>3490670.9642416565</v>
      </c>
      <c r="W71" s="195">
        <f t="shared" si="40"/>
        <v>3603210.1961288075</v>
      </c>
      <c r="X71" s="195">
        <f t="shared" si="40"/>
        <v>3719377.6928520007</v>
      </c>
      <c r="Y71" s="195">
        <f t="shared" si="40"/>
        <v>3839290.4296695492</v>
      </c>
      <c r="Z71" s="195">
        <f t="shared" si="40"/>
        <v>3963069.1531220954</v>
      </c>
      <c r="AA71" s="195">
        <f t="shared" si="40"/>
        <v>4090838.502618752</v>
      </c>
      <c r="AB71" s="195">
        <f t="shared" si="40"/>
        <v>4222727.1359431809</v>
      </c>
      <c r="AC71" s="195">
        <f t="shared" si="40"/>
        <v>4358867.8588059889</v>
      </c>
      <c r="AD71" s="195">
        <f t="shared" si="40"/>
        <v>4499397.7585738935</v>
      </c>
      <c r="AE71" s="195">
        <f t="shared" si="40"/>
        <v>4644458.3423103159</v>
      </c>
      <c r="AF71" s="195">
        <f t="shared" si="40"/>
        <v>4794195.6792664006</v>
      </c>
      <c r="AG71" s="195">
        <f t="shared" si="40"/>
        <v>4948760.5479659494</v>
      </c>
      <c r="AH71" s="195">
        <f t="shared" si="40"/>
        <v>5108308.5880323714</v>
      </c>
      <c r="AI71" s="195">
        <f t="shared" ref="AI71:BN71" si="41">AI68*AI69</f>
        <v>5273000.4569105348</v>
      </c>
      <c r="AJ71" s="195">
        <f t="shared" si="41"/>
        <v>5443001.9916413305</v>
      </c>
      <c r="AK71" s="195">
        <f t="shared" si="41"/>
        <v>5618484.3758518472</v>
      </c>
      <c r="AL71" s="195">
        <f t="shared" si="41"/>
        <v>5799624.3121293113</v>
      </c>
      <c r="AM71" s="195">
        <f t="shared" si="41"/>
        <v>5986604.1999523593</v>
      </c>
      <c r="AN71" s="195">
        <f t="shared" si="41"/>
        <v>6179612.3193588238</v>
      </c>
      <c r="AO71" s="195">
        <f t="shared" si="41"/>
        <v>6378843.0205349531</v>
      </c>
      <c r="AP71" s="195">
        <f t="shared" si="41"/>
        <v>6584496.9195170002</v>
      </c>
      <c r="AQ71" s="195">
        <f t="shared" si="41"/>
        <v>6796781.1002022279</v>
      </c>
      <c r="AR71" s="195">
        <f t="shared" si="41"/>
        <v>7015909.3228727486</v>
      </c>
      <c r="AS71" s="195">
        <f t="shared" si="41"/>
        <v>7242102.2394421669</v>
      </c>
      <c r="AT71" s="195">
        <f t="shared" si="41"/>
        <v>7475587.6156417821</v>
      </c>
      <c r="AU71" s="195">
        <f t="shared" si="41"/>
        <v>7716600.5603700746</v>
      </c>
      <c r="AV71" s="195">
        <f t="shared" si="41"/>
        <v>7965383.7624364048</v>
      </c>
      <c r="AW71" s="195">
        <f t="shared" si="41"/>
        <v>8222187.7349373549</v>
      </c>
      <c r="AX71" s="195">
        <f t="shared" si="41"/>
        <v>8487271.0675117373</v>
      </c>
      <c r="AY71" s="195">
        <f t="shared" si="41"/>
        <v>8760900.6867283154</v>
      </c>
      <c r="AZ71" s="195">
        <f t="shared" si="41"/>
        <v>9043352.1248684358</v>
      </c>
      <c r="BA71" s="195">
        <f t="shared" si="41"/>
        <v>9334909.7973741945</v>
      </c>
      <c r="BB71" s="195">
        <f t="shared" si="41"/>
        <v>9635867.2892415393</v>
      </c>
      <c r="BC71" s="195">
        <f t="shared" si="41"/>
        <v>9946527.6506466866</v>
      </c>
      <c r="BD71" s="195">
        <f t="shared" si="41"/>
        <v>10267203.702103535</v>
      </c>
      <c r="BE71" s="195">
        <f t="shared" si="41"/>
        <v>10598218.349459354</v>
      </c>
      <c r="BF71" s="195">
        <f t="shared" si="41"/>
        <v>10939904.909045922</v>
      </c>
      <c r="BG71" s="195">
        <f t="shared" si="41"/>
        <v>11292607.443313565</v>
      </c>
      <c r="BH71" s="195">
        <f t="shared" si="41"/>
        <v>11656681.107285993</v>
      </c>
      <c r="BI71" s="195">
        <f t="shared" si="41"/>
        <v>12032492.506184895</v>
      </c>
      <c r="BJ71" s="195">
        <f t="shared" si="41"/>
        <v>12420420.064584296</v>
      </c>
      <c r="BK71" s="195">
        <f t="shared" si="41"/>
        <v>12820854.407466494</v>
      </c>
      <c r="BL71" s="195">
        <f t="shared" si="41"/>
        <v>13234198.753563212</v>
      </c>
      <c r="BM71" s="195">
        <f t="shared" si="41"/>
        <v>13660869.321378093</v>
      </c>
      <c r="BN71" s="195">
        <f t="shared" si="41"/>
        <v>14101295.748299323</v>
      </c>
    </row>
    <row r="73" spans="1:66" x14ac:dyDescent="0.3">
      <c r="B73" s="85" t="s">
        <v>58</v>
      </c>
      <c r="C73" s="85"/>
      <c r="D73" s="85"/>
      <c r="E73" s="85"/>
      <c r="F73" s="85"/>
      <c r="G73" s="85"/>
      <c r="I73" s="50" t="s">
        <v>18</v>
      </c>
      <c r="J73" s="50"/>
      <c r="M73" s="195">
        <f t="shared" ref="M73:AH73" si="42">SUM(M63,M71,-M65)</f>
        <v>7400000</v>
      </c>
      <c r="N73" s="195">
        <f t="shared" si="42"/>
        <v>7938128</v>
      </c>
      <c r="O73" s="195">
        <f t="shared" si="42"/>
        <v>8274387.1020799996</v>
      </c>
      <c r="P73" s="195">
        <f t="shared" si="42"/>
        <v>8541153.3422510605</v>
      </c>
      <c r="Q73" s="195">
        <f t="shared" si="42"/>
        <v>8816520.1260052342</v>
      </c>
      <c r="R73" s="195">
        <f t="shared" si="42"/>
        <v>9100764.7348676417</v>
      </c>
      <c r="S73" s="195">
        <f t="shared" si="42"/>
        <v>9394173.3899197746</v>
      </c>
      <c r="T73" s="195">
        <f t="shared" si="42"/>
        <v>9697041.5400107894</v>
      </c>
      <c r="U73" s="195">
        <f t="shared" si="42"/>
        <v>10009674.159260739</v>
      </c>
      <c r="V73" s="195">
        <f t="shared" si="42"/>
        <v>10332386.054155301</v>
      </c>
      <c r="W73" s="195">
        <f t="shared" si="42"/>
        <v>10665502.180541269</v>
      </c>
      <c r="X73" s="195">
        <f t="shared" si="42"/>
        <v>11009357.970841922</v>
      </c>
      <c r="Y73" s="195">
        <f t="shared" si="42"/>
        <v>11364299.671821864</v>
      </c>
      <c r="Z73" s="195">
        <f t="shared" si="42"/>
        <v>11730684.693241403</v>
      </c>
      <c r="AA73" s="195">
        <f t="shared" si="42"/>
        <v>12108881.967751505</v>
      </c>
      <c r="AB73" s="195">
        <f t="shared" si="42"/>
        <v>12499272.322391814</v>
      </c>
      <c r="AC73" s="195">
        <f t="shared" si="42"/>
        <v>12902248.862065729</v>
      </c>
      <c r="AD73" s="195">
        <f t="shared" si="42"/>
        <v>13318217.365378724</v>
      </c>
      <c r="AE73" s="195">
        <f t="shared" si="42"/>
        <v>13747596.693238534</v>
      </c>
      <c r="AF73" s="195">
        <f t="shared" si="42"/>
        <v>14190819.210628547</v>
      </c>
      <c r="AG73" s="195">
        <f t="shared" si="42"/>
        <v>14648331.22197921</v>
      </c>
      <c r="AH73" s="195">
        <f t="shared" si="42"/>
        <v>15120593.420575818</v>
      </c>
      <c r="AI73" s="195">
        <f t="shared" ref="AI73:BN73" si="43">SUM(AI63,AI71,-AI65)</f>
        <v>15608081.352455182</v>
      </c>
      <c r="AJ73" s="195">
        <f t="shared" si="43"/>
        <v>16111285.895258337</v>
      </c>
      <c r="AK73" s="195">
        <f t="shared" si="43"/>
        <v>16630713.752521468</v>
      </c>
      <c r="AL73" s="195">
        <f t="shared" si="43"/>
        <v>17166887.96390276</v>
      </c>
      <c r="AM73" s="195">
        <f t="shared" si="43"/>
        <v>17720348.431858983</v>
      </c>
      <c r="AN73" s="195">
        <f t="shared" si="43"/>
        <v>18291652.465302117</v>
      </c>
      <c r="AO73" s="195">
        <f t="shared" si="43"/>
        <v>18881375.340783458</v>
      </c>
      <c r="AP73" s="195">
        <f t="shared" si="43"/>
        <v>19490110.88177032</v>
      </c>
      <c r="AQ73" s="195">
        <f t="shared" si="43"/>
        <v>20118472.056598593</v>
      </c>
      <c r="AR73" s="195">
        <f t="shared" si="43"/>
        <v>20767091.595703334</v>
      </c>
      <c r="AS73" s="195">
        <f t="shared" si="43"/>
        <v>21436622.628748816</v>
      </c>
      <c r="AT73" s="195">
        <f t="shared" si="43"/>
        <v>22127739.342299677</v>
      </c>
      <c r="AU73" s="195">
        <f t="shared" si="43"/>
        <v>22841137.658695422</v>
      </c>
      <c r="AV73" s="195">
        <f t="shared" si="43"/>
        <v>23577535.93681176</v>
      </c>
      <c r="AW73" s="195">
        <f t="shared" si="43"/>
        <v>24337675.695414569</v>
      </c>
      <c r="AX73" s="195">
        <f t="shared" si="43"/>
        <v>25122322.359834742</v>
      </c>
      <c r="AY73" s="195">
        <f t="shared" si="43"/>
        <v>25932266.032715816</v>
      </c>
      <c r="AZ73" s="195">
        <f t="shared" si="43"/>
        <v>26768322.289610568</v>
      </c>
      <c r="BA73" s="195">
        <f t="shared" si="43"/>
        <v>27631333.000227615</v>
      </c>
      <c r="BB73" s="195">
        <f t="shared" si="43"/>
        <v>28522167.17615496</v>
      </c>
      <c r="BC73" s="195">
        <f t="shared" si="43"/>
        <v>29441721.845914192</v>
      </c>
      <c r="BD73" s="195">
        <f t="shared" si="43"/>
        <v>30390922.958226465</v>
      </c>
      <c r="BE73" s="195">
        <f t="shared" si="43"/>
        <v>31370726.314399686</v>
      </c>
      <c r="BF73" s="195">
        <f t="shared" si="43"/>
        <v>32382118.530775931</v>
      </c>
      <c r="BG73" s="195">
        <f t="shared" si="43"/>
        <v>33426118.032208148</v>
      </c>
      <c r="BH73" s="195">
        <f t="shared" si="43"/>
        <v>34503776.077566542</v>
      </c>
      <c r="BI73" s="195">
        <f t="shared" si="43"/>
        <v>35616177.818307295</v>
      </c>
      <c r="BJ73" s="195">
        <f t="shared" si="43"/>
        <v>36764443.391169511</v>
      </c>
      <c r="BK73" s="195">
        <f t="shared" si="43"/>
        <v>37949729.046100818</v>
      </c>
      <c r="BL73" s="195">
        <f t="shared" si="43"/>
        <v>39173228.310547113</v>
      </c>
      <c r="BM73" s="195">
        <f t="shared" si="43"/>
        <v>40436173.191279151</v>
      </c>
      <c r="BN73" s="195">
        <f t="shared" si="43"/>
        <v>41739835.414965995</v>
      </c>
    </row>
    <row r="75" spans="1:66" x14ac:dyDescent="0.3">
      <c r="A75" s="151"/>
      <c r="B75" s="156" t="s">
        <v>36</v>
      </c>
      <c r="C75" s="156"/>
      <c r="D75" s="156"/>
      <c r="E75" s="156"/>
      <c r="F75" s="156"/>
      <c r="G75" s="156"/>
      <c r="H75" s="151"/>
      <c r="I75" s="155"/>
      <c r="J75" s="155"/>
      <c r="K75" s="151"/>
      <c r="L75" s="151"/>
      <c r="M75" s="155"/>
      <c r="N75" s="155"/>
      <c r="O75" s="155"/>
      <c r="P75" s="212"/>
      <c r="Q75" s="212"/>
      <c r="R75" s="212"/>
      <c r="S75" s="212"/>
      <c r="T75" s="212"/>
      <c r="U75" s="212"/>
      <c r="V75" s="212"/>
      <c r="W75" s="212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5"/>
      <c r="BH75" s="155"/>
      <c r="BI75" s="155"/>
      <c r="BJ75" s="155"/>
      <c r="BK75" s="155"/>
      <c r="BL75" s="155"/>
      <c r="BM75" s="155"/>
      <c r="BN75" s="155"/>
    </row>
    <row r="77" spans="1:66" x14ac:dyDescent="0.3">
      <c r="B77" s="83" t="s">
        <v>54</v>
      </c>
      <c r="C77" s="83"/>
      <c r="D77" s="83"/>
      <c r="E77" s="83"/>
      <c r="F77" s="83"/>
      <c r="G77" s="83"/>
    </row>
    <row r="78" spans="1:66" x14ac:dyDescent="0.3">
      <c r="B78" s="169" t="s">
        <v>188</v>
      </c>
      <c r="C78" s="86"/>
      <c r="D78" s="86"/>
      <c r="E78" s="86"/>
      <c r="F78" s="86"/>
      <c r="G78" s="86"/>
      <c r="I78" s="103" t="s">
        <v>57</v>
      </c>
      <c r="J78" s="103"/>
      <c r="M78" s="190">
        <v>140</v>
      </c>
      <c r="N78" s="191">
        <f t="shared" ref="N78:AH78" si="44">M78*(1+N20)</f>
        <v>141.4</v>
      </c>
      <c r="O78" s="191">
        <f t="shared" si="44"/>
        <v>142.81399999999999</v>
      </c>
      <c r="P78" s="191">
        <f t="shared" si="44"/>
        <v>144.24214000000001</v>
      </c>
      <c r="Q78" s="191">
        <f t="shared" si="44"/>
        <v>145.68456140000001</v>
      </c>
      <c r="R78" s="191">
        <f t="shared" si="44"/>
        <v>147.14140701400001</v>
      </c>
      <c r="S78" s="191">
        <f t="shared" si="44"/>
        <v>148.61282108414002</v>
      </c>
      <c r="T78" s="191">
        <f t="shared" si="44"/>
        <v>150.09894929498142</v>
      </c>
      <c r="U78" s="191">
        <f t="shared" si="44"/>
        <v>151.59993878793125</v>
      </c>
      <c r="V78" s="191">
        <f t="shared" si="44"/>
        <v>153.11593817581056</v>
      </c>
      <c r="W78" s="191">
        <f t="shared" si="44"/>
        <v>154.64709755756866</v>
      </c>
      <c r="X78" s="191">
        <f t="shared" si="44"/>
        <v>156.19356853314434</v>
      </c>
      <c r="Y78" s="191">
        <f t="shared" si="44"/>
        <v>157.75550421847578</v>
      </c>
      <c r="Z78" s="191">
        <f t="shared" si="44"/>
        <v>159.33305926066055</v>
      </c>
      <c r="AA78" s="191">
        <f t="shared" si="44"/>
        <v>160.92638985326715</v>
      </c>
      <c r="AB78" s="191">
        <f t="shared" si="44"/>
        <v>162.53565375179983</v>
      </c>
      <c r="AC78" s="191">
        <f t="shared" si="44"/>
        <v>164.16101028931783</v>
      </c>
      <c r="AD78" s="191">
        <f t="shared" si="44"/>
        <v>165.802620392211</v>
      </c>
      <c r="AE78" s="191">
        <f t="shared" si="44"/>
        <v>167.4606465961331</v>
      </c>
      <c r="AF78" s="191">
        <f t="shared" si="44"/>
        <v>169.13525306209445</v>
      </c>
      <c r="AG78" s="191">
        <f t="shared" si="44"/>
        <v>170.8266055927154</v>
      </c>
      <c r="AH78" s="191">
        <f t="shared" si="44"/>
        <v>172.53487164864256</v>
      </c>
      <c r="AI78" s="191">
        <f t="shared" ref="AI78:BN78" si="45">AH78*(1+AI20)</f>
        <v>174.26022036512899</v>
      </c>
      <c r="AJ78" s="191">
        <f t="shared" si="45"/>
        <v>176.00282256878029</v>
      </c>
      <c r="AK78" s="191">
        <f t="shared" si="45"/>
        <v>177.76285079446808</v>
      </c>
      <c r="AL78" s="191">
        <f t="shared" si="45"/>
        <v>179.54047930241276</v>
      </c>
      <c r="AM78" s="191">
        <f t="shared" si="45"/>
        <v>181.33588409543688</v>
      </c>
      <c r="AN78" s="191">
        <f t="shared" si="45"/>
        <v>183.14924293639126</v>
      </c>
      <c r="AO78" s="191">
        <f t="shared" si="45"/>
        <v>184.98073536575518</v>
      </c>
      <c r="AP78" s="191">
        <f t="shared" si="45"/>
        <v>186.83054271941273</v>
      </c>
      <c r="AQ78" s="191">
        <f t="shared" si="45"/>
        <v>188.69884814660685</v>
      </c>
      <c r="AR78" s="191">
        <f t="shared" si="45"/>
        <v>190.58583662807291</v>
      </c>
      <c r="AS78" s="191">
        <f t="shared" si="45"/>
        <v>192.49169499435365</v>
      </c>
      <c r="AT78" s="191">
        <f t="shared" si="45"/>
        <v>194.41661194429719</v>
      </c>
      <c r="AU78" s="191">
        <f t="shared" si="45"/>
        <v>196.36077806374016</v>
      </c>
      <c r="AV78" s="191">
        <f t="shared" si="45"/>
        <v>198.32438584437756</v>
      </c>
      <c r="AW78" s="191">
        <f t="shared" si="45"/>
        <v>200.30762970282134</v>
      </c>
      <c r="AX78" s="191">
        <f t="shared" si="45"/>
        <v>202.31070599984955</v>
      </c>
      <c r="AY78" s="191">
        <f t="shared" si="45"/>
        <v>204.33381305984804</v>
      </c>
      <c r="AZ78" s="191">
        <f t="shared" si="45"/>
        <v>206.37715119044651</v>
      </c>
      <c r="BA78" s="191">
        <f t="shared" si="45"/>
        <v>208.44092270235097</v>
      </c>
      <c r="BB78" s="191">
        <f t="shared" si="45"/>
        <v>210.52533192937449</v>
      </c>
      <c r="BC78" s="191">
        <f t="shared" si="45"/>
        <v>212.63058524866824</v>
      </c>
      <c r="BD78" s="191">
        <f t="shared" si="45"/>
        <v>214.75689110115493</v>
      </c>
      <c r="BE78" s="191">
        <f t="shared" si="45"/>
        <v>216.90446001216648</v>
      </c>
      <c r="BF78" s="191">
        <f t="shared" si="45"/>
        <v>219.07350461228816</v>
      </c>
      <c r="BG78" s="191">
        <f t="shared" si="45"/>
        <v>221.26423965841104</v>
      </c>
      <c r="BH78" s="191">
        <f t="shared" si="45"/>
        <v>223.47688205499514</v>
      </c>
      <c r="BI78" s="191">
        <f t="shared" si="45"/>
        <v>225.7116508755451</v>
      </c>
      <c r="BJ78" s="191">
        <f t="shared" si="45"/>
        <v>227.96876738430055</v>
      </c>
      <c r="BK78" s="191">
        <f t="shared" si="45"/>
        <v>230.24845505814355</v>
      </c>
      <c r="BL78" s="191">
        <f t="shared" si="45"/>
        <v>232.55093960872497</v>
      </c>
      <c r="BM78" s="191">
        <f t="shared" si="45"/>
        <v>234.87644900481223</v>
      </c>
      <c r="BN78" s="191">
        <f t="shared" si="45"/>
        <v>237.22521349486036</v>
      </c>
    </row>
    <row r="79" spans="1:66" x14ac:dyDescent="0.3">
      <c r="B79" s="169" t="s">
        <v>56</v>
      </c>
      <c r="C79" s="86"/>
      <c r="D79" s="86"/>
      <c r="E79" s="86"/>
      <c r="F79" s="86"/>
      <c r="G79" s="86"/>
      <c r="I79" s="103" t="s">
        <v>18</v>
      </c>
      <c r="J79" s="103"/>
      <c r="M79" s="190">
        <v>1500</v>
      </c>
      <c r="N79" s="191">
        <f t="shared" ref="N79:AH79" si="46">M79*(1+M5)</f>
        <v>1650.0000000000002</v>
      </c>
      <c r="O79" s="191">
        <f t="shared" si="46"/>
        <v>1749.0000000000002</v>
      </c>
      <c r="P79" s="191">
        <f t="shared" si="46"/>
        <v>1801.4700000000003</v>
      </c>
      <c r="Q79" s="191">
        <f t="shared" si="46"/>
        <v>1837.4994000000004</v>
      </c>
      <c r="R79" s="191">
        <f t="shared" si="46"/>
        <v>1874.2493880000004</v>
      </c>
      <c r="S79" s="191">
        <f t="shared" si="46"/>
        <v>1911.7343757600004</v>
      </c>
      <c r="T79" s="191">
        <f t="shared" si="46"/>
        <v>1949.9690632752004</v>
      </c>
      <c r="U79" s="191">
        <f t="shared" si="46"/>
        <v>1988.9684445407045</v>
      </c>
      <c r="V79" s="191">
        <f t="shared" si="46"/>
        <v>2028.7478134315186</v>
      </c>
      <c r="W79" s="191">
        <f t="shared" si="46"/>
        <v>2069.3227697001489</v>
      </c>
      <c r="X79" s="191">
        <f t="shared" si="46"/>
        <v>2110.7092250941519</v>
      </c>
      <c r="Y79" s="191">
        <f t="shared" si="46"/>
        <v>2152.9234095960351</v>
      </c>
      <c r="Z79" s="191">
        <f t="shared" si="46"/>
        <v>2195.9818777879559</v>
      </c>
      <c r="AA79" s="191">
        <f t="shared" si="46"/>
        <v>2239.9015153437149</v>
      </c>
      <c r="AB79" s="191">
        <f t="shared" si="46"/>
        <v>2284.6995456505892</v>
      </c>
      <c r="AC79" s="191">
        <f t="shared" si="46"/>
        <v>2330.3935365636012</v>
      </c>
      <c r="AD79" s="191">
        <f t="shared" si="46"/>
        <v>2377.0014072948734</v>
      </c>
      <c r="AE79" s="191">
        <f t="shared" si="46"/>
        <v>2424.5414354407708</v>
      </c>
      <c r="AF79" s="191">
        <f t="shared" si="46"/>
        <v>2473.0322641495864</v>
      </c>
      <c r="AG79" s="191">
        <f t="shared" si="46"/>
        <v>2522.492909432578</v>
      </c>
      <c r="AH79" s="191">
        <f t="shared" si="46"/>
        <v>2572.9427676212295</v>
      </c>
      <c r="AI79" s="191">
        <f t="shared" ref="AI79:BN79" si="47">AH79*(1+AH5)</f>
        <v>2624.401622973654</v>
      </c>
      <c r="AJ79" s="191">
        <f t="shared" si="47"/>
        <v>2676.8896554331272</v>
      </c>
      <c r="AK79" s="191">
        <f t="shared" si="47"/>
        <v>2730.42744854179</v>
      </c>
      <c r="AL79" s="191">
        <f t="shared" si="47"/>
        <v>2785.0359975126257</v>
      </c>
      <c r="AM79" s="191">
        <f t="shared" si="47"/>
        <v>2840.7367174628785</v>
      </c>
      <c r="AN79" s="191">
        <f t="shared" si="47"/>
        <v>2897.5514518121363</v>
      </c>
      <c r="AO79" s="191">
        <f t="shared" si="47"/>
        <v>2955.502480848379</v>
      </c>
      <c r="AP79" s="191">
        <f t="shared" si="47"/>
        <v>3014.6125304653465</v>
      </c>
      <c r="AQ79" s="191">
        <f t="shared" si="47"/>
        <v>3074.9047810746533</v>
      </c>
      <c r="AR79" s="191">
        <f t="shared" si="47"/>
        <v>3136.4028766961464</v>
      </c>
      <c r="AS79" s="191">
        <f t="shared" si="47"/>
        <v>3199.1309342300692</v>
      </c>
      <c r="AT79" s="191">
        <f t="shared" si="47"/>
        <v>3263.1135529146704</v>
      </c>
      <c r="AU79" s="191">
        <f t="shared" si="47"/>
        <v>3328.3758239729641</v>
      </c>
      <c r="AV79" s="191">
        <f t="shared" si="47"/>
        <v>3394.9433404524234</v>
      </c>
      <c r="AW79" s="191">
        <f t="shared" si="47"/>
        <v>3462.8422072614721</v>
      </c>
      <c r="AX79" s="191">
        <f t="shared" si="47"/>
        <v>3532.0990514067016</v>
      </c>
      <c r="AY79" s="191">
        <f t="shared" si="47"/>
        <v>3602.7410324348357</v>
      </c>
      <c r="AZ79" s="191">
        <f t="shared" si="47"/>
        <v>3674.7958530835326</v>
      </c>
      <c r="BA79" s="191">
        <f t="shared" si="47"/>
        <v>3748.2917701452034</v>
      </c>
      <c r="BB79" s="191">
        <f t="shared" si="47"/>
        <v>3823.2576055481077</v>
      </c>
      <c r="BC79" s="191">
        <f t="shared" si="47"/>
        <v>3899.7227576590699</v>
      </c>
      <c r="BD79" s="191">
        <f t="shared" si="47"/>
        <v>3977.7172128122515</v>
      </c>
      <c r="BE79" s="191">
        <f t="shared" si="47"/>
        <v>4057.2715570684968</v>
      </c>
      <c r="BF79" s="191">
        <f t="shared" si="47"/>
        <v>4138.4169882098668</v>
      </c>
      <c r="BG79" s="191">
        <f t="shared" si="47"/>
        <v>4221.1853279740644</v>
      </c>
      <c r="BH79" s="191">
        <f t="shared" si="47"/>
        <v>4305.609034533546</v>
      </c>
      <c r="BI79" s="191">
        <f t="shared" si="47"/>
        <v>4391.7212152242173</v>
      </c>
      <c r="BJ79" s="191">
        <f t="shared" si="47"/>
        <v>4479.5556395287022</v>
      </c>
      <c r="BK79" s="191">
        <f t="shared" si="47"/>
        <v>4569.1467523192759</v>
      </c>
      <c r="BL79" s="191">
        <f t="shared" si="47"/>
        <v>4660.5296873656616</v>
      </c>
      <c r="BM79" s="191">
        <f t="shared" si="47"/>
        <v>4753.740281112975</v>
      </c>
      <c r="BN79" s="191">
        <f t="shared" si="47"/>
        <v>4848.8150867352342</v>
      </c>
    </row>
    <row r="81" spans="2:66" x14ac:dyDescent="0.3">
      <c r="B81" s="169" t="s">
        <v>189</v>
      </c>
      <c r="C81" s="86"/>
      <c r="D81" s="86"/>
      <c r="E81" s="86"/>
      <c r="F81" s="86"/>
      <c r="G81" s="86"/>
      <c r="I81" s="103" t="s">
        <v>57</v>
      </c>
      <c r="J81" s="103"/>
      <c r="M81" s="190">
        <v>60</v>
      </c>
      <c r="N81" s="191">
        <f t="shared" ref="N81:AH81" si="48">M81*(1+N20)</f>
        <v>60.6</v>
      </c>
      <c r="O81" s="191">
        <f t="shared" si="48"/>
        <v>61.206000000000003</v>
      </c>
      <c r="P81" s="191">
        <f t="shared" si="48"/>
        <v>61.818060000000003</v>
      </c>
      <c r="Q81" s="191">
        <f t="shared" si="48"/>
        <v>62.436240600000005</v>
      </c>
      <c r="R81" s="191">
        <f t="shared" si="48"/>
        <v>63.060603006000008</v>
      </c>
      <c r="S81" s="191">
        <f t="shared" si="48"/>
        <v>63.691209036060009</v>
      </c>
      <c r="T81" s="191">
        <f t="shared" si="48"/>
        <v>64.328121126420612</v>
      </c>
      <c r="U81" s="191">
        <f t="shared" si="48"/>
        <v>64.971402337684822</v>
      </c>
      <c r="V81" s="191">
        <f t="shared" si="48"/>
        <v>65.621116361061667</v>
      </c>
      <c r="W81" s="191">
        <f t="shared" si="48"/>
        <v>66.277327524672287</v>
      </c>
      <c r="X81" s="191">
        <f t="shared" si="48"/>
        <v>66.940100799919009</v>
      </c>
      <c r="Y81" s="191">
        <f t="shared" si="48"/>
        <v>67.609501807918193</v>
      </c>
      <c r="Z81" s="191">
        <f t="shared" si="48"/>
        <v>68.285596825997374</v>
      </c>
      <c r="AA81" s="191">
        <f t="shared" si="48"/>
        <v>68.968452794257345</v>
      </c>
      <c r="AB81" s="191">
        <f t="shared" si="48"/>
        <v>69.65813732219992</v>
      </c>
      <c r="AC81" s="191">
        <f t="shared" si="48"/>
        <v>70.354718695421923</v>
      </c>
      <c r="AD81" s="191">
        <f t="shared" si="48"/>
        <v>71.058265882376148</v>
      </c>
      <c r="AE81" s="191">
        <f t="shared" si="48"/>
        <v>71.768848541199915</v>
      </c>
      <c r="AF81" s="191">
        <f t="shared" si="48"/>
        <v>72.486537026611913</v>
      </c>
      <c r="AG81" s="191">
        <f t="shared" si="48"/>
        <v>73.211402396878029</v>
      </c>
      <c r="AH81" s="191">
        <f t="shared" si="48"/>
        <v>73.943516420846805</v>
      </c>
      <c r="AI81" s="191">
        <f t="shared" ref="AI81:BN81" si="49">AH81*(1+AI20)</f>
        <v>74.682951585055278</v>
      </c>
      <c r="AJ81" s="191">
        <f t="shared" si="49"/>
        <v>75.429781100905828</v>
      </c>
      <c r="AK81" s="191">
        <f t="shared" si="49"/>
        <v>76.184078911914881</v>
      </c>
      <c r="AL81" s="191">
        <f t="shared" si="49"/>
        <v>76.945919701034029</v>
      </c>
      <c r="AM81" s="191">
        <f t="shared" si="49"/>
        <v>77.715378898044364</v>
      </c>
      <c r="AN81" s="191">
        <f t="shared" si="49"/>
        <v>78.492532687024806</v>
      </c>
      <c r="AO81" s="191">
        <f t="shared" si="49"/>
        <v>79.277458013895057</v>
      </c>
      <c r="AP81" s="191">
        <f t="shared" si="49"/>
        <v>80.07023259403401</v>
      </c>
      <c r="AQ81" s="191">
        <f t="shared" si="49"/>
        <v>80.870934919974346</v>
      </c>
      <c r="AR81" s="191">
        <f t="shared" si="49"/>
        <v>81.679644269174091</v>
      </c>
      <c r="AS81" s="191">
        <f t="shared" si="49"/>
        <v>82.49644071186583</v>
      </c>
      <c r="AT81" s="191">
        <f t="shared" si="49"/>
        <v>83.321405118984487</v>
      </c>
      <c r="AU81" s="191">
        <f t="shared" si="49"/>
        <v>84.154619170174328</v>
      </c>
      <c r="AV81" s="191">
        <f t="shared" si="49"/>
        <v>84.996165361876066</v>
      </c>
      <c r="AW81" s="191">
        <f t="shared" si="49"/>
        <v>85.846127015494829</v>
      </c>
      <c r="AX81" s="191">
        <f t="shared" si="49"/>
        <v>86.704588285649777</v>
      </c>
      <c r="AY81" s="191">
        <f t="shared" si="49"/>
        <v>87.571634168506279</v>
      </c>
      <c r="AZ81" s="191">
        <f t="shared" si="49"/>
        <v>88.447350510191342</v>
      </c>
      <c r="BA81" s="191">
        <f t="shared" si="49"/>
        <v>89.33182401529325</v>
      </c>
      <c r="BB81" s="191">
        <f t="shared" si="49"/>
        <v>90.225142255446187</v>
      </c>
      <c r="BC81" s="191">
        <f t="shared" si="49"/>
        <v>91.127393678000644</v>
      </c>
      <c r="BD81" s="191">
        <f t="shared" si="49"/>
        <v>92.03866761478065</v>
      </c>
      <c r="BE81" s="191">
        <f t="shared" si="49"/>
        <v>92.959054290928464</v>
      </c>
      <c r="BF81" s="191">
        <f t="shared" si="49"/>
        <v>93.888644833837745</v>
      </c>
      <c r="BG81" s="191">
        <f t="shared" si="49"/>
        <v>94.827531282176125</v>
      </c>
      <c r="BH81" s="191">
        <f t="shared" si="49"/>
        <v>95.775806594997889</v>
      </c>
      <c r="BI81" s="191">
        <f t="shared" si="49"/>
        <v>96.733564660947863</v>
      </c>
      <c r="BJ81" s="191">
        <f t="shared" si="49"/>
        <v>97.700900307557347</v>
      </c>
      <c r="BK81" s="191">
        <f t="shared" si="49"/>
        <v>98.677909310632927</v>
      </c>
      <c r="BL81" s="191">
        <f t="shared" si="49"/>
        <v>99.664688403739262</v>
      </c>
      <c r="BM81" s="191">
        <f t="shared" si="49"/>
        <v>100.66133528777665</v>
      </c>
      <c r="BN81" s="191">
        <f t="shared" si="49"/>
        <v>101.66794864065442</v>
      </c>
    </row>
    <row r="82" spans="2:66" x14ac:dyDescent="0.3">
      <c r="B82" s="169" t="s">
        <v>56</v>
      </c>
      <c r="C82" s="86"/>
      <c r="D82" s="86"/>
      <c r="E82" s="86"/>
      <c r="F82" s="86"/>
      <c r="G82" s="86"/>
      <c r="I82" s="103" t="s">
        <v>18</v>
      </c>
      <c r="J82" s="103"/>
      <c r="M82" s="190">
        <v>2200</v>
      </c>
      <c r="N82" s="191">
        <f t="shared" ref="N82:AH82" si="50">M82*(1+M5)</f>
        <v>2420</v>
      </c>
      <c r="O82" s="191">
        <f t="shared" si="50"/>
        <v>2565.2000000000003</v>
      </c>
      <c r="P82" s="191">
        <f t="shared" si="50"/>
        <v>2642.1560000000004</v>
      </c>
      <c r="Q82" s="191">
        <f t="shared" si="50"/>
        <v>2694.9991200000004</v>
      </c>
      <c r="R82" s="191">
        <f t="shared" si="50"/>
        <v>2748.8991024000006</v>
      </c>
      <c r="S82" s="191">
        <f t="shared" si="50"/>
        <v>2803.8770844480009</v>
      </c>
      <c r="T82" s="191">
        <f t="shared" si="50"/>
        <v>2859.954626136961</v>
      </c>
      <c r="U82" s="191">
        <f t="shared" si="50"/>
        <v>2917.1537186597002</v>
      </c>
      <c r="V82" s="191">
        <f t="shared" si="50"/>
        <v>2975.4967930328944</v>
      </c>
      <c r="W82" s="191">
        <f t="shared" si="50"/>
        <v>3035.0067288935525</v>
      </c>
      <c r="X82" s="191">
        <f t="shared" si="50"/>
        <v>3095.7068634714237</v>
      </c>
      <c r="Y82" s="191">
        <f t="shared" si="50"/>
        <v>3157.6210007408522</v>
      </c>
      <c r="Z82" s="191">
        <f t="shared" si="50"/>
        <v>3220.7734207556691</v>
      </c>
      <c r="AA82" s="191">
        <f t="shared" si="50"/>
        <v>3285.1888891707827</v>
      </c>
      <c r="AB82" s="191">
        <f t="shared" si="50"/>
        <v>3350.8926669541984</v>
      </c>
      <c r="AC82" s="191">
        <f t="shared" si="50"/>
        <v>3417.9105202932824</v>
      </c>
      <c r="AD82" s="191">
        <f t="shared" si="50"/>
        <v>3486.2687306991479</v>
      </c>
      <c r="AE82" s="191">
        <f t="shared" si="50"/>
        <v>3555.9941053131311</v>
      </c>
      <c r="AF82" s="191">
        <f t="shared" si="50"/>
        <v>3627.1139874193937</v>
      </c>
      <c r="AG82" s="191">
        <f t="shared" si="50"/>
        <v>3699.6562671677816</v>
      </c>
      <c r="AH82" s="191">
        <f t="shared" si="50"/>
        <v>3773.6493925111372</v>
      </c>
      <c r="AI82" s="191">
        <f t="shared" ref="AI82:BN82" si="51">AH82*(1+AH5)</f>
        <v>3849.1223803613602</v>
      </c>
      <c r="AJ82" s="191">
        <f t="shared" si="51"/>
        <v>3926.1048279685874</v>
      </c>
      <c r="AK82" s="191">
        <f t="shared" si="51"/>
        <v>4004.6269245279591</v>
      </c>
      <c r="AL82" s="191">
        <f t="shared" si="51"/>
        <v>4084.7194630185181</v>
      </c>
      <c r="AM82" s="191">
        <f t="shared" si="51"/>
        <v>4166.413852278889</v>
      </c>
      <c r="AN82" s="191">
        <f t="shared" si="51"/>
        <v>4249.742129324467</v>
      </c>
      <c r="AO82" s="191">
        <f t="shared" si="51"/>
        <v>4334.7369719109565</v>
      </c>
      <c r="AP82" s="191">
        <f t="shared" si="51"/>
        <v>4421.4317113491761</v>
      </c>
      <c r="AQ82" s="191">
        <f t="shared" si="51"/>
        <v>4509.8603455761595</v>
      </c>
      <c r="AR82" s="191">
        <f t="shared" si="51"/>
        <v>4600.0575524876831</v>
      </c>
      <c r="AS82" s="191">
        <f t="shared" si="51"/>
        <v>4692.0587035374365</v>
      </c>
      <c r="AT82" s="191">
        <f t="shared" si="51"/>
        <v>4785.8998776081853</v>
      </c>
      <c r="AU82" s="191">
        <f t="shared" si="51"/>
        <v>4881.6178751603493</v>
      </c>
      <c r="AV82" s="191">
        <f t="shared" si="51"/>
        <v>4979.2502326635567</v>
      </c>
      <c r="AW82" s="191">
        <f t="shared" si="51"/>
        <v>5078.8352373168282</v>
      </c>
      <c r="AX82" s="191">
        <f t="shared" si="51"/>
        <v>5180.411942063165</v>
      </c>
      <c r="AY82" s="191">
        <f t="shared" si="51"/>
        <v>5284.0201809044283</v>
      </c>
      <c r="AZ82" s="191">
        <f t="shared" si="51"/>
        <v>5389.7005845225167</v>
      </c>
      <c r="BA82" s="191">
        <f t="shared" si="51"/>
        <v>5497.4945962129668</v>
      </c>
      <c r="BB82" s="191">
        <f t="shared" si="51"/>
        <v>5607.4444881372265</v>
      </c>
      <c r="BC82" s="191">
        <f t="shared" si="51"/>
        <v>5719.5933778999715</v>
      </c>
      <c r="BD82" s="191">
        <f t="shared" si="51"/>
        <v>5833.9852454579714</v>
      </c>
      <c r="BE82" s="191">
        <f t="shared" si="51"/>
        <v>5950.6649503671306</v>
      </c>
      <c r="BF82" s="191">
        <f t="shared" si="51"/>
        <v>6069.6782493744731</v>
      </c>
      <c r="BG82" s="191">
        <f t="shared" si="51"/>
        <v>6191.0718143619624</v>
      </c>
      <c r="BH82" s="191">
        <f t="shared" si="51"/>
        <v>6314.8932506492019</v>
      </c>
      <c r="BI82" s="191">
        <f t="shared" si="51"/>
        <v>6441.1911156621863</v>
      </c>
      <c r="BJ82" s="191">
        <f t="shared" si="51"/>
        <v>6570.0149379754303</v>
      </c>
      <c r="BK82" s="191">
        <f t="shared" si="51"/>
        <v>6701.4152367349388</v>
      </c>
      <c r="BL82" s="191">
        <f t="shared" si="51"/>
        <v>6835.4435414696381</v>
      </c>
      <c r="BM82" s="191">
        <f t="shared" si="51"/>
        <v>6972.1524122990313</v>
      </c>
      <c r="BN82" s="191">
        <f t="shared" si="51"/>
        <v>7111.5954605450124</v>
      </c>
    </row>
    <row r="84" spans="2:66" x14ac:dyDescent="0.3">
      <c r="B84" s="83" t="s">
        <v>61</v>
      </c>
      <c r="C84" s="83"/>
      <c r="D84" s="83"/>
      <c r="E84" s="83"/>
      <c r="F84" s="83"/>
      <c r="G84" s="83"/>
      <c r="I84" s="50" t="s">
        <v>18</v>
      </c>
      <c r="J84" s="50"/>
      <c r="M84" s="195">
        <f t="shared" ref="M84:AR84" si="52">(M78*M79+M81*M82)*Year</f>
        <v>4104000</v>
      </c>
      <c r="N84" s="195">
        <f t="shared" si="52"/>
        <v>4559544</v>
      </c>
      <c r="O84" s="195">
        <f t="shared" si="52"/>
        <v>4881447.806400001</v>
      </c>
      <c r="P84" s="195">
        <f t="shared" si="52"/>
        <v>5078170.1529979212</v>
      </c>
      <c r="Q84" s="195">
        <f t="shared" si="52"/>
        <v>5231530.8916184586</v>
      </c>
      <c r="R84" s="195">
        <f t="shared" si="52"/>
        <v>5389523.1245453358</v>
      </c>
      <c r="S84" s="195">
        <f t="shared" si="52"/>
        <v>5552286.7229066063</v>
      </c>
      <c r="T84" s="195">
        <f t="shared" si="52"/>
        <v>5719965.7819383852</v>
      </c>
      <c r="U84" s="195">
        <f t="shared" si="52"/>
        <v>5892708.748552925</v>
      </c>
      <c r="V84" s="195">
        <f t="shared" si="52"/>
        <v>6070668.5527592245</v>
      </c>
      <c r="W84" s="195">
        <f t="shared" si="52"/>
        <v>6254002.7430525525</v>
      </c>
      <c r="X84" s="195">
        <f t="shared" si="52"/>
        <v>6442873.6258927397</v>
      </c>
      <c r="Y84" s="195">
        <f t="shared" si="52"/>
        <v>6637448.4093947001</v>
      </c>
      <c r="Z84" s="195">
        <f t="shared" si="52"/>
        <v>6837899.3513584211</v>
      </c>
      <c r="AA84" s="195">
        <f t="shared" si="52"/>
        <v>7044403.9117694451</v>
      </c>
      <c r="AB84" s="195">
        <f t="shared" si="52"/>
        <v>7257144.9099048823</v>
      </c>
      <c r="AC84" s="195">
        <f t="shared" si="52"/>
        <v>7476310.6861840105</v>
      </c>
      <c r="AD84" s="195">
        <f t="shared" si="52"/>
        <v>7702095.2689067675</v>
      </c>
      <c r="AE84" s="195">
        <f t="shared" si="52"/>
        <v>7934698.5460277516</v>
      </c>
      <c r="AF84" s="195">
        <f t="shared" si="52"/>
        <v>8174326.4421177916</v>
      </c>
      <c r="AG84" s="195">
        <f t="shared" si="52"/>
        <v>8421191.1006697491</v>
      </c>
      <c r="AH84" s="195">
        <f t="shared" si="52"/>
        <v>8675511.0719099734</v>
      </c>
      <c r="AI84" s="195">
        <f t="shared" si="52"/>
        <v>8937511.5062816553</v>
      </c>
      <c r="AJ84" s="195">
        <f t="shared" si="52"/>
        <v>9207424.3537713625</v>
      </c>
      <c r="AK84" s="195">
        <f t="shared" si="52"/>
        <v>9485488.569255257</v>
      </c>
      <c r="AL84" s="195">
        <f t="shared" si="52"/>
        <v>9771950.3240467664</v>
      </c>
      <c r="AM84" s="195">
        <f t="shared" si="52"/>
        <v>10067063.223832978</v>
      </c>
      <c r="AN84" s="195">
        <f t="shared" si="52"/>
        <v>10371088.533192735</v>
      </c>
      <c r="AO84" s="195">
        <f t="shared" si="52"/>
        <v>10684295.406895157</v>
      </c>
      <c r="AP84" s="195">
        <f t="shared" si="52"/>
        <v>11006961.128183391</v>
      </c>
      <c r="AQ84" s="195">
        <f t="shared" si="52"/>
        <v>11339371.354254527</v>
      </c>
      <c r="AR84" s="195">
        <f t="shared" si="52"/>
        <v>11681820.369153015</v>
      </c>
      <c r="AS84" s="195">
        <f t="shared" ref="AS84:BN84" si="53">(AS78*AS79+AS81*AS82)*Year</f>
        <v>12034611.344301436</v>
      </c>
      <c r="AT84" s="195">
        <f t="shared" si="53"/>
        <v>12398056.60689934</v>
      </c>
      <c r="AU84" s="195">
        <f t="shared" si="53"/>
        <v>12772477.916427698</v>
      </c>
      <c r="AV84" s="195">
        <f t="shared" si="53"/>
        <v>13158206.749503817</v>
      </c>
      <c r="AW84" s="195">
        <f t="shared" si="53"/>
        <v>13555584.593338832</v>
      </c>
      <c r="AX84" s="195">
        <f t="shared" si="53"/>
        <v>13964963.248057663</v>
      </c>
      <c r="AY84" s="195">
        <f t="shared" si="53"/>
        <v>14386705.138149008</v>
      </c>
      <c r="AZ84" s="195">
        <f t="shared" si="53"/>
        <v>14821183.633321106</v>
      </c>
      <c r="BA84" s="195">
        <f t="shared" si="53"/>
        <v>15268783.379047405</v>
      </c>
      <c r="BB84" s="195">
        <f t="shared" si="53"/>
        <v>15729900.637094636</v>
      </c>
      <c r="BC84" s="195">
        <f t="shared" si="53"/>
        <v>16204943.636334898</v>
      </c>
      <c r="BD84" s="195">
        <f t="shared" si="53"/>
        <v>16694332.934152214</v>
      </c>
      <c r="BE84" s="195">
        <f t="shared" si="53"/>
        <v>17198501.788763605</v>
      </c>
      <c r="BF84" s="195">
        <f t="shared" si="53"/>
        <v>17717896.54278427</v>
      </c>
      <c r="BG84" s="195">
        <f t="shared" si="53"/>
        <v>18252977.018376354</v>
      </c>
      <c r="BH84" s="195">
        <f t="shared" si="53"/>
        <v>18804216.924331322</v>
      </c>
      <c r="BI84" s="195">
        <f t="shared" si="53"/>
        <v>19372104.275446132</v>
      </c>
      <c r="BJ84" s="195">
        <f t="shared" si="53"/>
        <v>19957141.824564606</v>
      </c>
      <c r="BK84" s="195">
        <f t="shared" si="53"/>
        <v>20559847.507666457</v>
      </c>
      <c r="BL84" s="195">
        <f t="shared" si="53"/>
        <v>21180754.902397983</v>
      </c>
      <c r="BM84" s="195">
        <f t="shared" si="53"/>
        <v>21820413.700450405</v>
      </c>
      <c r="BN84" s="195">
        <f t="shared" si="53"/>
        <v>22479390.194204006</v>
      </c>
    </row>
    <row r="85" spans="2:66" x14ac:dyDescent="0.3">
      <c r="B85" s="169" t="s">
        <v>62</v>
      </c>
      <c r="C85" s="86"/>
      <c r="D85" s="86"/>
      <c r="E85" s="86"/>
      <c r="F85" s="86"/>
      <c r="G85" s="86"/>
      <c r="I85" s="103" t="s">
        <v>5</v>
      </c>
      <c r="J85" s="103"/>
      <c r="M85" s="197">
        <f t="shared" ref="M85:AH85" si="54">M84/M73</f>
        <v>0.55459459459459459</v>
      </c>
      <c r="N85" s="197">
        <f t="shared" si="54"/>
        <v>0.57438529587832299</v>
      </c>
      <c r="O85" s="197">
        <f t="shared" si="54"/>
        <v>0.58994675329764446</v>
      </c>
      <c r="P85" s="197">
        <f t="shared" si="54"/>
        <v>0.5945532119037622</v>
      </c>
      <c r="Q85" s="197">
        <f t="shared" si="54"/>
        <v>0.5933782055561263</v>
      </c>
      <c r="R85" s="197">
        <f t="shared" si="54"/>
        <v>0.59220552135542259</v>
      </c>
      <c r="S85" s="197">
        <f t="shared" si="54"/>
        <v>0.59103515471242785</v>
      </c>
      <c r="T85" s="197">
        <f t="shared" si="54"/>
        <v>0.58986710104698803</v>
      </c>
      <c r="U85" s="197">
        <f t="shared" si="54"/>
        <v>0.58870135578800187</v>
      </c>
      <c r="V85" s="197">
        <f t="shared" si="54"/>
        <v>0.58753791437340142</v>
      </c>
      <c r="W85" s="197">
        <f t="shared" si="54"/>
        <v>0.58637677225013374</v>
      </c>
      <c r="X85" s="197">
        <f t="shared" si="54"/>
        <v>0.58521792487414526</v>
      </c>
      <c r="Y85" s="197">
        <f t="shared" si="54"/>
        <v>0.58406136771036232</v>
      </c>
      <c r="Z85" s="197">
        <f t="shared" si="54"/>
        <v>0.58290709623267389</v>
      </c>
      <c r="AA85" s="197">
        <f t="shared" si="54"/>
        <v>0.58175510592391366</v>
      </c>
      <c r="AB85" s="197">
        <f t="shared" si="54"/>
        <v>0.58060539227584274</v>
      </c>
      <c r="AC85" s="197">
        <f t="shared" si="54"/>
        <v>0.57945795078913143</v>
      </c>
      <c r="AD85" s="197">
        <f t="shared" si="54"/>
        <v>0.57831277697334282</v>
      </c>
      <c r="AE85" s="197">
        <f t="shared" si="54"/>
        <v>0.57716986634691325</v>
      </c>
      <c r="AF85" s="197">
        <f t="shared" si="54"/>
        <v>0.57602921443713684</v>
      </c>
      <c r="AG85" s="197">
        <f t="shared" si="54"/>
        <v>0.57489081678014642</v>
      </c>
      <c r="AH85" s="197">
        <f t="shared" si="54"/>
        <v>0.5737546689208971</v>
      </c>
      <c r="AI85" s="197">
        <f t="shared" ref="AI85:BN85" si="55">AI84/AI73</f>
        <v>0.5726207664131483</v>
      </c>
      <c r="AJ85" s="197">
        <f t="shared" si="55"/>
        <v>0.57148910481944659</v>
      </c>
      <c r="AK85" s="197">
        <f t="shared" si="55"/>
        <v>0.57035967971110757</v>
      </c>
      <c r="AL85" s="197">
        <f t="shared" si="55"/>
        <v>0.56923248666820037</v>
      </c>
      <c r="AM85" s="197">
        <f t="shared" si="55"/>
        <v>0.56810752127952802</v>
      </c>
      <c r="AN85" s="197">
        <f t="shared" si="55"/>
        <v>0.56698477914261203</v>
      </c>
      <c r="AO85" s="197">
        <f t="shared" si="55"/>
        <v>0.56586425586367406</v>
      </c>
      <c r="AP85" s="197">
        <f t="shared" si="55"/>
        <v>0.56474594705761927</v>
      </c>
      <c r="AQ85" s="197">
        <f t="shared" si="55"/>
        <v>0.56362984834801921</v>
      </c>
      <c r="AR85" s="197">
        <f t="shared" si="55"/>
        <v>0.56251595536709431</v>
      </c>
      <c r="AS85" s="197">
        <f t="shared" si="55"/>
        <v>0.56140426375569674</v>
      </c>
      <c r="AT85" s="197">
        <f t="shared" si="55"/>
        <v>0.56029476916329413</v>
      </c>
      <c r="AU85" s="197">
        <f t="shared" si="55"/>
        <v>0.55918746724795154</v>
      </c>
      <c r="AV85" s="197">
        <f t="shared" si="55"/>
        <v>0.55808235367631542</v>
      </c>
      <c r="AW85" s="197">
        <f t="shared" si="55"/>
        <v>0.55697942412359547</v>
      </c>
      <c r="AX85" s="197">
        <f t="shared" si="55"/>
        <v>0.55587867427354865</v>
      </c>
      <c r="AY85" s="197">
        <f t="shared" si="55"/>
        <v>0.55478009981846266</v>
      </c>
      <c r="AZ85" s="197">
        <f t="shared" si="55"/>
        <v>0.55368369645913762</v>
      </c>
      <c r="BA85" s="197">
        <f t="shared" si="55"/>
        <v>0.55258945990487063</v>
      </c>
      <c r="BB85" s="197">
        <f t="shared" si="55"/>
        <v>0.55149738587343788</v>
      </c>
      <c r="BC85" s="197">
        <f t="shared" si="55"/>
        <v>0.55040747009107949</v>
      </c>
      <c r="BD85" s="197">
        <f t="shared" si="55"/>
        <v>0.54931970829248067</v>
      </c>
      <c r="BE85" s="197">
        <f t="shared" si="55"/>
        <v>0.54823409622075614</v>
      </c>
      <c r="BF85" s="197">
        <f t="shared" si="55"/>
        <v>0.54715062962743466</v>
      </c>
      <c r="BG85" s="197">
        <f t="shared" si="55"/>
        <v>0.54606930427243972</v>
      </c>
      <c r="BH85" s="197">
        <f t="shared" si="55"/>
        <v>0.5449901159240752</v>
      </c>
      <c r="BI85" s="197">
        <f t="shared" si="55"/>
        <v>0.54391306035900788</v>
      </c>
      <c r="BJ85" s="197">
        <f t="shared" si="55"/>
        <v>0.54283813336225106</v>
      </c>
      <c r="BK85" s="197">
        <f t="shared" si="55"/>
        <v>0.54176533072714783</v>
      </c>
      <c r="BL85" s="197">
        <f t="shared" si="55"/>
        <v>0.54069464825535496</v>
      </c>
      <c r="BM85" s="197">
        <f t="shared" si="55"/>
        <v>0.53962608175682669</v>
      </c>
      <c r="BN85" s="197">
        <f t="shared" si="55"/>
        <v>0.53855962704979732</v>
      </c>
    </row>
    <row r="87" spans="2:66" x14ac:dyDescent="0.3">
      <c r="B87" s="83" t="s">
        <v>63</v>
      </c>
      <c r="C87" s="83"/>
      <c r="D87" s="83"/>
      <c r="E87" s="83"/>
      <c r="F87" s="83"/>
      <c r="G87" s="83"/>
    </row>
    <row r="88" spans="2:66" x14ac:dyDescent="0.3">
      <c r="B88" s="169" t="s">
        <v>64</v>
      </c>
      <c r="C88" s="86"/>
      <c r="D88" s="86"/>
      <c r="E88" s="86"/>
      <c r="F88" s="86"/>
      <c r="G88" s="86"/>
      <c r="I88" s="103" t="s">
        <v>57</v>
      </c>
      <c r="J88" s="103"/>
      <c r="M88" s="196">
        <f>M68*4</f>
        <v>400000</v>
      </c>
      <c r="N88" s="191">
        <f t="shared" ref="N88:AH88" si="56">M88*(1+N10)</f>
        <v>404800</v>
      </c>
      <c r="O88" s="191">
        <f t="shared" si="56"/>
        <v>409657.59999999998</v>
      </c>
      <c r="P88" s="191">
        <f t="shared" si="56"/>
        <v>414573.49119999999</v>
      </c>
      <c r="Q88" s="191">
        <f t="shared" si="56"/>
        <v>419548.37309439998</v>
      </c>
      <c r="R88" s="191">
        <f t="shared" si="56"/>
        <v>424582.95357153279</v>
      </c>
      <c r="S88" s="191">
        <f t="shared" si="56"/>
        <v>429677.94901439117</v>
      </c>
      <c r="T88" s="191">
        <f t="shared" si="56"/>
        <v>434834.08440256387</v>
      </c>
      <c r="U88" s="191">
        <f t="shared" si="56"/>
        <v>440052.09341539466</v>
      </c>
      <c r="V88" s="191">
        <f t="shared" si="56"/>
        <v>445332.7185363794</v>
      </c>
      <c r="W88" s="191">
        <f t="shared" si="56"/>
        <v>450676.71115881595</v>
      </c>
      <c r="X88" s="191">
        <f t="shared" si="56"/>
        <v>456084.83169272175</v>
      </c>
      <c r="Y88" s="191">
        <f t="shared" si="56"/>
        <v>461557.84967303439</v>
      </c>
      <c r="Z88" s="191">
        <f t="shared" si="56"/>
        <v>467096.54386911081</v>
      </c>
      <c r="AA88" s="191">
        <f t="shared" si="56"/>
        <v>472701.70239554014</v>
      </c>
      <c r="AB88" s="191">
        <f t="shared" si="56"/>
        <v>478374.12282428663</v>
      </c>
      <c r="AC88" s="191">
        <f t="shared" si="56"/>
        <v>484114.61229817808</v>
      </c>
      <c r="AD88" s="191">
        <f t="shared" si="56"/>
        <v>489923.98764575622</v>
      </c>
      <c r="AE88" s="191">
        <f t="shared" si="56"/>
        <v>495803.07549750531</v>
      </c>
      <c r="AF88" s="191">
        <f t="shared" si="56"/>
        <v>501752.71240347537</v>
      </c>
      <c r="AG88" s="191">
        <f t="shared" si="56"/>
        <v>507773.74495231709</v>
      </c>
      <c r="AH88" s="191">
        <f t="shared" si="56"/>
        <v>513867.0298917449</v>
      </c>
      <c r="AI88" s="191">
        <f t="shared" ref="AI88:BN88" si="57">AH88*(1+AI10)</f>
        <v>520033.43425044586</v>
      </c>
      <c r="AJ88" s="191">
        <f t="shared" si="57"/>
        <v>526273.83546145121</v>
      </c>
      <c r="AK88" s="191">
        <f t="shared" si="57"/>
        <v>532589.12148698862</v>
      </c>
      <c r="AL88" s="191">
        <f t="shared" si="57"/>
        <v>538980.19094483252</v>
      </c>
      <c r="AM88" s="191">
        <f t="shared" si="57"/>
        <v>545447.95323617046</v>
      </c>
      <c r="AN88" s="191">
        <f t="shared" si="57"/>
        <v>551993.32867500454</v>
      </c>
      <c r="AO88" s="191">
        <f t="shared" si="57"/>
        <v>558617.24861910462</v>
      </c>
      <c r="AP88" s="191">
        <f t="shared" si="57"/>
        <v>565320.65560253384</v>
      </c>
      <c r="AQ88" s="191">
        <f t="shared" si="57"/>
        <v>572104.50346976425</v>
      </c>
      <c r="AR88" s="191">
        <f t="shared" si="57"/>
        <v>578969.75751140143</v>
      </c>
      <c r="AS88" s="191">
        <f t="shared" si="57"/>
        <v>585917.39460153831</v>
      </c>
      <c r="AT88" s="191">
        <f t="shared" si="57"/>
        <v>592948.40333675675</v>
      </c>
      <c r="AU88" s="191">
        <f t="shared" si="57"/>
        <v>600063.78417679784</v>
      </c>
      <c r="AV88" s="191">
        <f t="shared" si="57"/>
        <v>607264.54958691937</v>
      </c>
      <c r="AW88" s="191">
        <f t="shared" si="57"/>
        <v>614551.72418196243</v>
      </c>
      <c r="AX88" s="191">
        <f t="shared" si="57"/>
        <v>621926.34487214603</v>
      </c>
      <c r="AY88" s="191">
        <f t="shared" si="57"/>
        <v>629389.46101061173</v>
      </c>
      <c r="AZ88" s="191">
        <f t="shared" si="57"/>
        <v>636942.13454273914</v>
      </c>
      <c r="BA88" s="191">
        <f t="shared" si="57"/>
        <v>644585.44015725201</v>
      </c>
      <c r="BB88" s="191">
        <f t="shared" si="57"/>
        <v>652320.46543913905</v>
      </c>
      <c r="BC88" s="191">
        <f t="shared" si="57"/>
        <v>660148.31102440867</v>
      </c>
      <c r="BD88" s="191">
        <f t="shared" si="57"/>
        <v>668070.09075670154</v>
      </c>
      <c r="BE88" s="191">
        <f t="shared" si="57"/>
        <v>676086.93184578198</v>
      </c>
      <c r="BF88" s="191">
        <f t="shared" si="57"/>
        <v>684199.97502793139</v>
      </c>
      <c r="BG88" s="191">
        <f t="shared" si="57"/>
        <v>692410.37472826662</v>
      </c>
      <c r="BH88" s="191">
        <f t="shared" si="57"/>
        <v>700719.29922500579</v>
      </c>
      <c r="BI88" s="191">
        <f t="shared" si="57"/>
        <v>709127.93081570591</v>
      </c>
      <c r="BJ88" s="191">
        <f t="shared" si="57"/>
        <v>717637.46598549443</v>
      </c>
      <c r="BK88" s="191">
        <f t="shared" si="57"/>
        <v>726249.11557732034</v>
      </c>
      <c r="BL88" s="191">
        <f t="shared" si="57"/>
        <v>734964.10496424814</v>
      </c>
      <c r="BM88" s="191">
        <f t="shared" si="57"/>
        <v>743783.67422381917</v>
      </c>
      <c r="BN88" s="191">
        <f t="shared" si="57"/>
        <v>752709.07831450505</v>
      </c>
    </row>
    <row r="89" spans="2:66" x14ac:dyDescent="0.3">
      <c r="B89" s="169" t="s">
        <v>65</v>
      </c>
      <c r="C89" s="86"/>
      <c r="D89" s="86"/>
      <c r="E89" s="86"/>
      <c r="F89" s="86"/>
      <c r="G89" s="86"/>
      <c r="I89" s="103" t="s">
        <v>68</v>
      </c>
      <c r="J89" s="103"/>
      <c r="M89" s="192">
        <v>1.5</v>
      </c>
      <c r="N89" s="198">
        <f t="shared" ref="N89:AH89" si="58">M89*(1+N24)</f>
        <v>1.4849999999999999</v>
      </c>
      <c r="O89" s="198">
        <f t="shared" si="58"/>
        <v>1.4849999999999999</v>
      </c>
      <c r="P89" s="198">
        <f t="shared" si="58"/>
        <v>1.4998499999999999</v>
      </c>
      <c r="Q89" s="198">
        <f t="shared" si="58"/>
        <v>1.529847</v>
      </c>
      <c r="R89" s="198">
        <f t="shared" si="58"/>
        <v>1.5604439400000001</v>
      </c>
      <c r="S89" s="198">
        <f t="shared" si="58"/>
        <v>1.5916528188000001</v>
      </c>
      <c r="T89" s="198">
        <f t="shared" si="58"/>
        <v>1.6234858751760002</v>
      </c>
      <c r="U89" s="198">
        <f t="shared" si="58"/>
        <v>1.6559555926795202</v>
      </c>
      <c r="V89" s="198">
        <f t="shared" si="58"/>
        <v>1.6890747045331107</v>
      </c>
      <c r="W89" s="198">
        <f t="shared" si="58"/>
        <v>1.7228561986237729</v>
      </c>
      <c r="X89" s="198">
        <f t="shared" si="58"/>
        <v>1.7573133225962485</v>
      </c>
      <c r="Y89" s="198">
        <f t="shared" si="58"/>
        <v>1.7924595890481736</v>
      </c>
      <c r="Z89" s="198">
        <f t="shared" si="58"/>
        <v>1.8283087808291372</v>
      </c>
      <c r="AA89" s="198">
        <f t="shared" si="58"/>
        <v>1.8648749564457199</v>
      </c>
      <c r="AB89" s="198">
        <f t="shared" si="58"/>
        <v>1.9021724555746342</v>
      </c>
      <c r="AC89" s="198">
        <f t="shared" si="58"/>
        <v>1.9402159046861269</v>
      </c>
      <c r="AD89" s="198">
        <f t="shared" si="58"/>
        <v>1.9790202227798495</v>
      </c>
      <c r="AE89" s="198">
        <f t="shared" si="58"/>
        <v>2.0186006272354464</v>
      </c>
      <c r="AF89" s="198">
        <f t="shared" si="58"/>
        <v>2.0589726397801553</v>
      </c>
      <c r="AG89" s="198">
        <f t="shared" si="58"/>
        <v>2.1001520925757586</v>
      </c>
      <c r="AH89" s="198">
        <f t="shared" si="58"/>
        <v>2.142155134427274</v>
      </c>
      <c r="AI89" s="198">
        <f t="shared" ref="AI89:BN89" si="59">AH89*(1+AI24)</f>
        <v>2.1849982371158196</v>
      </c>
      <c r="AJ89" s="198">
        <f t="shared" si="59"/>
        <v>2.2286982018581361</v>
      </c>
      <c r="AK89" s="198">
        <f t="shared" si="59"/>
        <v>2.2732721658952988</v>
      </c>
      <c r="AL89" s="198">
        <f t="shared" si="59"/>
        <v>2.3187376092132048</v>
      </c>
      <c r="AM89" s="198">
        <f t="shared" si="59"/>
        <v>2.3651123613974692</v>
      </c>
      <c r="AN89" s="198">
        <f t="shared" si="59"/>
        <v>2.4124146086254186</v>
      </c>
      <c r="AO89" s="198">
        <f t="shared" si="59"/>
        <v>2.460662900797927</v>
      </c>
      <c r="AP89" s="198">
        <f t="shared" si="59"/>
        <v>2.5098761588138858</v>
      </c>
      <c r="AQ89" s="198">
        <f t="shared" si="59"/>
        <v>2.5600736819901635</v>
      </c>
      <c r="AR89" s="198">
        <f t="shared" si="59"/>
        <v>2.6112751556299667</v>
      </c>
      <c r="AS89" s="198">
        <f t="shared" si="59"/>
        <v>2.6635006587425663</v>
      </c>
      <c r="AT89" s="198">
        <f t="shared" si="59"/>
        <v>2.7167706719174176</v>
      </c>
      <c r="AU89" s="198">
        <f t="shared" si="59"/>
        <v>2.7711060853557661</v>
      </c>
      <c r="AV89" s="198">
        <f t="shared" si="59"/>
        <v>2.8265282070628817</v>
      </c>
      <c r="AW89" s="198">
        <f t="shared" si="59"/>
        <v>2.8830587712041393</v>
      </c>
      <c r="AX89" s="198">
        <f t="shared" si="59"/>
        <v>2.9407199466282221</v>
      </c>
      <c r="AY89" s="198">
        <f t="shared" si="59"/>
        <v>2.9995343455607868</v>
      </c>
      <c r="AZ89" s="198">
        <f t="shared" si="59"/>
        <v>3.0595250324720027</v>
      </c>
      <c r="BA89" s="198">
        <f t="shared" si="59"/>
        <v>3.1207155331214427</v>
      </c>
      <c r="BB89" s="198">
        <f t="shared" si="59"/>
        <v>3.1831298437838718</v>
      </c>
      <c r="BC89" s="198">
        <f t="shared" si="59"/>
        <v>3.2467924406595494</v>
      </c>
      <c r="BD89" s="198">
        <f t="shared" si="59"/>
        <v>3.3117282894727404</v>
      </c>
      <c r="BE89" s="198">
        <f t="shared" si="59"/>
        <v>3.3779628552621954</v>
      </c>
      <c r="BF89" s="198">
        <f t="shared" si="59"/>
        <v>3.4455221123674393</v>
      </c>
      <c r="BG89" s="198">
        <f t="shared" si="59"/>
        <v>3.5144325546147881</v>
      </c>
      <c r="BH89" s="198">
        <f t="shared" si="59"/>
        <v>3.5847212057070839</v>
      </c>
      <c r="BI89" s="198">
        <f t="shared" si="59"/>
        <v>3.6564156298212258</v>
      </c>
      <c r="BJ89" s="198">
        <f t="shared" si="59"/>
        <v>3.7295439424176502</v>
      </c>
      <c r="BK89" s="198">
        <f t="shared" si="59"/>
        <v>3.8041348212660031</v>
      </c>
      <c r="BL89" s="198">
        <f t="shared" si="59"/>
        <v>3.8802175176913232</v>
      </c>
      <c r="BM89" s="198">
        <f t="shared" si="59"/>
        <v>3.9578218680451496</v>
      </c>
      <c r="BN89" s="198">
        <f t="shared" si="59"/>
        <v>4.0369783054060528</v>
      </c>
    </row>
    <row r="90" spans="2:66" x14ac:dyDescent="0.3">
      <c r="B90" s="85" t="s">
        <v>66</v>
      </c>
      <c r="C90" s="85"/>
      <c r="D90" s="85"/>
      <c r="E90" s="85"/>
      <c r="F90" s="85"/>
      <c r="G90" s="85"/>
      <c r="H90" s="152"/>
      <c r="I90" s="50" t="s">
        <v>68</v>
      </c>
      <c r="J90" s="50"/>
      <c r="K90" s="152"/>
      <c r="L90" s="152"/>
      <c r="M90" s="195">
        <f t="shared" ref="M90:AH90" si="60">M88*M89</f>
        <v>600000</v>
      </c>
      <c r="N90" s="195">
        <f t="shared" si="60"/>
        <v>601128</v>
      </c>
      <c r="O90" s="195">
        <f t="shared" si="60"/>
        <v>608341.53599999996</v>
      </c>
      <c r="P90" s="195">
        <f t="shared" si="60"/>
        <v>621798.05077631993</v>
      </c>
      <c r="Q90" s="195">
        <f t="shared" si="60"/>
        <v>641844.81993334857</v>
      </c>
      <c r="R90" s="195">
        <f t="shared" si="60"/>
        <v>662537.8969279998</v>
      </c>
      <c r="S90" s="195">
        <f t="shared" si="60"/>
        <v>683898.11872495839</v>
      </c>
      <c r="T90" s="195">
        <f t="shared" si="60"/>
        <v>705946.99407265114</v>
      </c>
      <c r="U90" s="195">
        <f t="shared" si="60"/>
        <v>728706.72516155348</v>
      </c>
      <c r="V90" s="195">
        <f t="shared" si="60"/>
        <v>752200.229980762</v>
      </c>
      <c r="W90" s="195">
        <f t="shared" si="60"/>
        <v>776451.1653953417</v>
      </c>
      <c r="X90" s="195">
        <f t="shared" si="60"/>
        <v>801483.95096768765</v>
      </c>
      <c r="Y90" s="195">
        <f t="shared" si="60"/>
        <v>827323.79354688595</v>
      </c>
      <c r="Z90" s="195">
        <f t="shared" si="60"/>
        <v>853996.71265083761</v>
      </c>
      <c r="AA90" s="195">
        <f t="shared" si="60"/>
        <v>881529.56666670053</v>
      </c>
      <c r="AB90" s="195">
        <f t="shared" si="60"/>
        <v>909950.07989603502</v>
      </c>
      <c r="AC90" s="195">
        <f t="shared" si="60"/>
        <v>939286.87047188322</v>
      </c>
      <c r="AD90" s="195">
        <f t="shared" si="60"/>
        <v>969569.47917589673</v>
      </c>
      <c r="AE90" s="195">
        <f t="shared" si="60"/>
        <v>1000828.3991845276</v>
      </c>
      <c r="AF90" s="195">
        <f t="shared" si="60"/>
        <v>1033095.1067742368</v>
      </c>
      <c r="AG90" s="195">
        <f t="shared" si="60"/>
        <v>1066402.0930166382</v>
      </c>
      <c r="AH90" s="195">
        <f t="shared" si="60"/>
        <v>1100782.8964954948</v>
      </c>
      <c r="AI90" s="195">
        <f t="shared" ref="AI90:BN90" si="61">AI88*AI89</f>
        <v>1136272.1370785097</v>
      </c>
      <c r="AJ90" s="195">
        <f t="shared" si="61"/>
        <v>1172905.5507779208</v>
      </c>
      <c r="AK90" s="195">
        <f t="shared" si="61"/>
        <v>1210720.0257350011</v>
      </c>
      <c r="AL90" s="195">
        <f t="shared" si="61"/>
        <v>1249753.6393646975</v>
      </c>
      <c r="AM90" s="195">
        <f t="shared" si="61"/>
        <v>1290045.6966978156</v>
      </c>
      <c r="AN90" s="195">
        <f t="shared" si="61"/>
        <v>1331636.7699593531</v>
      </c>
      <c r="AO90" s="195">
        <f t="shared" si="61"/>
        <v>1374568.7394228429</v>
      </c>
      <c r="AP90" s="195">
        <f t="shared" si="61"/>
        <v>1418884.8355818354</v>
      </c>
      <c r="AQ90" s="195">
        <f t="shared" si="61"/>
        <v>1464629.6826809936</v>
      </c>
      <c r="AR90" s="195">
        <f t="shared" si="61"/>
        <v>1511849.3436506288</v>
      </c>
      <c r="AS90" s="195">
        <f t="shared" si="61"/>
        <v>1560591.3664899254</v>
      </c>
      <c r="AT90" s="195">
        <f t="shared" si="61"/>
        <v>1610904.8321455605</v>
      </c>
      <c r="AU90" s="195">
        <f t="shared" si="61"/>
        <v>1662840.4039339335</v>
      </c>
      <c r="AV90" s="195">
        <f t="shared" si="61"/>
        <v>1716450.3785567635</v>
      </c>
      <c r="AW90" s="195">
        <f t="shared" si="61"/>
        <v>1771788.7387614339</v>
      </c>
      <c r="AX90" s="195">
        <f t="shared" si="61"/>
        <v>1828911.2076991026</v>
      </c>
      <c r="AY90" s="195">
        <f t="shared" si="61"/>
        <v>1887875.3050353215</v>
      </c>
      <c r="AZ90" s="195">
        <f t="shared" si="61"/>
        <v>1948740.4048696607</v>
      </c>
      <c r="BA90" s="195">
        <f t="shared" si="61"/>
        <v>2011567.7955226586</v>
      </c>
      <c r="BB90" s="195">
        <f t="shared" si="61"/>
        <v>2076420.7412503092</v>
      </c>
      <c r="BC90" s="195">
        <f t="shared" si="61"/>
        <v>2143364.545948219</v>
      </c>
      <c r="BD90" s="195">
        <f t="shared" si="61"/>
        <v>2212466.6189095895</v>
      </c>
      <c r="BE90" s="195">
        <f t="shared" si="61"/>
        <v>2283796.5427032351</v>
      </c>
      <c r="BF90" s="195">
        <f t="shared" si="61"/>
        <v>2357426.1432399875</v>
      </c>
      <c r="BG90" s="195">
        <f t="shared" si="61"/>
        <v>2433429.5620980449</v>
      </c>
      <c r="BH90" s="195">
        <f t="shared" si="61"/>
        <v>2511883.3311800854</v>
      </c>
      <c r="BI90" s="195">
        <f t="shared" si="61"/>
        <v>2592866.4497773321</v>
      </c>
      <c r="BJ90" s="195">
        <f t="shared" si="61"/>
        <v>2676460.4641181533</v>
      </c>
      <c r="BK90" s="195">
        <f t="shared" si="61"/>
        <v>2762749.5494813225</v>
      </c>
      <c r="BL90" s="195">
        <f t="shared" si="61"/>
        <v>2851820.5949566001</v>
      </c>
      <c r="BM90" s="195">
        <f t="shared" si="61"/>
        <v>2943763.2909380011</v>
      </c>
      <c r="BN90" s="195">
        <f t="shared" si="61"/>
        <v>3038670.2194378427</v>
      </c>
    </row>
    <row r="92" spans="2:66" x14ac:dyDescent="0.3">
      <c r="B92" s="147" t="s">
        <v>72</v>
      </c>
      <c r="I92" s="103" t="s">
        <v>18</v>
      </c>
      <c r="M92" s="191">
        <f t="shared" ref="M92:AH92" si="62">M29*M73</f>
        <v>296000</v>
      </c>
      <c r="N92" s="191">
        <f t="shared" si="62"/>
        <v>317525.12</v>
      </c>
      <c r="O92" s="191">
        <f t="shared" si="62"/>
        <v>330975.48408319999</v>
      </c>
      <c r="P92" s="191">
        <f t="shared" si="62"/>
        <v>341646.13369004242</v>
      </c>
      <c r="Q92" s="191">
        <f t="shared" si="62"/>
        <v>352660.80504020938</v>
      </c>
      <c r="R92" s="191">
        <f t="shared" si="62"/>
        <v>364030.58939470566</v>
      </c>
      <c r="S92" s="191">
        <f t="shared" si="62"/>
        <v>375766.93559679098</v>
      </c>
      <c r="T92" s="191">
        <f t="shared" si="62"/>
        <v>387881.6616004316</v>
      </c>
      <c r="U92" s="191">
        <f t="shared" si="62"/>
        <v>400386.96637042955</v>
      </c>
      <c r="V92" s="191">
        <f t="shared" si="62"/>
        <v>413295.44216621207</v>
      </c>
      <c r="W92" s="191">
        <f t="shared" si="62"/>
        <v>426620.08722165081</v>
      </c>
      <c r="X92" s="191">
        <f t="shared" si="62"/>
        <v>440374.31883367687</v>
      </c>
      <c r="Y92" s="191">
        <f t="shared" si="62"/>
        <v>454571.98687287461</v>
      </c>
      <c r="Z92" s="191">
        <f t="shared" si="62"/>
        <v>469227.38772965613</v>
      </c>
      <c r="AA92" s="191">
        <f t="shared" si="62"/>
        <v>484355.27871006023</v>
      </c>
      <c r="AB92" s="191">
        <f t="shared" si="62"/>
        <v>499970.89289567253</v>
      </c>
      <c r="AC92" s="191">
        <f t="shared" si="62"/>
        <v>516089.95448262914</v>
      </c>
      <c r="AD92" s="191">
        <f t="shared" si="62"/>
        <v>532728.69461514894</v>
      </c>
      <c r="AE92" s="191">
        <f t="shared" si="62"/>
        <v>549903.86772954138</v>
      </c>
      <c r="AF92" s="191">
        <f t="shared" si="62"/>
        <v>567632.76842514193</v>
      </c>
      <c r="AG92" s="191">
        <f t="shared" si="62"/>
        <v>585933.24887916842</v>
      </c>
      <c r="AH92" s="191">
        <f t="shared" si="62"/>
        <v>604823.73682303273</v>
      </c>
      <c r="AI92" s="191">
        <f t="shared" ref="AI92:BN92" si="63">AI29*AI73</f>
        <v>624323.25409820734</v>
      </c>
      <c r="AJ92" s="191">
        <f t="shared" si="63"/>
        <v>644451.43581033347</v>
      </c>
      <c r="AK92" s="191">
        <f t="shared" si="63"/>
        <v>665228.55010085879</v>
      </c>
      <c r="AL92" s="191">
        <f t="shared" si="63"/>
        <v>686675.51855611044</v>
      </c>
      <c r="AM92" s="191">
        <f t="shared" si="63"/>
        <v>708813.93727435928</v>
      </c>
      <c r="AN92" s="191">
        <f t="shared" si="63"/>
        <v>731666.09861208475</v>
      </c>
      <c r="AO92" s="191">
        <f t="shared" si="63"/>
        <v>755255.01363133837</v>
      </c>
      <c r="AP92" s="191">
        <f t="shared" si="63"/>
        <v>779604.43527081283</v>
      </c>
      <c r="AQ92" s="191">
        <f t="shared" si="63"/>
        <v>804738.88226394367</v>
      </c>
      <c r="AR92" s="191">
        <f t="shared" si="63"/>
        <v>830683.66382813337</v>
      </c>
      <c r="AS92" s="191">
        <f t="shared" si="63"/>
        <v>857464.90514995262</v>
      </c>
      <c r="AT92" s="191">
        <f t="shared" si="63"/>
        <v>885109.57369198708</v>
      </c>
      <c r="AU92" s="191">
        <f t="shared" si="63"/>
        <v>913645.5063478169</v>
      </c>
      <c r="AV92" s="191">
        <f t="shared" si="63"/>
        <v>943101.43747247045</v>
      </c>
      <c r="AW92" s="191">
        <f t="shared" si="63"/>
        <v>973507.02781658282</v>
      </c>
      <c r="AX92" s="191">
        <f t="shared" si="63"/>
        <v>1004892.8943933897</v>
      </c>
      <c r="AY92" s="191">
        <f t="shared" si="63"/>
        <v>1037290.6413086327</v>
      </c>
      <c r="AZ92" s="191">
        <f t="shared" si="63"/>
        <v>1070732.8915844227</v>
      </c>
      <c r="BA92" s="191">
        <f t="shared" si="63"/>
        <v>1105253.3200091047</v>
      </c>
      <c r="BB92" s="191">
        <f t="shared" si="63"/>
        <v>1140886.6870461984</v>
      </c>
      <c r="BC92" s="191">
        <f t="shared" si="63"/>
        <v>1177668.8738365676</v>
      </c>
      <c r="BD92" s="191">
        <f t="shared" si="63"/>
        <v>1215636.9183290587</v>
      </c>
      <c r="BE92" s="191">
        <f t="shared" si="63"/>
        <v>1254829.0525759875</v>
      </c>
      <c r="BF92" s="191">
        <f t="shared" si="63"/>
        <v>1295284.7412310373</v>
      </c>
      <c r="BG92" s="191">
        <f t="shared" si="63"/>
        <v>1337044.721288326</v>
      </c>
      <c r="BH92" s="191">
        <f t="shared" si="63"/>
        <v>1380151.0431026616</v>
      </c>
      <c r="BI92" s="191">
        <f t="shared" si="63"/>
        <v>1424647.1127322919</v>
      </c>
      <c r="BJ92" s="191">
        <f t="shared" si="63"/>
        <v>1470577.7356467803</v>
      </c>
      <c r="BK92" s="191">
        <f t="shared" si="63"/>
        <v>1517989.1618440328</v>
      </c>
      <c r="BL92" s="191">
        <f t="shared" si="63"/>
        <v>1566929.1324218847</v>
      </c>
      <c r="BM92" s="191">
        <f t="shared" si="63"/>
        <v>1617446.927651166</v>
      </c>
      <c r="BN92" s="191">
        <f t="shared" si="63"/>
        <v>1669593.4165986399</v>
      </c>
    </row>
    <row r="93" spans="2:66" x14ac:dyDescent="0.3">
      <c r="B93" s="86" t="s">
        <v>103</v>
      </c>
      <c r="C93" s="86"/>
      <c r="D93" s="86"/>
      <c r="E93" s="86"/>
      <c r="F93" s="86"/>
      <c r="G93" s="86"/>
      <c r="I93" s="103" t="s">
        <v>18</v>
      </c>
      <c r="M93" s="191">
        <f t="shared" ref="M93:AH93" si="64">M60*M34</f>
        <v>250000</v>
      </c>
      <c r="N93" s="191">
        <f t="shared" si="64"/>
        <v>268180.00000000006</v>
      </c>
      <c r="O93" s="191">
        <f t="shared" si="64"/>
        <v>279540.10480000003</v>
      </c>
      <c r="P93" s="191">
        <f t="shared" si="64"/>
        <v>288552.47777875204</v>
      </c>
      <c r="Q93" s="191">
        <f t="shared" si="64"/>
        <v>297855.40966233896</v>
      </c>
      <c r="R93" s="191">
        <f t="shared" si="64"/>
        <v>307458.26806985284</v>
      </c>
      <c r="S93" s="191">
        <f t="shared" si="64"/>
        <v>317370.72263242485</v>
      </c>
      <c r="T93" s="191">
        <f t="shared" si="64"/>
        <v>327602.75473009428</v>
      </c>
      <c r="U93" s="191">
        <f t="shared" si="64"/>
        <v>338164.66754259251</v>
      </c>
      <c r="V93" s="191">
        <f t="shared" si="64"/>
        <v>349067.09642416571</v>
      </c>
      <c r="W93" s="191">
        <f t="shared" si="64"/>
        <v>360321.01961288083</v>
      </c>
      <c r="X93" s="191">
        <f t="shared" si="64"/>
        <v>371937.76928520011</v>
      </c>
      <c r="Y93" s="191">
        <f t="shared" si="64"/>
        <v>383929.04296695493</v>
      </c>
      <c r="Z93" s="191">
        <f t="shared" si="64"/>
        <v>396306.91531220952</v>
      </c>
      <c r="AA93" s="191">
        <f t="shared" si="64"/>
        <v>409083.85026187514</v>
      </c>
      <c r="AB93" s="191">
        <f t="shared" si="64"/>
        <v>422272.71359431808</v>
      </c>
      <c r="AC93" s="191">
        <f t="shared" si="64"/>
        <v>435886.78588059888</v>
      </c>
      <c r="AD93" s="191">
        <f t="shared" si="64"/>
        <v>449939.77585738938</v>
      </c>
      <c r="AE93" s="191">
        <f t="shared" si="64"/>
        <v>464445.83423103165</v>
      </c>
      <c r="AF93" s="191">
        <f t="shared" si="64"/>
        <v>479419.5679266401</v>
      </c>
      <c r="AG93" s="191">
        <f t="shared" si="64"/>
        <v>494876.05479659501</v>
      </c>
      <c r="AH93" s="191">
        <f t="shared" si="64"/>
        <v>510830.85880323726</v>
      </c>
      <c r="AI93" s="191">
        <f t="shared" ref="AI93:BN93" si="65">AI60*AI34</f>
        <v>527300.04569105362</v>
      </c>
      <c r="AJ93" s="191">
        <f t="shared" si="65"/>
        <v>544300.19916413329</v>
      </c>
      <c r="AK93" s="191">
        <f t="shared" si="65"/>
        <v>561848.43758518493</v>
      </c>
      <c r="AL93" s="191">
        <f t="shared" si="65"/>
        <v>579962.43121293141</v>
      </c>
      <c r="AM93" s="191">
        <f t="shared" si="65"/>
        <v>598660.41999523633</v>
      </c>
      <c r="AN93" s="191">
        <f t="shared" si="65"/>
        <v>617961.23193588271</v>
      </c>
      <c r="AO93" s="191">
        <f t="shared" si="65"/>
        <v>637884.30205349566</v>
      </c>
      <c r="AP93" s="191">
        <f t="shared" si="65"/>
        <v>658449.69195170025</v>
      </c>
      <c r="AQ93" s="191">
        <f t="shared" si="65"/>
        <v>679678.11002022307</v>
      </c>
      <c r="AR93" s="191">
        <f t="shared" si="65"/>
        <v>701590.93228727521</v>
      </c>
      <c r="AS93" s="191">
        <f t="shared" si="65"/>
        <v>724210.22394421697</v>
      </c>
      <c r="AT93" s="191">
        <f t="shared" si="65"/>
        <v>747558.76156417851</v>
      </c>
      <c r="AU93" s="191">
        <f t="shared" si="65"/>
        <v>771660.0560370076</v>
      </c>
      <c r="AV93" s="191">
        <f t="shared" si="65"/>
        <v>796538.37624364067</v>
      </c>
      <c r="AW93" s="191">
        <f t="shared" si="65"/>
        <v>822218.7734937357</v>
      </c>
      <c r="AX93" s="191">
        <f t="shared" si="65"/>
        <v>848727.10675117385</v>
      </c>
      <c r="AY93" s="191">
        <f t="shared" si="65"/>
        <v>876090.06867283164</v>
      </c>
      <c r="AZ93" s="191">
        <f t="shared" si="65"/>
        <v>904335.21248684381</v>
      </c>
      <c r="BA93" s="191">
        <f t="shared" si="65"/>
        <v>933490.97973741975</v>
      </c>
      <c r="BB93" s="191">
        <f t="shared" si="65"/>
        <v>963586.72892415419</v>
      </c>
      <c r="BC93" s="191">
        <f t="shared" si="65"/>
        <v>994652.76506466884</v>
      </c>
      <c r="BD93" s="191">
        <f t="shared" si="65"/>
        <v>1026720.3702103538</v>
      </c>
      <c r="BE93" s="191">
        <f t="shared" si="65"/>
        <v>1059821.8349459358</v>
      </c>
      <c r="BF93" s="191">
        <f t="shared" si="65"/>
        <v>1093990.4909045927</v>
      </c>
      <c r="BG93" s="191">
        <f t="shared" si="65"/>
        <v>1129260.7443313568</v>
      </c>
      <c r="BH93" s="191">
        <f t="shared" si="65"/>
        <v>1165668.1107285996</v>
      </c>
      <c r="BI93" s="191">
        <f t="shared" si="65"/>
        <v>1203249.2506184897</v>
      </c>
      <c r="BJ93" s="191">
        <f t="shared" si="65"/>
        <v>1242042.0064584299</v>
      </c>
      <c r="BK93" s="191">
        <f t="shared" si="65"/>
        <v>1282085.4407466499</v>
      </c>
      <c r="BL93" s="191">
        <f t="shared" si="65"/>
        <v>1323419.8753563217</v>
      </c>
      <c r="BM93" s="191">
        <f t="shared" si="65"/>
        <v>1366086.9321378097</v>
      </c>
      <c r="BN93" s="191">
        <f t="shared" si="65"/>
        <v>1410129.5748299325</v>
      </c>
    </row>
    <row r="94" spans="2:66" x14ac:dyDescent="0.3">
      <c r="B94" s="86" t="s">
        <v>104</v>
      </c>
      <c r="C94" s="86"/>
      <c r="D94" s="86"/>
      <c r="E94" s="86"/>
      <c r="F94" s="86"/>
      <c r="G94" s="86"/>
      <c r="I94" s="103" t="s">
        <v>18</v>
      </c>
      <c r="M94" s="191">
        <f t="shared" ref="M94:AH94" si="66">M73*M39</f>
        <v>111000</v>
      </c>
      <c r="N94" s="191">
        <f t="shared" si="66"/>
        <v>119071.92</v>
      </c>
      <c r="O94" s="191">
        <f t="shared" si="66"/>
        <v>124115.8065312</v>
      </c>
      <c r="P94" s="191">
        <f t="shared" si="66"/>
        <v>128117.30013376591</v>
      </c>
      <c r="Q94" s="191">
        <f t="shared" si="66"/>
        <v>132247.8018900785</v>
      </c>
      <c r="R94" s="191">
        <f t="shared" si="66"/>
        <v>136511.47102301463</v>
      </c>
      <c r="S94" s="191">
        <f t="shared" si="66"/>
        <v>140912.6008487966</v>
      </c>
      <c r="T94" s="191">
        <f t="shared" si="66"/>
        <v>145455.62310016184</v>
      </c>
      <c r="U94" s="191">
        <f t="shared" si="66"/>
        <v>150145.11238891107</v>
      </c>
      <c r="V94" s="191">
        <f t="shared" si="66"/>
        <v>154985.79081232951</v>
      </c>
      <c r="W94" s="191">
        <f t="shared" si="66"/>
        <v>159982.53270811905</v>
      </c>
      <c r="X94" s="191">
        <f t="shared" si="66"/>
        <v>165140.36956262882</v>
      </c>
      <c r="Y94" s="191">
        <f t="shared" si="66"/>
        <v>170464.49507732797</v>
      </c>
      <c r="Z94" s="191">
        <f t="shared" si="66"/>
        <v>175960.27039862104</v>
      </c>
      <c r="AA94" s="191">
        <f t="shared" si="66"/>
        <v>181633.22951627258</v>
      </c>
      <c r="AB94" s="191">
        <f t="shared" si="66"/>
        <v>187489.08483587721</v>
      </c>
      <c r="AC94" s="191">
        <f t="shared" si="66"/>
        <v>193533.73293098592</v>
      </c>
      <c r="AD94" s="191">
        <f t="shared" si="66"/>
        <v>199773.26048068085</v>
      </c>
      <c r="AE94" s="191">
        <f t="shared" si="66"/>
        <v>206213.95039857799</v>
      </c>
      <c r="AF94" s="191">
        <f t="shared" si="66"/>
        <v>212862.28815942819</v>
      </c>
      <c r="AG94" s="191">
        <f t="shared" si="66"/>
        <v>219724.96832968816</v>
      </c>
      <c r="AH94" s="191">
        <f t="shared" si="66"/>
        <v>226808.90130863726</v>
      </c>
      <c r="AI94" s="191">
        <f t="shared" ref="AI94:BN94" si="67">AI73*AI39</f>
        <v>234121.22028682771</v>
      </c>
      <c r="AJ94" s="191">
        <f t="shared" si="67"/>
        <v>241669.28842887504</v>
      </c>
      <c r="AK94" s="191">
        <f t="shared" si="67"/>
        <v>249460.70628782202</v>
      </c>
      <c r="AL94" s="191">
        <f t="shared" si="67"/>
        <v>257503.3194585414</v>
      </c>
      <c r="AM94" s="191">
        <f t="shared" si="67"/>
        <v>265805.22647788475</v>
      </c>
      <c r="AN94" s="191">
        <f t="shared" si="67"/>
        <v>274374.78697953175</v>
      </c>
      <c r="AO94" s="191">
        <f t="shared" si="67"/>
        <v>283220.63011175185</v>
      </c>
      <c r="AP94" s="191">
        <f t="shared" si="67"/>
        <v>292351.66322655481</v>
      </c>
      <c r="AQ94" s="191">
        <f t="shared" si="67"/>
        <v>301777.08084897889</v>
      </c>
      <c r="AR94" s="191">
        <f t="shared" si="67"/>
        <v>311506.37393554999</v>
      </c>
      <c r="AS94" s="191">
        <f t="shared" si="67"/>
        <v>321549.33943123225</v>
      </c>
      <c r="AT94" s="191">
        <f t="shared" si="67"/>
        <v>331916.09013449517</v>
      </c>
      <c r="AU94" s="191">
        <f t="shared" si="67"/>
        <v>342617.06488043134</v>
      </c>
      <c r="AV94" s="191">
        <f t="shared" si="67"/>
        <v>353663.03905217641</v>
      </c>
      <c r="AW94" s="191">
        <f t="shared" si="67"/>
        <v>365065.13543121854</v>
      </c>
      <c r="AX94" s="191">
        <f t="shared" si="67"/>
        <v>376834.83539752109</v>
      </c>
      <c r="AY94" s="191">
        <f t="shared" si="67"/>
        <v>388983.99049073725</v>
      </c>
      <c r="AZ94" s="191">
        <f t="shared" si="67"/>
        <v>401524.83434415853</v>
      </c>
      <c r="BA94" s="191">
        <f t="shared" si="67"/>
        <v>414469.99500341422</v>
      </c>
      <c r="BB94" s="191">
        <f t="shared" si="67"/>
        <v>427832.50764232437</v>
      </c>
      <c r="BC94" s="191">
        <f t="shared" si="67"/>
        <v>441625.82768871286</v>
      </c>
      <c r="BD94" s="191">
        <f t="shared" si="67"/>
        <v>455863.84437339695</v>
      </c>
      <c r="BE94" s="191">
        <f t="shared" si="67"/>
        <v>470560.89471599529</v>
      </c>
      <c r="BF94" s="191">
        <f t="shared" si="67"/>
        <v>485731.77796163893</v>
      </c>
      <c r="BG94" s="191">
        <f t="shared" si="67"/>
        <v>501391.77048312221</v>
      </c>
      <c r="BH94" s="191">
        <f t="shared" si="67"/>
        <v>517556.64116349811</v>
      </c>
      <c r="BI94" s="191">
        <f t="shared" si="67"/>
        <v>534242.66727460944</v>
      </c>
      <c r="BJ94" s="191">
        <f t="shared" si="67"/>
        <v>551466.6508675426</v>
      </c>
      <c r="BK94" s="191">
        <f t="shared" si="67"/>
        <v>569245.93569151219</v>
      </c>
      <c r="BL94" s="191">
        <f t="shared" si="67"/>
        <v>587598.42465820664</v>
      </c>
      <c r="BM94" s="191">
        <f t="shared" si="67"/>
        <v>606542.59786918724</v>
      </c>
      <c r="BN94" s="191">
        <f t="shared" si="67"/>
        <v>626097.53122448991</v>
      </c>
    </row>
    <row r="96" spans="2:66" x14ac:dyDescent="0.3">
      <c r="B96" s="85" t="s">
        <v>73</v>
      </c>
      <c r="C96" s="85"/>
      <c r="D96" s="85"/>
      <c r="E96" s="85"/>
      <c r="F96" s="85"/>
      <c r="G96" s="85"/>
      <c r="I96" s="50" t="s">
        <v>18</v>
      </c>
      <c r="M96" s="195">
        <f t="shared" ref="M96:AH96" si="68">SUM(M84,M90,M92,M93,M94)</f>
        <v>5361000</v>
      </c>
      <c r="N96" s="195">
        <f t="shared" si="68"/>
        <v>5865449.04</v>
      </c>
      <c r="O96" s="195">
        <f t="shared" si="68"/>
        <v>6224420.7378144013</v>
      </c>
      <c r="P96" s="195">
        <f t="shared" si="68"/>
        <v>6458284.1153768012</v>
      </c>
      <c r="Q96" s="195">
        <f t="shared" si="68"/>
        <v>6656139.7281444343</v>
      </c>
      <c r="R96" s="195">
        <f t="shared" si="68"/>
        <v>6860061.3499609083</v>
      </c>
      <c r="S96" s="195">
        <f t="shared" si="68"/>
        <v>7070235.1007095771</v>
      </c>
      <c r="T96" s="195">
        <f t="shared" si="68"/>
        <v>7286852.8154417239</v>
      </c>
      <c r="U96" s="195">
        <f t="shared" si="68"/>
        <v>7510112.2200164115</v>
      </c>
      <c r="V96" s="195">
        <f t="shared" si="68"/>
        <v>7740217.1121426942</v>
      </c>
      <c r="W96" s="195">
        <f t="shared" si="68"/>
        <v>7977377.5479905438</v>
      </c>
      <c r="X96" s="195">
        <f t="shared" si="68"/>
        <v>8221810.0345419338</v>
      </c>
      <c r="Y96" s="195">
        <f t="shared" si="68"/>
        <v>8473737.7278587446</v>
      </c>
      <c r="Z96" s="195">
        <f t="shared" si="68"/>
        <v>8733390.6374497451</v>
      </c>
      <c r="AA96" s="195">
        <f t="shared" si="68"/>
        <v>9001005.8369243536</v>
      </c>
      <c r="AB96" s="195">
        <f t="shared" si="68"/>
        <v>9276827.6811267845</v>
      </c>
      <c r="AC96" s="195">
        <f t="shared" si="68"/>
        <v>9561108.0299501084</v>
      </c>
      <c r="AD96" s="195">
        <f t="shared" si="68"/>
        <v>9854106.4790358823</v>
      </c>
      <c r="AE96" s="195">
        <f t="shared" si="68"/>
        <v>10156090.597571429</v>
      </c>
      <c r="AF96" s="195">
        <f t="shared" si="68"/>
        <v>10467336.173403239</v>
      </c>
      <c r="AG96" s="195">
        <f t="shared" si="68"/>
        <v>10788127.465691838</v>
      </c>
      <c r="AH96" s="195">
        <f t="shared" si="68"/>
        <v>11118757.465340376</v>
      </c>
      <c r="AI96" s="195">
        <f t="shared" ref="AI96:BN96" si="69">SUM(AI84,AI90,AI92,AI93,AI94)</f>
        <v>11459528.163436253</v>
      </c>
      <c r="AJ96" s="195">
        <f t="shared" si="69"/>
        <v>11810750.827952625</v>
      </c>
      <c r="AK96" s="195">
        <f t="shared" si="69"/>
        <v>12172746.288964123</v>
      </c>
      <c r="AL96" s="195">
        <f t="shared" si="69"/>
        <v>12545845.232639046</v>
      </c>
      <c r="AM96" s="195">
        <f t="shared" si="69"/>
        <v>12930388.504278276</v>
      </c>
      <c r="AN96" s="195">
        <f t="shared" si="69"/>
        <v>13326727.420679588</v>
      </c>
      <c r="AO96" s="195">
        <f t="shared" si="69"/>
        <v>13735224.092114586</v>
      </c>
      <c r="AP96" s="195">
        <f t="shared" si="69"/>
        <v>14156251.754214292</v>
      </c>
      <c r="AQ96" s="195">
        <f t="shared" si="69"/>
        <v>14590195.110068666</v>
      </c>
      <c r="AR96" s="195">
        <f t="shared" si="69"/>
        <v>15037450.682854602</v>
      </c>
      <c r="AS96" s="195">
        <f t="shared" si="69"/>
        <v>15498427.179316763</v>
      </c>
      <c r="AT96" s="195">
        <f t="shared" si="69"/>
        <v>15973545.864435561</v>
      </c>
      <c r="AU96" s="195">
        <f t="shared" si="69"/>
        <v>16463240.947626885</v>
      </c>
      <c r="AV96" s="195">
        <f t="shared" si="69"/>
        <v>16967959.98082887</v>
      </c>
      <c r="AW96" s="195">
        <f t="shared" si="69"/>
        <v>17488164.268841803</v>
      </c>
      <c r="AX96" s="195">
        <f t="shared" si="69"/>
        <v>18024329.292298853</v>
      </c>
      <c r="AY96" s="195">
        <f t="shared" si="69"/>
        <v>18576945.143656533</v>
      </c>
      <c r="AZ96" s="195">
        <f t="shared" si="69"/>
        <v>19146516.976606194</v>
      </c>
      <c r="BA96" s="195">
        <f t="shared" si="69"/>
        <v>19733565.469320003</v>
      </c>
      <c r="BB96" s="195">
        <f t="shared" si="69"/>
        <v>20338627.301957626</v>
      </c>
      <c r="BC96" s="195">
        <f t="shared" si="69"/>
        <v>20962255.648873068</v>
      </c>
      <c r="BD96" s="195">
        <f t="shared" si="69"/>
        <v>21605020.685974613</v>
      </c>
      <c r="BE96" s="195">
        <f t="shared" si="69"/>
        <v>22267510.113704756</v>
      </c>
      <c r="BF96" s="195">
        <f t="shared" si="69"/>
        <v>22950329.696121525</v>
      </c>
      <c r="BG96" s="195">
        <f t="shared" si="69"/>
        <v>23654103.816577204</v>
      </c>
      <c r="BH96" s="195">
        <f t="shared" si="69"/>
        <v>24379476.050506167</v>
      </c>
      <c r="BI96" s="195">
        <f t="shared" si="69"/>
        <v>25127109.755848855</v>
      </c>
      <c r="BJ96" s="195">
        <f t="shared" si="69"/>
        <v>25897688.681655515</v>
      </c>
      <c r="BK96" s="195">
        <f t="shared" si="69"/>
        <v>26691917.595429976</v>
      </c>
      <c r="BL96" s="195">
        <f t="shared" si="69"/>
        <v>27510522.929790992</v>
      </c>
      <c r="BM96" s="195">
        <f t="shared" si="69"/>
        <v>28354253.449046571</v>
      </c>
      <c r="BN96" s="195">
        <f t="shared" si="69"/>
        <v>29223880.93629491</v>
      </c>
    </row>
    <row r="98" spans="1:66" x14ac:dyDescent="0.3">
      <c r="B98" s="153" t="s">
        <v>74</v>
      </c>
      <c r="C98" s="173"/>
      <c r="D98" s="173"/>
      <c r="E98" s="173"/>
      <c r="F98" s="173"/>
      <c r="G98" s="173"/>
      <c r="H98" s="174"/>
      <c r="I98" s="124" t="s">
        <v>18</v>
      </c>
      <c r="J98" s="174"/>
      <c r="K98" s="174"/>
      <c r="L98" s="174"/>
      <c r="M98" s="199">
        <f t="shared" ref="M98:AH98" si="70">M73-M96</f>
        <v>2039000</v>
      </c>
      <c r="N98" s="199">
        <f t="shared" si="70"/>
        <v>2072678.96</v>
      </c>
      <c r="O98" s="199">
        <f t="shared" si="70"/>
        <v>2049966.3642655984</v>
      </c>
      <c r="P98" s="199">
        <f t="shared" si="70"/>
        <v>2082869.2268742593</v>
      </c>
      <c r="Q98" s="199">
        <f t="shared" si="70"/>
        <v>2160380.3978607999</v>
      </c>
      <c r="R98" s="199">
        <f t="shared" si="70"/>
        <v>2240703.3849067334</v>
      </c>
      <c r="S98" s="199">
        <f t="shared" si="70"/>
        <v>2323938.2892101975</v>
      </c>
      <c r="T98" s="199">
        <f t="shared" si="70"/>
        <v>2410188.7245690655</v>
      </c>
      <c r="U98" s="199">
        <f t="shared" si="70"/>
        <v>2499561.9392443271</v>
      </c>
      <c r="V98" s="199">
        <f t="shared" si="70"/>
        <v>2592168.9420126071</v>
      </c>
      <c r="W98" s="199">
        <f t="shared" si="70"/>
        <v>2688124.6325507257</v>
      </c>
      <c r="X98" s="199">
        <f t="shared" si="70"/>
        <v>2787547.9362999881</v>
      </c>
      <c r="Y98" s="199">
        <f t="shared" si="70"/>
        <v>2890561.9439631198</v>
      </c>
      <c r="Z98" s="199">
        <f t="shared" si="70"/>
        <v>2997294.0557916574</v>
      </c>
      <c r="AA98" s="199">
        <f t="shared" si="70"/>
        <v>3107876.1308271512</v>
      </c>
      <c r="AB98" s="199">
        <f t="shared" si="70"/>
        <v>3222444.6412650291</v>
      </c>
      <c r="AC98" s="199">
        <f t="shared" si="70"/>
        <v>3341140.8321156204</v>
      </c>
      <c r="AD98" s="199">
        <f t="shared" si="70"/>
        <v>3464110.8863428421</v>
      </c>
      <c r="AE98" s="199">
        <f t="shared" si="70"/>
        <v>3591506.0956671052</v>
      </c>
      <c r="AF98" s="199">
        <f t="shared" si="70"/>
        <v>3723483.0372253079</v>
      </c>
      <c r="AG98" s="199">
        <f t="shared" si="70"/>
        <v>3860203.7562873717</v>
      </c>
      <c r="AH98" s="199">
        <f t="shared" si="70"/>
        <v>4001835.9552354421</v>
      </c>
      <c r="AI98" s="199">
        <f t="shared" ref="AI98:BN98" si="71">AI73-AI96</f>
        <v>4148553.1890189294</v>
      </c>
      <c r="AJ98" s="199">
        <f t="shared" si="71"/>
        <v>4300535.067305712</v>
      </c>
      <c r="AK98" s="199">
        <f t="shared" si="71"/>
        <v>4457967.4635573458</v>
      </c>
      <c r="AL98" s="199">
        <f t="shared" si="71"/>
        <v>4621042.7312637139</v>
      </c>
      <c r="AM98" s="199">
        <f t="shared" si="71"/>
        <v>4789959.9275807068</v>
      </c>
      <c r="AN98" s="199">
        <f t="shared" si="71"/>
        <v>4964925.0446225293</v>
      </c>
      <c r="AO98" s="199">
        <f t="shared" si="71"/>
        <v>5146151.2486688718</v>
      </c>
      <c r="AP98" s="199">
        <f t="shared" si="71"/>
        <v>5333859.1275560278</v>
      </c>
      <c r="AQ98" s="199">
        <f t="shared" si="71"/>
        <v>5528276.9465299267</v>
      </c>
      <c r="AR98" s="199">
        <f t="shared" si="71"/>
        <v>5729640.9128487315</v>
      </c>
      <c r="AS98" s="199">
        <f t="shared" si="71"/>
        <v>5938195.4494320527</v>
      </c>
      <c r="AT98" s="199">
        <f t="shared" si="71"/>
        <v>6154193.4778641164</v>
      </c>
      <c r="AU98" s="199">
        <f t="shared" si="71"/>
        <v>6377896.7110685371</v>
      </c>
      <c r="AV98" s="199">
        <f t="shared" si="71"/>
        <v>6609575.95598289</v>
      </c>
      <c r="AW98" s="199">
        <f t="shared" si="71"/>
        <v>6849511.4265727662</v>
      </c>
      <c r="AX98" s="199">
        <f t="shared" si="71"/>
        <v>7097993.0675358884</v>
      </c>
      <c r="AY98" s="199">
        <f t="shared" si="71"/>
        <v>7355320.8890592828</v>
      </c>
      <c r="AZ98" s="199">
        <f t="shared" si="71"/>
        <v>7621805.3130043745</v>
      </c>
      <c r="BA98" s="199">
        <f t="shared" si="71"/>
        <v>7897767.5309076123</v>
      </c>
      <c r="BB98" s="199">
        <f t="shared" si="71"/>
        <v>8183539.8741973341</v>
      </c>
      <c r="BC98" s="199">
        <f t="shared" si="71"/>
        <v>8479466.1970411241</v>
      </c>
      <c r="BD98" s="199">
        <f t="shared" si="71"/>
        <v>8785902.2722518519</v>
      </c>
      <c r="BE98" s="199">
        <f t="shared" si="71"/>
        <v>9103216.2006949298</v>
      </c>
      <c r="BF98" s="199">
        <f t="shared" si="71"/>
        <v>9431788.8346544057</v>
      </c>
      <c r="BG98" s="199">
        <f t="shared" si="71"/>
        <v>9772014.2156309448</v>
      </c>
      <c r="BH98" s="199">
        <f t="shared" si="71"/>
        <v>10124300.027060375</v>
      </c>
      <c r="BI98" s="199">
        <f t="shared" si="71"/>
        <v>10489068.062458441</v>
      </c>
      <c r="BJ98" s="199">
        <f t="shared" si="71"/>
        <v>10866754.709513996</v>
      </c>
      <c r="BK98" s="199">
        <f t="shared" si="71"/>
        <v>11257811.450670842</v>
      </c>
      <c r="BL98" s="199">
        <f t="shared" si="71"/>
        <v>11662705.380756121</v>
      </c>
      <c r="BM98" s="199">
        <f t="shared" si="71"/>
        <v>12081919.74223258</v>
      </c>
      <c r="BN98" s="199">
        <f t="shared" si="71"/>
        <v>12515954.478671085</v>
      </c>
    </row>
    <row r="99" spans="1:66" x14ac:dyDescent="0.3">
      <c r="B99" s="169" t="s">
        <v>62</v>
      </c>
      <c r="M99" s="197">
        <f t="shared" ref="M99:AH99" si="72">M98/M73</f>
        <v>0.27554054054054056</v>
      </c>
      <c r="N99" s="197">
        <f t="shared" si="72"/>
        <v>0.26110425027160056</v>
      </c>
      <c r="O99" s="197">
        <f t="shared" si="72"/>
        <v>0.2477484240192584</v>
      </c>
      <c r="P99" s="197">
        <f t="shared" si="72"/>
        <v>0.24386275991215367</v>
      </c>
      <c r="Q99" s="197">
        <f t="shared" si="72"/>
        <v>0.24503776625978943</v>
      </c>
      <c r="R99" s="197">
        <f t="shared" si="72"/>
        <v>0.24621045046049325</v>
      </c>
      <c r="S99" s="197">
        <f t="shared" si="72"/>
        <v>0.247380817103488</v>
      </c>
      <c r="T99" s="197">
        <f t="shared" si="72"/>
        <v>0.2485488707689277</v>
      </c>
      <c r="U99" s="197">
        <f t="shared" si="72"/>
        <v>0.24971461602791389</v>
      </c>
      <c r="V99" s="197">
        <f t="shared" si="72"/>
        <v>0.25087805744251429</v>
      </c>
      <c r="W99" s="197">
        <f t="shared" si="72"/>
        <v>0.25203919956578213</v>
      </c>
      <c r="X99" s="197">
        <f t="shared" si="72"/>
        <v>0.2531980469417705</v>
      </c>
      <c r="Y99" s="197">
        <f t="shared" si="72"/>
        <v>0.25435460410555333</v>
      </c>
      <c r="Z99" s="197">
        <f t="shared" si="72"/>
        <v>0.25550887558324187</v>
      </c>
      <c r="AA99" s="197">
        <f t="shared" si="72"/>
        <v>0.2566608658920021</v>
      </c>
      <c r="AB99" s="197">
        <f t="shared" si="72"/>
        <v>0.25781057954007314</v>
      </c>
      <c r="AC99" s="197">
        <f t="shared" si="72"/>
        <v>0.25895802102678428</v>
      </c>
      <c r="AD99" s="197">
        <f t="shared" si="72"/>
        <v>0.26010319484257305</v>
      </c>
      <c r="AE99" s="197">
        <f t="shared" si="72"/>
        <v>0.26124610546900257</v>
      </c>
      <c r="AF99" s="197">
        <f t="shared" si="72"/>
        <v>0.26238675737877892</v>
      </c>
      <c r="AG99" s="197">
        <f t="shared" si="72"/>
        <v>0.26352515503576934</v>
      </c>
      <c r="AH99" s="197">
        <f t="shared" si="72"/>
        <v>0.2646613028950186</v>
      </c>
      <c r="AI99" s="197">
        <f t="shared" ref="AI99:BN99" si="73">AI98/AI73</f>
        <v>0.26579520540276746</v>
      </c>
      <c r="AJ99" s="197">
        <f t="shared" si="73"/>
        <v>0.26692686699646917</v>
      </c>
      <c r="AK99" s="197">
        <f t="shared" si="73"/>
        <v>0.26805629210480819</v>
      </c>
      <c r="AL99" s="197">
        <f t="shared" si="73"/>
        <v>0.26918348514771545</v>
      </c>
      <c r="AM99" s="197">
        <f t="shared" si="73"/>
        <v>0.27030845053638758</v>
      </c>
      <c r="AN99" s="197">
        <f t="shared" si="73"/>
        <v>0.27143119267330368</v>
      </c>
      <c r="AO99" s="197">
        <f t="shared" si="73"/>
        <v>0.27255171595224159</v>
      </c>
      <c r="AP99" s="197">
        <f t="shared" si="73"/>
        <v>0.27367002475829649</v>
      </c>
      <c r="AQ99" s="197">
        <f t="shared" si="73"/>
        <v>0.27478612346789649</v>
      </c>
      <c r="AR99" s="197">
        <f t="shared" si="73"/>
        <v>0.27590001644882145</v>
      </c>
      <c r="AS99" s="197">
        <f t="shared" si="73"/>
        <v>0.27701170806021908</v>
      </c>
      <c r="AT99" s="197">
        <f t="shared" si="73"/>
        <v>0.27812120265262158</v>
      </c>
      <c r="AU99" s="197">
        <f t="shared" si="73"/>
        <v>0.27922850456796433</v>
      </c>
      <c r="AV99" s="197">
        <f t="shared" si="73"/>
        <v>0.28033361813960023</v>
      </c>
      <c r="AW99" s="197">
        <f t="shared" si="73"/>
        <v>0.28143654769232024</v>
      </c>
      <c r="AX99" s="197">
        <f t="shared" si="73"/>
        <v>0.28253729754236701</v>
      </c>
      <c r="AY99" s="197">
        <f t="shared" si="73"/>
        <v>0.28363587199745305</v>
      </c>
      <c r="AZ99" s="197">
        <f t="shared" si="73"/>
        <v>0.28473227535677798</v>
      </c>
      <c r="BA99" s="197">
        <f t="shared" si="73"/>
        <v>0.28582651191104513</v>
      </c>
      <c r="BB99" s="197">
        <f t="shared" si="73"/>
        <v>0.28691858594247771</v>
      </c>
      <c r="BC99" s="197">
        <f t="shared" si="73"/>
        <v>0.28800850172483616</v>
      </c>
      <c r="BD99" s="197">
        <f t="shared" si="73"/>
        <v>0.28909626352343509</v>
      </c>
      <c r="BE99" s="197">
        <f t="shared" si="73"/>
        <v>0.29018187559515962</v>
      </c>
      <c r="BF99" s="197">
        <f t="shared" si="73"/>
        <v>0.2912653421884811</v>
      </c>
      <c r="BG99" s="197">
        <f t="shared" si="73"/>
        <v>0.29234666754347605</v>
      </c>
      <c r="BH99" s="197">
        <f t="shared" si="73"/>
        <v>0.2934258558918405</v>
      </c>
      <c r="BI99" s="197">
        <f t="shared" si="73"/>
        <v>0.29450291145690788</v>
      </c>
      <c r="BJ99" s="197">
        <f t="shared" si="73"/>
        <v>0.29557783845366453</v>
      </c>
      <c r="BK99" s="197">
        <f t="shared" si="73"/>
        <v>0.29665064108876787</v>
      </c>
      <c r="BL99" s="197">
        <f t="shared" si="73"/>
        <v>0.29772132356056091</v>
      </c>
      <c r="BM99" s="197">
        <f t="shared" si="73"/>
        <v>0.29878989005908901</v>
      </c>
      <c r="BN99" s="197">
        <f t="shared" si="73"/>
        <v>0.2998563447661185</v>
      </c>
    </row>
    <row r="101" spans="1:66" x14ac:dyDescent="0.3">
      <c r="A101" s="151"/>
      <c r="B101" s="156" t="s">
        <v>75</v>
      </c>
      <c r="C101" s="156"/>
      <c r="D101" s="156"/>
      <c r="E101" s="156"/>
      <c r="F101" s="156"/>
      <c r="G101" s="156"/>
      <c r="H101" s="151"/>
      <c r="I101" s="155"/>
      <c r="J101" s="155"/>
      <c r="K101" s="151"/>
      <c r="L101" s="151"/>
      <c r="M101" s="155"/>
      <c r="N101" s="155"/>
      <c r="O101" s="155"/>
      <c r="P101" s="212"/>
      <c r="Q101" s="212"/>
      <c r="R101" s="212"/>
      <c r="S101" s="212"/>
      <c r="T101" s="212"/>
      <c r="U101" s="212"/>
      <c r="V101" s="212"/>
      <c r="W101" s="212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55"/>
      <c r="AZ101" s="155"/>
      <c r="BA101" s="155"/>
      <c r="BB101" s="155"/>
      <c r="BC101" s="155"/>
      <c r="BD101" s="155"/>
      <c r="BE101" s="155"/>
      <c r="BF101" s="155"/>
      <c r="BG101" s="155"/>
      <c r="BH101" s="155"/>
      <c r="BI101" s="155"/>
      <c r="BJ101" s="155"/>
      <c r="BK101" s="155"/>
      <c r="BL101" s="155"/>
      <c r="BM101" s="155"/>
      <c r="BN101" s="155"/>
    </row>
    <row r="104" spans="1:66" x14ac:dyDescent="0.3">
      <c r="B104" s="83" t="s">
        <v>101</v>
      </c>
      <c r="C104" s="83"/>
      <c r="D104" s="83"/>
      <c r="E104" s="83"/>
      <c r="F104" s="83"/>
      <c r="G104" s="83"/>
    </row>
    <row r="105" spans="1:66" x14ac:dyDescent="0.3">
      <c r="B105" s="169" t="s">
        <v>79</v>
      </c>
      <c r="C105" s="86"/>
      <c r="D105" s="86"/>
      <c r="E105" s="86"/>
      <c r="F105" s="86"/>
      <c r="G105" s="86"/>
      <c r="M105" s="196">
        <f>230*15</f>
        <v>3450</v>
      </c>
    </row>
    <row r="106" spans="1:66" x14ac:dyDescent="0.3">
      <c r="B106" s="169" t="s">
        <v>102</v>
      </c>
      <c r="C106" s="86"/>
      <c r="D106" s="86"/>
      <c r="E106" s="86"/>
      <c r="F106" s="86"/>
      <c r="G106" s="86"/>
      <c r="M106" s="190">
        <v>1000</v>
      </c>
    </row>
    <row r="107" spans="1:66" x14ac:dyDescent="0.3">
      <c r="B107" s="83" t="s">
        <v>66</v>
      </c>
      <c r="C107" s="83"/>
      <c r="D107" s="83"/>
      <c r="E107" s="83"/>
      <c r="F107" s="83"/>
      <c r="G107" s="83"/>
      <c r="M107" s="191">
        <f>M105*M106</f>
        <v>3450000</v>
      </c>
    </row>
    <row r="109" spans="1:66" x14ac:dyDescent="0.3">
      <c r="B109" s="83" t="s">
        <v>77</v>
      </c>
      <c r="C109" s="83"/>
      <c r="D109" s="83"/>
      <c r="E109" s="83"/>
      <c r="F109" s="83"/>
      <c r="G109" s="83"/>
    </row>
    <row r="110" spans="1:66" x14ac:dyDescent="0.3">
      <c r="B110" s="169" t="s">
        <v>79</v>
      </c>
      <c r="C110" s="86"/>
      <c r="D110" s="86"/>
      <c r="E110" s="86"/>
      <c r="F110" s="86"/>
      <c r="G110" s="86"/>
      <c r="M110" s="190">
        <v>500000</v>
      </c>
      <c r="N110" s="200">
        <v>0</v>
      </c>
      <c r="O110" s="200">
        <v>0</v>
      </c>
      <c r="P110" s="190">
        <v>50000</v>
      </c>
      <c r="Q110" s="200">
        <v>0</v>
      </c>
      <c r="R110" s="200">
        <v>0</v>
      </c>
      <c r="S110" s="200">
        <v>0</v>
      </c>
      <c r="T110" s="190">
        <v>50000</v>
      </c>
      <c r="U110" s="200">
        <v>0</v>
      </c>
      <c r="V110" s="200">
        <v>0</v>
      </c>
      <c r="W110" s="190">
        <v>50000</v>
      </c>
      <c r="X110" s="200">
        <v>0</v>
      </c>
      <c r="Y110" s="200">
        <v>0</v>
      </c>
      <c r="Z110" s="200">
        <v>0</v>
      </c>
      <c r="AA110" s="190">
        <v>50000</v>
      </c>
      <c r="AB110" s="190">
        <v>0</v>
      </c>
      <c r="AC110" s="190">
        <v>0</v>
      </c>
      <c r="AD110" s="190">
        <v>50000</v>
      </c>
      <c r="AE110" s="190">
        <v>0</v>
      </c>
      <c r="AF110" s="190">
        <v>0</v>
      </c>
      <c r="AG110" s="190">
        <v>50000</v>
      </c>
      <c r="AH110" s="190">
        <v>0</v>
      </c>
      <c r="AI110" s="190">
        <v>0</v>
      </c>
      <c r="AJ110" s="190">
        <v>50000</v>
      </c>
      <c r="AK110" s="190">
        <v>0</v>
      </c>
      <c r="AL110" s="190">
        <v>0</v>
      </c>
      <c r="AM110" s="190">
        <v>50000</v>
      </c>
      <c r="AN110" s="190">
        <v>0</v>
      </c>
      <c r="AO110" s="190">
        <v>0</v>
      </c>
      <c r="AP110" s="190">
        <v>50000</v>
      </c>
      <c r="AQ110" s="190">
        <v>0</v>
      </c>
      <c r="AR110" s="190">
        <v>0</v>
      </c>
      <c r="AS110" s="190">
        <v>50000</v>
      </c>
      <c r="AT110" s="190">
        <v>0</v>
      </c>
      <c r="AU110" s="190">
        <v>0</v>
      </c>
      <c r="AV110" s="190">
        <v>50000</v>
      </c>
      <c r="AW110" s="190">
        <v>0</v>
      </c>
      <c r="AX110" s="190">
        <v>0</v>
      </c>
      <c r="AY110" s="190">
        <v>50000</v>
      </c>
      <c r="AZ110" s="190">
        <v>0</v>
      </c>
      <c r="BA110" s="190">
        <v>0</v>
      </c>
      <c r="BB110" s="190">
        <v>50000</v>
      </c>
      <c r="BC110" s="190">
        <v>0</v>
      </c>
      <c r="BD110" s="190">
        <v>0</v>
      </c>
      <c r="BE110" s="190">
        <v>50000</v>
      </c>
      <c r="BF110" s="190">
        <v>0</v>
      </c>
      <c r="BG110" s="190">
        <v>0</v>
      </c>
      <c r="BH110" s="190">
        <v>50000</v>
      </c>
      <c r="BI110" s="190">
        <v>0</v>
      </c>
      <c r="BJ110" s="190">
        <v>0</v>
      </c>
      <c r="BK110" s="190">
        <v>50000</v>
      </c>
      <c r="BL110" s="190">
        <v>0</v>
      </c>
      <c r="BM110" s="190">
        <v>0</v>
      </c>
      <c r="BN110" s="190">
        <v>50000</v>
      </c>
    </row>
    <row r="111" spans="1:66" x14ac:dyDescent="0.3">
      <c r="B111" s="169" t="s">
        <v>15</v>
      </c>
      <c r="C111" s="86"/>
      <c r="D111" s="86"/>
      <c r="E111" s="86"/>
      <c r="F111" s="86"/>
      <c r="G111" s="86"/>
      <c r="M111" s="193">
        <f t="shared" ref="M111:AH111" si="74">M44</f>
        <v>5.5</v>
      </c>
      <c r="N111" s="193">
        <f t="shared" si="74"/>
        <v>5.83</v>
      </c>
      <c r="O111" s="193">
        <f t="shared" si="74"/>
        <v>6.0049000000000001</v>
      </c>
      <c r="P111" s="193">
        <f t="shared" si="74"/>
        <v>6.1249980000000006</v>
      </c>
      <c r="Q111" s="193">
        <f t="shared" si="74"/>
        <v>6.2474979600000005</v>
      </c>
      <c r="R111" s="193">
        <f t="shared" si="74"/>
        <v>6.3724479192000008</v>
      </c>
      <c r="S111" s="193">
        <f t="shared" si="74"/>
        <v>6.4998968775840007</v>
      </c>
      <c r="T111" s="193">
        <f t="shared" si="74"/>
        <v>6.6298948151356809</v>
      </c>
      <c r="U111" s="193">
        <f t="shared" si="74"/>
        <v>6.7624927114383944</v>
      </c>
      <c r="V111" s="193">
        <f t="shared" si="74"/>
        <v>6.897742565667162</v>
      </c>
      <c r="W111" s="193">
        <f t="shared" si="74"/>
        <v>7.0356974169805051</v>
      </c>
      <c r="X111" s="193">
        <f t="shared" si="74"/>
        <v>7.1764113653201154</v>
      </c>
      <c r="Y111" s="193">
        <f t="shared" si="74"/>
        <v>7.3199395926265174</v>
      </c>
      <c r="Z111" s="193">
        <f t="shared" si="74"/>
        <v>7.4663383844790481</v>
      </c>
      <c r="AA111" s="193">
        <f t="shared" si="74"/>
        <v>7.6156651521686296</v>
      </c>
      <c r="AB111" s="193">
        <f t="shared" si="74"/>
        <v>7.7679784552120026</v>
      </c>
      <c r="AC111" s="193">
        <f t="shared" si="74"/>
        <v>7.9233380243162426</v>
      </c>
      <c r="AD111" s="193">
        <f t="shared" si="74"/>
        <v>8.0818047848025678</v>
      </c>
      <c r="AE111" s="193">
        <f t="shared" si="74"/>
        <v>8.2434408804986194</v>
      </c>
      <c r="AF111" s="193">
        <f t="shared" si="74"/>
        <v>8.4083096981085923</v>
      </c>
      <c r="AG111" s="193">
        <f t="shared" si="74"/>
        <v>8.5764758920707642</v>
      </c>
      <c r="AH111" s="193">
        <f t="shared" si="74"/>
        <v>8.7480054099121798</v>
      </c>
      <c r="AI111" s="193">
        <f t="shared" ref="AI111:BN111" si="75">AI44</f>
        <v>8.9229655181104235</v>
      </c>
      <c r="AJ111" s="193">
        <f t="shared" si="75"/>
        <v>9.1014248284726325</v>
      </c>
      <c r="AK111" s="193">
        <f t="shared" si="75"/>
        <v>9.2834533250420854</v>
      </c>
      <c r="AL111" s="193">
        <f t="shared" si="75"/>
        <v>9.4691223915429266</v>
      </c>
      <c r="AM111" s="193">
        <f t="shared" si="75"/>
        <v>9.6585048393737853</v>
      </c>
      <c r="AN111" s="193">
        <f t="shared" si="75"/>
        <v>9.8516749361612614</v>
      </c>
      <c r="AO111" s="193">
        <f t="shared" si="75"/>
        <v>10.048708434884487</v>
      </c>
      <c r="AP111" s="193">
        <f t="shared" si="75"/>
        <v>10.249682603582176</v>
      </c>
      <c r="AQ111" s="193">
        <f t="shared" si="75"/>
        <v>10.454676255653819</v>
      </c>
      <c r="AR111" s="193">
        <f t="shared" si="75"/>
        <v>10.663769780766895</v>
      </c>
      <c r="AS111" s="193">
        <f t="shared" si="75"/>
        <v>10.877045176382232</v>
      </c>
      <c r="AT111" s="193">
        <f t="shared" si="75"/>
        <v>11.094586079909877</v>
      </c>
      <c r="AU111" s="193">
        <f t="shared" si="75"/>
        <v>11.316477801508075</v>
      </c>
      <c r="AV111" s="193">
        <f t="shared" si="75"/>
        <v>11.542807357538237</v>
      </c>
      <c r="AW111" s="193">
        <f t="shared" si="75"/>
        <v>11.773663504689003</v>
      </c>
      <c r="AX111" s="193">
        <f t="shared" si="75"/>
        <v>12.009136774782784</v>
      </c>
      <c r="AY111" s="193">
        <f t="shared" si="75"/>
        <v>12.24931951027844</v>
      </c>
      <c r="AZ111" s="193">
        <f t="shared" si="75"/>
        <v>12.494305900484008</v>
      </c>
      <c r="BA111" s="193">
        <f t="shared" si="75"/>
        <v>12.744192018493688</v>
      </c>
      <c r="BB111" s="193">
        <f t="shared" si="75"/>
        <v>12.999075858863563</v>
      </c>
      <c r="BC111" s="193">
        <f t="shared" si="75"/>
        <v>13.259057376040834</v>
      </c>
      <c r="BD111" s="193">
        <f t="shared" si="75"/>
        <v>13.524238523561651</v>
      </c>
      <c r="BE111" s="193">
        <f t="shared" si="75"/>
        <v>13.794723294032885</v>
      </c>
      <c r="BF111" s="193">
        <f t="shared" si="75"/>
        <v>14.070617759913542</v>
      </c>
      <c r="BG111" s="193">
        <f t="shared" si="75"/>
        <v>14.352030115111813</v>
      </c>
      <c r="BH111" s="193">
        <f t="shared" si="75"/>
        <v>14.639070717414048</v>
      </c>
      <c r="BI111" s="193">
        <f t="shared" si="75"/>
        <v>14.93185213176233</v>
      </c>
      <c r="BJ111" s="193">
        <f t="shared" si="75"/>
        <v>15.230489174397578</v>
      </c>
      <c r="BK111" s="193">
        <f t="shared" si="75"/>
        <v>15.535098957885529</v>
      </c>
      <c r="BL111" s="193">
        <f t="shared" si="75"/>
        <v>15.84580093704324</v>
      </c>
      <c r="BM111" s="193">
        <f t="shared" si="75"/>
        <v>16.162716955784106</v>
      </c>
      <c r="BN111" s="193">
        <f t="shared" si="75"/>
        <v>16.485971294899787</v>
      </c>
    </row>
    <row r="112" spans="1:66" x14ac:dyDescent="0.3">
      <c r="B112" s="83" t="s">
        <v>80</v>
      </c>
      <c r="C112" s="83"/>
      <c r="D112" s="83"/>
      <c r="E112" s="83"/>
      <c r="F112" s="83"/>
      <c r="G112" s="83"/>
      <c r="M112" s="195">
        <f t="shared" ref="M112:AH112" si="76">IF(M55="yes",M110*M111,0)</f>
        <v>2750000</v>
      </c>
      <c r="N112" s="195">
        <f t="shared" si="76"/>
        <v>0</v>
      </c>
      <c r="O112" s="195">
        <f t="shared" si="76"/>
        <v>0</v>
      </c>
      <c r="P112" s="195">
        <f t="shared" si="76"/>
        <v>306249.90000000002</v>
      </c>
      <c r="Q112" s="195">
        <f t="shared" si="76"/>
        <v>0</v>
      </c>
      <c r="R112" s="195">
        <f t="shared" si="76"/>
        <v>0</v>
      </c>
      <c r="S112" s="195">
        <f t="shared" si="76"/>
        <v>0</v>
      </c>
      <c r="T112" s="195">
        <f t="shared" si="76"/>
        <v>331494.74075678404</v>
      </c>
      <c r="U112" s="195">
        <f t="shared" si="76"/>
        <v>0</v>
      </c>
      <c r="V112" s="195">
        <f t="shared" si="76"/>
        <v>0</v>
      </c>
      <c r="W112" s="195">
        <f t="shared" si="76"/>
        <v>351784.87084902526</v>
      </c>
      <c r="X112" s="195">
        <f t="shared" si="76"/>
        <v>0</v>
      </c>
      <c r="Y112" s="195">
        <f t="shared" si="76"/>
        <v>0</v>
      </c>
      <c r="Z112" s="195">
        <f t="shared" si="76"/>
        <v>0</v>
      </c>
      <c r="AA112" s="195">
        <f t="shared" si="76"/>
        <v>380783.25760843151</v>
      </c>
      <c r="AB112" s="195">
        <f t="shared" si="76"/>
        <v>0</v>
      </c>
      <c r="AC112" s="195">
        <f t="shared" si="76"/>
        <v>0</v>
      </c>
      <c r="AD112" s="195">
        <f t="shared" si="76"/>
        <v>404090.23924012837</v>
      </c>
      <c r="AE112" s="195">
        <f t="shared" si="76"/>
        <v>0</v>
      </c>
      <c r="AF112" s="195">
        <f t="shared" si="76"/>
        <v>0</v>
      </c>
      <c r="AG112" s="195">
        <f t="shared" si="76"/>
        <v>428823.79460353823</v>
      </c>
      <c r="AH112" s="195">
        <f t="shared" si="76"/>
        <v>0</v>
      </c>
      <c r="AI112" s="195">
        <f t="shared" ref="AI112:BN112" si="77">IF(AI55="yes",AI110*AI111,0)</f>
        <v>0</v>
      </c>
      <c r="AJ112" s="195">
        <f t="shared" si="77"/>
        <v>455071.24142363161</v>
      </c>
      <c r="AK112" s="195">
        <f t="shared" si="77"/>
        <v>0</v>
      </c>
      <c r="AL112" s="195">
        <f t="shared" si="77"/>
        <v>0</v>
      </c>
      <c r="AM112" s="195">
        <f t="shared" si="77"/>
        <v>482925.24196868925</v>
      </c>
      <c r="AN112" s="195">
        <f t="shared" si="77"/>
        <v>0</v>
      </c>
      <c r="AO112" s="195">
        <f t="shared" si="77"/>
        <v>0</v>
      </c>
      <c r="AP112" s="195">
        <f t="shared" si="77"/>
        <v>512484.13017910882</v>
      </c>
      <c r="AQ112" s="195">
        <f t="shared" si="77"/>
        <v>0</v>
      </c>
      <c r="AR112" s="195">
        <f t="shared" si="77"/>
        <v>0</v>
      </c>
      <c r="AS112" s="195">
        <f t="shared" si="77"/>
        <v>543852.25881911162</v>
      </c>
      <c r="AT112" s="195">
        <f t="shared" si="77"/>
        <v>0</v>
      </c>
      <c r="AU112" s="195">
        <f t="shared" si="77"/>
        <v>0</v>
      </c>
      <c r="AV112" s="195">
        <f t="shared" si="77"/>
        <v>577140.36787691189</v>
      </c>
      <c r="AW112" s="195">
        <f t="shared" si="77"/>
        <v>0</v>
      </c>
      <c r="AX112" s="195">
        <f t="shared" si="77"/>
        <v>0</v>
      </c>
      <c r="AY112" s="195">
        <f t="shared" si="77"/>
        <v>612465.97551392193</v>
      </c>
      <c r="AZ112" s="195">
        <f t="shared" si="77"/>
        <v>0</v>
      </c>
      <c r="BA112" s="195">
        <f t="shared" si="77"/>
        <v>0</v>
      </c>
      <c r="BB112" s="195">
        <f t="shared" si="77"/>
        <v>649953.79294317809</v>
      </c>
      <c r="BC112" s="195">
        <f t="shared" si="77"/>
        <v>0</v>
      </c>
      <c r="BD112" s="195">
        <f t="shared" si="77"/>
        <v>0</v>
      </c>
      <c r="BE112" s="195">
        <f t="shared" si="77"/>
        <v>689736.16470164421</v>
      </c>
      <c r="BF112" s="195">
        <f t="shared" si="77"/>
        <v>0</v>
      </c>
      <c r="BG112" s="195">
        <f t="shared" si="77"/>
        <v>0</v>
      </c>
      <c r="BH112" s="195">
        <f t="shared" si="77"/>
        <v>731953.53587070247</v>
      </c>
      <c r="BI112" s="195">
        <f t="shared" si="77"/>
        <v>0</v>
      </c>
      <c r="BJ112" s="195">
        <f t="shared" si="77"/>
        <v>0</v>
      </c>
      <c r="BK112" s="195">
        <f t="shared" si="77"/>
        <v>776754.94789427647</v>
      </c>
      <c r="BL112" s="195">
        <f t="shared" si="77"/>
        <v>0</v>
      </c>
      <c r="BM112" s="195">
        <f t="shared" si="77"/>
        <v>0</v>
      </c>
      <c r="BN112" s="195">
        <f t="shared" si="77"/>
        <v>824298.56474498939</v>
      </c>
    </row>
    <row r="114" spans="2:66" x14ac:dyDescent="0.3">
      <c r="B114" s="83" t="s">
        <v>78</v>
      </c>
      <c r="C114" s="83"/>
      <c r="D114" s="83"/>
      <c r="E114" s="83"/>
      <c r="F114" s="83"/>
      <c r="G114" s="83"/>
    </row>
    <row r="115" spans="2:66" x14ac:dyDescent="0.3">
      <c r="B115" s="169" t="s">
        <v>79</v>
      </c>
      <c r="C115" s="86"/>
      <c r="D115" s="86"/>
      <c r="E115" s="86"/>
      <c r="F115" s="86"/>
      <c r="G115" s="86"/>
      <c r="M115" s="190">
        <v>0</v>
      </c>
      <c r="N115" s="190">
        <v>0</v>
      </c>
      <c r="O115" s="190">
        <v>0</v>
      </c>
      <c r="P115" s="190">
        <v>0</v>
      </c>
      <c r="Q115" s="190">
        <v>500000</v>
      </c>
      <c r="R115" s="190">
        <v>0</v>
      </c>
      <c r="S115" s="190">
        <v>0</v>
      </c>
      <c r="T115" s="190">
        <v>0</v>
      </c>
      <c r="U115" s="190">
        <v>500000</v>
      </c>
      <c r="V115" s="190">
        <v>0</v>
      </c>
      <c r="W115" s="190">
        <v>0</v>
      </c>
      <c r="X115" s="190">
        <v>0</v>
      </c>
      <c r="Y115" s="190">
        <v>500000</v>
      </c>
      <c r="Z115" s="190">
        <v>0</v>
      </c>
      <c r="AA115" s="190">
        <v>0</v>
      </c>
      <c r="AB115" s="190">
        <v>0</v>
      </c>
      <c r="AC115" s="190">
        <v>500000</v>
      </c>
      <c r="AD115" s="190">
        <v>0</v>
      </c>
      <c r="AE115" s="190">
        <v>0</v>
      </c>
      <c r="AF115" s="190">
        <v>0</v>
      </c>
      <c r="AG115" s="190">
        <v>500000</v>
      </c>
      <c r="AH115" s="190">
        <v>0</v>
      </c>
      <c r="AI115" s="190">
        <v>0</v>
      </c>
      <c r="AJ115" s="190">
        <v>0</v>
      </c>
      <c r="AK115" s="190">
        <v>500000</v>
      </c>
      <c r="AL115" s="190">
        <v>0</v>
      </c>
      <c r="AM115" s="190">
        <v>0</v>
      </c>
      <c r="AN115" s="190">
        <v>0</v>
      </c>
      <c r="AO115" s="190">
        <v>500000</v>
      </c>
      <c r="AP115" s="190">
        <v>0</v>
      </c>
      <c r="AQ115" s="190">
        <v>0</v>
      </c>
      <c r="AR115" s="190">
        <v>0</v>
      </c>
      <c r="AS115" s="190">
        <v>500000</v>
      </c>
      <c r="AT115" s="190">
        <v>0</v>
      </c>
      <c r="AU115" s="190">
        <v>0</v>
      </c>
      <c r="AV115" s="190">
        <v>0</v>
      </c>
      <c r="AW115" s="190">
        <v>500000</v>
      </c>
      <c r="AX115" s="190">
        <v>0</v>
      </c>
      <c r="AY115" s="190">
        <v>0</v>
      </c>
      <c r="AZ115" s="190">
        <v>0</v>
      </c>
      <c r="BA115" s="190">
        <v>500000</v>
      </c>
      <c r="BB115" s="190">
        <v>0</v>
      </c>
      <c r="BC115" s="190">
        <v>0</v>
      </c>
      <c r="BD115" s="190">
        <v>0</v>
      </c>
      <c r="BE115" s="190">
        <v>500000</v>
      </c>
      <c r="BF115" s="190">
        <v>0</v>
      </c>
      <c r="BG115" s="190">
        <v>0</v>
      </c>
      <c r="BH115" s="190">
        <v>0</v>
      </c>
      <c r="BI115" s="190">
        <v>500000</v>
      </c>
      <c r="BJ115" s="190">
        <v>0</v>
      </c>
      <c r="BK115" s="190">
        <v>0</v>
      </c>
      <c r="BL115" s="190">
        <v>0</v>
      </c>
      <c r="BM115" s="190">
        <v>500000</v>
      </c>
      <c r="BN115" s="190">
        <v>0</v>
      </c>
    </row>
    <row r="116" spans="2:66" x14ac:dyDescent="0.3">
      <c r="B116" s="169" t="s">
        <v>15</v>
      </c>
      <c r="C116" s="86"/>
      <c r="D116" s="86"/>
      <c r="E116" s="86"/>
      <c r="F116" s="86"/>
      <c r="G116" s="86"/>
      <c r="M116" s="193">
        <f t="shared" ref="M116:AH116" si="78">M49</f>
        <v>4.5</v>
      </c>
      <c r="N116" s="193">
        <f t="shared" si="78"/>
        <v>4.7700000000000005</v>
      </c>
      <c r="O116" s="193">
        <f t="shared" si="78"/>
        <v>4.9131000000000009</v>
      </c>
      <c r="P116" s="193">
        <f t="shared" si="78"/>
        <v>5.011362000000001</v>
      </c>
      <c r="Q116" s="193">
        <f t="shared" si="78"/>
        <v>5.1115892400000007</v>
      </c>
      <c r="R116" s="193">
        <f t="shared" si="78"/>
        <v>5.2138210248000005</v>
      </c>
      <c r="S116" s="193">
        <f t="shared" si="78"/>
        <v>5.3180974452960008</v>
      </c>
      <c r="T116" s="193">
        <f t="shared" si="78"/>
        <v>5.4244593942019206</v>
      </c>
      <c r="U116" s="193">
        <f t="shared" si="78"/>
        <v>5.5329485820859592</v>
      </c>
      <c r="V116" s="193">
        <f t="shared" si="78"/>
        <v>5.6436075537276782</v>
      </c>
      <c r="W116" s="193">
        <f t="shared" si="78"/>
        <v>5.7564797048022323</v>
      </c>
      <c r="X116" s="193">
        <f t="shared" si="78"/>
        <v>5.8716092988982771</v>
      </c>
      <c r="Y116" s="193">
        <f t="shared" si="78"/>
        <v>5.9890414848762425</v>
      </c>
      <c r="Z116" s="193">
        <f t="shared" si="78"/>
        <v>6.1088223145737679</v>
      </c>
      <c r="AA116" s="193">
        <f t="shared" si="78"/>
        <v>6.2309987608652433</v>
      </c>
      <c r="AB116" s="193">
        <f t="shared" si="78"/>
        <v>6.3556187360825485</v>
      </c>
      <c r="AC116" s="193">
        <f t="shared" si="78"/>
        <v>6.4827311108041998</v>
      </c>
      <c r="AD116" s="193">
        <f t="shared" si="78"/>
        <v>6.6123857330202842</v>
      </c>
      <c r="AE116" s="193">
        <f t="shared" si="78"/>
        <v>6.7446334476806902</v>
      </c>
      <c r="AF116" s="193">
        <f t="shared" si="78"/>
        <v>6.8795261166343042</v>
      </c>
      <c r="AG116" s="193">
        <f t="shared" si="78"/>
        <v>7.0171166389669901</v>
      </c>
      <c r="AH116" s="193">
        <f t="shared" si="78"/>
        <v>7.1574589717463297</v>
      </c>
      <c r="AI116" s="193">
        <f t="shared" ref="AI116:BN116" si="79">AI49</f>
        <v>7.3006081511812564</v>
      </c>
      <c r="AJ116" s="193">
        <f t="shared" si="79"/>
        <v>7.4466203142048819</v>
      </c>
      <c r="AK116" s="193">
        <f t="shared" si="79"/>
        <v>7.5955527204889801</v>
      </c>
      <c r="AL116" s="193">
        <f t="shared" si="79"/>
        <v>7.74746377489876</v>
      </c>
      <c r="AM116" s="193">
        <f t="shared" si="79"/>
        <v>7.9024130503967358</v>
      </c>
      <c r="AN116" s="193">
        <f t="shared" si="79"/>
        <v>8.060461311404671</v>
      </c>
      <c r="AO116" s="193">
        <f t="shared" si="79"/>
        <v>8.2216705376327646</v>
      </c>
      <c r="AP116" s="193">
        <f t="shared" si="79"/>
        <v>8.3861039483854203</v>
      </c>
      <c r="AQ116" s="193">
        <f t="shared" si="79"/>
        <v>8.5538260273531286</v>
      </c>
      <c r="AR116" s="193">
        <f t="shared" si="79"/>
        <v>8.7249025479001912</v>
      </c>
      <c r="AS116" s="193">
        <f t="shared" si="79"/>
        <v>8.899400598858195</v>
      </c>
      <c r="AT116" s="193">
        <f t="shared" si="79"/>
        <v>9.0773886108353583</v>
      </c>
      <c r="AU116" s="193">
        <f t="shared" si="79"/>
        <v>9.258936383052065</v>
      </c>
      <c r="AV116" s="193">
        <f t="shared" si="79"/>
        <v>9.4441151107131063</v>
      </c>
      <c r="AW116" s="193">
        <f t="shared" si="79"/>
        <v>9.6329974129273683</v>
      </c>
      <c r="AX116" s="193">
        <f t="shared" si="79"/>
        <v>9.8256573611859164</v>
      </c>
      <c r="AY116" s="193">
        <f t="shared" si="79"/>
        <v>10.022170508409635</v>
      </c>
      <c r="AZ116" s="193">
        <f t="shared" si="79"/>
        <v>10.222613918577828</v>
      </c>
      <c r="BA116" s="193">
        <f t="shared" si="79"/>
        <v>10.427066196949385</v>
      </c>
      <c r="BB116" s="193">
        <f t="shared" si="79"/>
        <v>10.635607520888373</v>
      </c>
      <c r="BC116" s="193">
        <f t="shared" si="79"/>
        <v>10.84831967130614</v>
      </c>
      <c r="BD116" s="193">
        <f t="shared" si="79"/>
        <v>11.065286064732263</v>
      </c>
      <c r="BE116" s="193">
        <f t="shared" si="79"/>
        <v>11.286591786026909</v>
      </c>
      <c r="BF116" s="193">
        <f t="shared" si="79"/>
        <v>11.512323621747447</v>
      </c>
      <c r="BG116" s="193">
        <f t="shared" si="79"/>
        <v>11.742570094182396</v>
      </c>
      <c r="BH116" s="193">
        <f t="shared" si="79"/>
        <v>11.977421496066045</v>
      </c>
      <c r="BI116" s="193">
        <f t="shared" si="79"/>
        <v>12.216969925987366</v>
      </c>
      <c r="BJ116" s="193">
        <f t="shared" si="79"/>
        <v>12.461309324507113</v>
      </c>
      <c r="BK116" s="193">
        <f t="shared" si="79"/>
        <v>12.710535510997255</v>
      </c>
      <c r="BL116" s="193">
        <f t="shared" si="79"/>
        <v>12.964746221217201</v>
      </c>
      <c r="BM116" s="193">
        <f t="shared" si="79"/>
        <v>13.224041145641545</v>
      </c>
      <c r="BN116" s="193">
        <f t="shared" si="79"/>
        <v>13.488521968554377</v>
      </c>
    </row>
    <row r="117" spans="2:66" x14ac:dyDescent="0.3">
      <c r="B117" s="83" t="s">
        <v>82</v>
      </c>
      <c r="C117" s="83"/>
      <c r="D117" s="83"/>
      <c r="E117" s="83"/>
      <c r="F117" s="83"/>
      <c r="G117" s="83"/>
      <c r="M117" s="195">
        <f t="shared" ref="M117:AH117" si="80">IF(M55="yes",M115*M116,0)</f>
        <v>0</v>
      </c>
      <c r="N117" s="195">
        <f t="shared" si="80"/>
        <v>0</v>
      </c>
      <c r="O117" s="195">
        <f t="shared" si="80"/>
        <v>0</v>
      </c>
      <c r="P117" s="195">
        <f t="shared" si="80"/>
        <v>0</v>
      </c>
      <c r="Q117" s="195">
        <f t="shared" si="80"/>
        <v>2555794.6200000006</v>
      </c>
      <c r="R117" s="195">
        <f t="shared" si="80"/>
        <v>0</v>
      </c>
      <c r="S117" s="195">
        <f t="shared" si="80"/>
        <v>0</v>
      </c>
      <c r="T117" s="195">
        <f t="shared" si="80"/>
        <v>0</v>
      </c>
      <c r="U117" s="195">
        <f t="shared" si="80"/>
        <v>2766474.2910429798</v>
      </c>
      <c r="V117" s="195">
        <f t="shared" si="80"/>
        <v>0</v>
      </c>
      <c r="W117" s="195">
        <f t="shared" si="80"/>
        <v>0</v>
      </c>
      <c r="X117" s="195">
        <f t="shared" si="80"/>
        <v>0</v>
      </c>
      <c r="Y117" s="195">
        <f t="shared" si="80"/>
        <v>2994520.7424381212</v>
      </c>
      <c r="Z117" s="195">
        <f t="shared" si="80"/>
        <v>0</v>
      </c>
      <c r="AA117" s="195">
        <f t="shared" si="80"/>
        <v>0</v>
      </c>
      <c r="AB117" s="195">
        <f t="shared" si="80"/>
        <v>0</v>
      </c>
      <c r="AC117" s="195">
        <f t="shared" si="80"/>
        <v>3241365.5554021001</v>
      </c>
      <c r="AD117" s="195">
        <f t="shared" si="80"/>
        <v>0</v>
      </c>
      <c r="AE117" s="195">
        <f t="shared" si="80"/>
        <v>0</v>
      </c>
      <c r="AF117" s="195">
        <f t="shared" si="80"/>
        <v>0</v>
      </c>
      <c r="AG117" s="195">
        <f t="shared" si="80"/>
        <v>3508558.3194834949</v>
      </c>
      <c r="AH117" s="195">
        <f t="shared" si="80"/>
        <v>0</v>
      </c>
      <c r="AI117" s="195">
        <f t="shared" ref="AI117:BN117" si="81">IF(AI55="yes",AI115*AI116,0)</f>
        <v>0</v>
      </c>
      <c r="AJ117" s="195">
        <f t="shared" si="81"/>
        <v>0</v>
      </c>
      <c r="AK117" s="195">
        <f t="shared" si="81"/>
        <v>3797776.3602444902</v>
      </c>
      <c r="AL117" s="195">
        <f t="shared" si="81"/>
        <v>0</v>
      </c>
      <c r="AM117" s="195">
        <f t="shared" si="81"/>
        <v>0</v>
      </c>
      <c r="AN117" s="195">
        <f t="shared" si="81"/>
        <v>0</v>
      </c>
      <c r="AO117" s="195">
        <f t="shared" si="81"/>
        <v>4110835.2688163822</v>
      </c>
      <c r="AP117" s="195">
        <f t="shared" si="81"/>
        <v>0</v>
      </c>
      <c r="AQ117" s="195">
        <f t="shared" si="81"/>
        <v>0</v>
      </c>
      <c r="AR117" s="195">
        <f t="shared" si="81"/>
        <v>0</v>
      </c>
      <c r="AS117" s="195">
        <f t="shared" si="81"/>
        <v>4449700.2994290972</v>
      </c>
      <c r="AT117" s="195">
        <f t="shared" si="81"/>
        <v>0</v>
      </c>
      <c r="AU117" s="195">
        <f t="shared" si="81"/>
        <v>0</v>
      </c>
      <c r="AV117" s="195">
        <f t="shared" si="81"/>
        <v>0</v>
      </c>
      <c r="AW117" s="195">
        <f t="shared" si="81"/>
        <v>4816498.7064636843</v>
      </c>
      <c r="AX117" s="195">
        <f t="shared" si="81"/>
        <v>0</v>
      </c>
      <c r="AY117" s="195">
        <f t="shared" si="81"/>
        <v>0</v>
      </c>
      <c r="AZ117" s="195">
        <f t="shared" si="81"/>
        <v>0</v>
      </c>
      <c r="BA117" s="195">
        <f t="shared" si="81"/>
        <v>5213533.0984746926</v>
      </c>
      <c r="BB117" s="195">
        <f t="shared" si="81"/>
        <v>0</v>
      </c>
      <c r="BC117" s="195">
        <f t="shared" si="81"/>
        <v>0</v>
      </c>
      <c r="BD117" s="195">
        <f t="shared" si="81"/>
        <v>0</v>
      </c>
      <c r="BE117" s="195">
        <f t="shared" si="81"/>
        <v>5643295.893013454</v>
      </c>
      <c r="BF117" s="195">
        <f t="shared" si="81"/>
        <v>0</v>
      </c>
      <c r="BG117" s="195">
        <f t="shared" si="81"/>
        <v>0</v>
      </c>
      <c r="BH117" s="195">
        <f t="shared" si="81"/>
        <v>0</v>
      </c>
      <c r="BI117" s="195">
        <f t="shared" si="81"/>
        <v>6108484.9629936824</v>
      </c>
      <c r="BJ117" s="195">
        <f t="shared" si="81"/>
        <v>0</v>
      </c>
      <c r="BK117" s="195">
        <f t="shared" si="81"/>
        <v>0</v>
      </c>
      <c r="BL117" s="195">
        <f t="shared" si="81"/>
        <v>0</v>
      </c>
      <c r="BM117" s="195">
        <f t="shared" si="81"/>
        <v>6612020.5728207724</v>
      </c>
      <c r="BN117" s="195">
        <f t="shared" si="81"/>
        <v>0</v>
      </c>
    </row>
    <row r="119" spans="2:66" x14ac:dyDescent="0.3">
      <c r="B119" s="83" t="s">
        <v>83</v>
      </c>
      <c r="C119" s="83"/>
      <c r="D119" s="83"/>
      <c r="E119" s="83"/>
      <c r="F119" s="83"/>
      <c r="G119" s="83"/>
    </row>
    <row r="120" spans="2:66" x14ac:dyDescent="0.3">
      <c r="B120" s="169" t="s">
        <v>84</v>
      </c>
      <c r="C120" s="86"/>
      <c r="D120" s="86"/>
      <c r="E120" s="86"/>
      <c r="F120" s="86"/>
      <c r="G120" s="86"/>
      <c r="M120" s="200">
        <v>25</v>
      </c>
      <c r="N120" s="178">
        <v>0</v>
      </c>
      <c r="O120" s="178">
        <v>0</v>
      </c>
      <c r="P120" s="178">
        <v>0</v>
      </c>
      <c r="Q120" s="200">
        <v>2</v>
      </c>
      <c r="R120" s="200">
        <v>2</v>
      </c>
      <c r="S120" s="200">
        <v>2</v>
      </c>
      <c r="T120" s="200">
        <v>2</v>
      </c>
      <c r="U120" s="200">
        <v>2</v>
      </c>
      <c r="V120" s="200">
        <v>2</v>
      </c>
      <c r="W120" s="200">
        <v>2</v>
      </c>
      <c r="X120" s="200">
        <v>2</v>
      </c>
      <c r="Y120" s="200">
        <v>2</v>
      </c>
      <c r="Z120" s="200">
        <v>2</v>
      </c>
      <c r="AA120" s="200">
        <v>2</v>
      </c>
      <c r="AB120" s="200">
        <v>2</v>
      </c>
      <c r="AC120" s="200">
        <v>2</v>
      </c>
      <c r="AD120" s="200">
        <v>2</v>
      </c>
      <c r="AE120" s="200">
        <v>2</v>
      </c>
      <c r="AF120" s="200">
        <v>2</v>
      </c>
      <c r="AG120" s="200">
        <v>2</v>
      </c>
      <c r="AH120" s="200">
        <v>2</v>
      </c>
      <c r="AI120" s="200">
        <v>2</v>
      </c>
      <c r="AJ120" s="200">
        <v>2</v>
      </c>
      <c r="AK120" s="200">
        <v>2</v>
      </c>
      <c r="AL120" s="200">
        <v>2</v>
      </c>
      <c r="AM120" s="200">
        <v>2</v>
      </c>
      <c r="AN120" s="200">
        <v>2</v>
      </c>
      <c r="AO120" s="200">
        <v>2</v>
      </c>
      <c r="AP120" s="200">
        <v>2</v>
      </c>
      <c r="AQ120" s="200">
        <v>2</v>
      </c>
      <c r="AR120" s="200">
        <v>2</v>
      </c>
      <c r="AS120" s="200">
        <v>2</v>
      </c>
      <c r="AT120" s="200">
        <v>2</v>
      </c>
      <c r="AU120" s="200">
        <v>2</v>
      </c>
      <c r="AV120" s="200">
        <v>2</v>
      </c>
      <c r="AW120" s="200">
        <v>2</v>
      </c>
      <c r="AX120" s="200">
        <v>2</v>
      </c>
      <c r="AY120" s="200">
        <v>2</v>
      </c>
      <c r="AZ120" s="200">
        <v>2</v>
      </c>
      <c r="BA120" s="200">
        <v>2</v>
      </c>
      <c r="BB120" s="200">
        <v>2</v>
      </c>
      <c r="BC120" s="200">
        <v>2</v>
      </c>
      <c r="BD120" s="200">
        <v>2</v>
      </c>
      <c r="BE120" s="200">
        <v>2</v>
      </c>
      <c r="BF120" s="200">
        <v>2</v>
      </c>
      <c r="BG120" s="200">
        <v>2</v>
      </c>
      <c r="BH120" s="200">
        <v>2</v>
      </c>
      <c r="BI120" s="200">
        <v>2</v>
      </c>
      <c r="BJ120" s="200">
        <v>2</v>
      </c>
      <c r="BK120" s="200">
        <v>2</v>
      </c>
      <c r="BL120" s="200">
        <v>2</v>
      </c>
      <c r="BM120" s="200">
        <v>2</v>
      </c>
      <c r="BN120" s="200">
        <v>2</v>
      </c>
    </row>
    <row r="121" spans="2:66" x14ac:dyDescent="0.3">
      <c r="B121" s="169" t="s">
        <v>15</v>
      </c>
      <c r="C121" s="86"/>
      <c r="D121" s="86"/>
      <c r="E121" s="86"/>
      <c r="F121" s="86"/>
      <c r="G121" s="86"/>
      <c r="M121" s="191">
        <v>150000</v>
      </c>
      <c r="N121" s="191">
        <f t="shared" ref="N121:AH121" si="82">M121*(1+N5)</f>
        <v>159000</v>
      </c>
      <c r="O121" s="191">
        <f t="shared" si="82"/>
        <v>163770</v>
      </c>
      <c r="P121" s="191">
        <f t="shared" si="82"/>
        <v>167045.4</v>
      </c>
      <c r="Q121" s="191">
        <f t="shared" si="82"/>
        <v>170386.30799999999</v>
      </c>
      <c r="R121" s="191">
        <f t="shared" si="82"/>
        <v>173794.03415999998</v>
      </c>
      <c r="S121" s="191">
        <f t="shared" si="82"/>
        <v>177269.91484319998</v>
      </c>
      <c r="T121" s="191">
        <f t="shared" si="82"/>
        <v>180815.31314006398</v>
      </c>
      <c r="U121" s="191">
        <f t="shared" si="82"/>
        <v>184431.61940286527</v>
      </c>
      <c r="V121" s="191">
        <f t="shared" si="82"/>
        <v>188120.25179092257</v>
      </c>
      <c r="W121" s="191">
        <f t="shared" si="82"/>
        <v>191882.65682674103</v>
      </c>
      <c r="X121" s="191">
        <f t="shared" si="82"/>
        <v>195720.30996327585</v>
      </c>
      <c r="Y121" s="191">
        <f t="shared" si="82"/>
        <v>199634.71616254139</v>
      </c>
      <c r="Z121" s="191">
        <f t="shared" si="82"/>
        <v>203627.41048579221</v>
      </c>
      <c r="AA121" s="191">
        <f t="shared" si="82"/>
        <v>207699.95869550804</v>
      </c>
      <c r="AB121" s="191">
        <f t="shared" si="82"/>
        <v>211853.9578694182</v>
      </c>
      <c r="AC121" s="191">
        <f t="shared" si="82"/>
        <v>216091.03702680656</v>
      </c>
      <c r="AD121" s="191">
        <f t="shared" si="82"/>
        <v>220412.85776734271</v>
      </c>
      <c r="AE121" s="191">
        <f t="shared" si="82"/>
        <v>224821.11492268956</v>
      </c>
      <c r="AF121" s="191">
        <f t="shared" si="82"/>
        <v>229317.53722114337</v>
      </c>
      <c r="AG121" s="191">
        <f t="shared" si="82"/>
        <v>233903.88796556625</v>
      </c>
      <c r="AH121" s="191">
        <f t="shared" si="82"/>
        <v>238581.96572487758</v>
      </c>
      <c r="AI121" s="191">
        <f t="shared" ref="AI121:BN121" si="83">AH121*(1+AI5)</f>
        <v>243353.60503937514</v>
      </c>
      <c r="AJ121" s="191">
        <f t="shared" si="83"/>
        <v>248220.67714016265</v>
      </c>
      <c r="AK121" s="191">
        <f t="shared" si="83"/>
        <v>253185.09068296591</v>
      </c>
      <c r="AL121" s="191">
        <f t="shared" si="83"/>
        <v>258248.79249662522</v>
      </c>
      <c r="AM121" s="191">
        <f t="shared" si="83"/>
        <v>263413.76834655774</v>
      </c>
      <c r="AN121" s="191">
        <f t="shared" si="83"/>
        <v>268682.04371348891</v>
      </c>
      <c r="AO121" s="191">
        <f t="shared" si="83"/>
        <v>274055.68458775867</v>
      </c>
      <c r="AP121" s="191">
        <f t="shared" si="83"/>
        <v>279536.79827951384</v>
      </c>
      <c r="AQ121" s="191">
        <f t="shared" si="83"/>
        <v>285127.53424510412</v>
      </c>
      <c r="AR121" s="191">
        <f t="shared" si="83"/>
        <v>290830.08493000618</v>
      </c>
      <c r="AS121" s="191">
        <f t="shared" si="83"/>
        <v>296646.68662860629</v>
      </c>
      <c r="AT121" s="191">
        <f t="shared" si="83"/>
        <v>302579.62036117841</v>
      </c>
      <c r="AU121" s="191">
        <f t="shared" si="83"/>
        <v>308631.21276840201</v>
      </c>
      <c r="AV121" s="191">
        <f t="shared" si="83"/>
        <v>314803.83702377003</v>
      </c>
      <c r="AW121" s="191">
        <f t="shared" si="83"/>
        <v>321099.91376424546</v>
      </c>
      <c r="AX121" s="191">
        <f t="shared" si="83"/>
        <v>327521.91203953035</v>
      </c>
      <c r="AY121" s="191">
        <f t="shared" si="83"/>
        <v>334072.35028032097</v>
      </c>
      <c r="AZ121" s="191">
        <f t="shared" si="83"/>
        <v>340753.7972859274</v>
      </c>
      <c r="BA121" s="191">
        <f t="shared" si="83"/>
        <v>347568.87323164596</v>
      </c>
      <c r="BB121" s="191">
        <f t="shared" si="83"/>
        <v>354520.25069627888</v>
      </c>
      <c r="BC121" s="191">
        <f t="shared" si="83"/>
        <v>361610.65571020445</v>
      </c>
      <c r="BD121" s="191">
        <f t="shared" si="83"/>
        <v>368842.86882440856</v>
      </c>
      <c r="BE121" s="191">
        <f t="shared" si="83"/>
        <v>376219.72620089672</v>
      </c>
      <c r="BF121" s="191">
        <f t="shared" si="83"/>
        <v>383744.12072491465</v>
      </c>
      <c r="BG121" s="191">
        <f t="shared" si="83"/>
        <v>391419.00313941296</v>
      </c>
      <c r="BH121" s="191">
        <f t="shared" si="83"/>
        <v>399247.38320220122</v>
      </c>
      <c r="BI121" s="191">
        <f t="shared" si="83"/>
        <v>407232.33086624526</v>
      </c>
      <c r="BJ121" s="191">
        <f t="shared" si="83"/>
        <v>415376.97748357017</v>
      </c>
      <c r="BK121" s="191">
        <f t="shared" si="83"/>
        <v>423684.51703324157</v>
      </c>
      <c r="BL121" s="191">
        <f t="shared" si="83"/>
        <v>432158.20737390639</v>
      </c>
      <c r="BM121" s="191">
        <f t="shared" si="83"/>
        <v>440801.37152138451</v>
      </c>
      <c r="BN121" s="191">
        <f t="shared" si="83"/>
        <v>449617.39895181224</v>
      </c>
    </row>
    <row r="122" spans="2:66" x14ac:dyDescent="0.3">
      <c r="B122" s="83" t="s">
        <v>85</v>
      </c>
      <c r="C122" s="83"/>
      <c r="D122" s="83"/>
      <c r="E122" s="83"/>
      <c r="F122" s="83"/>
      <c r="G122" s="83"/>
      <c r="M122" s="191">
        <f t="shared" ref="M122:AH122" si="84">IF(M55="yes",M120*M121,0)</f>
        <v>3750000</v>
      </c>
      <c r="N122" s="191">
        <f t="shared" si="84"/>
        <v>0</v>
      </c>
      <c r="O122" s="191">
        <f t="shared" si="84"/>
        <v>0</v>
      </c>
      <c r="P122" s="191">
        <f t="shared" si="84"/>
        <v>0</v>
      </c>
      <c r="Q122" s="191">
        <f t="shared" si="84"/>
        <v>340772.61599999998</v>
      </c>
      <c r="R122" s="191">
        <f t="shared" si="84"/>
        <v>347588.06831999996</v>
      </c>
      <c r="S122" s="191">
        <f t="shared" si="84"/>
        <v>354539.82968639996</v>
      </c>
      <c r="T122" s="191">
        <f t="shared" si="84"/>
        <v>361630.62628012797</v>
      </c>
      <c r="U122" s="191">
        <f t="shared" si="84"/>
        <v>368863.23880573054</v>
      </c>
      <c r="V122" s="191">
        <f t="shared" si="84"/>
        <v>376240.50358184514</v>
      </c>
      <c r="W122" s="191">
        <f t="shared" si="84"/>
        <v>383765.31365348207</v>
      </c>
      <c r="X122" s="191">
        <f t="shared" si="84"/>
        <v>391440.61992655171</v>
      </c>
      <c r="Y122" s="191">
        <f t="shared" si="84"/>
        <v>399269.43232508277</v>
      </c>
      <c r="Z122" s="191">
        <f t="shared" si="84"/>
        <v>407254.82097158441</v>
      </c>
      <c r="AA122" s="191">
        <f t="shared" si="84"/>
        <v>415399.91739101609</v>
      </c>
      <c r="AB122" s="191">
        <f t="shared" si="84"/>
        <v>423707.9157388364</v>
      </c>
      <c r="AC122" s="191">
        <f t="shared" si="84"/>
        <v>432182.07405361312</v>
      </c>
      <c r="AD122" s="191">
        <f t="shared" si="84"/>
        <v>440825.71553468541</v>
      </c>
      <c r="AE122" s="191">
        <f t="shared" si="84"/>
        <v>449642.22984537913</v>
      </c>
      <c r="AF122" s="191">
        <f t="shared" si="84"/>
        <v>458635.07444228674</v>
      </c>
      <c r="AG122" s="191">
        <f t="shared" si="84"/>
        <v>467807.77593113249</v>
      </c>
      <c r="AH122" s="191">
        <f t="shared" si="84"/>
        <v>477163.93144975515</v>
      </c>
      <c r="AI122" s="191">
        <f t="shared" ref="AI122:BN122" si="85">IF(AI55="yes",AI120*AI121,0)</f>
        <v>486707.21007875027</v>
      </c>
      <c r="AJ122" s="191">
        <f t="shared" si="85"/>
        <v>496441.35428032529</v>
      </c>
      <c r="AK122" s="191">
        <f t="shared" si="85"/>
        <v>506370.18136593181</v>
      </c>
      <c r="AL122" s="191">
        <f t="shared" si="85"/>
        <v>516497.58499325044</v>
      </c>
      <c r="AM122" s="191">
        <f t="shared" si="85"/>
        <v>526827.53669311549</v>
      </c>
      <c r="AN122" s="191">
        <f t="shared" si="85"/>
        <v>537364.08742697781</v>
      </c>
      <c r="AO122" s="191">
        <f t="shared" si="85"/>
        <v>548111.36917551735</v>
      </c>
      <c r="AP122" s="191">
        <f t="shared" si="85"/>
        <v>559073.59655902768</v>
      </c>
      <c r="AQ122" s="191">
        <f t="shared" si="85"/>
        <v>570255.06849020824</v>
      </c>
      <c r="AR122" s="191">
        <f t="shared" si="85"/>
        <v>581660.16986001236</v>
      </c>
      <c r="AS122" s="191">
        <f t="shared" si="85"/>
        <v>593293.37325721257</v>
      </c>
      <c r="AT122" s="191">
        <f t="shared" si="85"/>
        <v>605159.24072235683</v>
      </c>
      <c r="AU122" s="191">
        <f t="shared" si="85"/>
        <v>617262.42553680402</v>
      </c>
      <c r="AV122" s="191">
        <f t="shared" si="85"/>
        <v>629607.67404754006</v>
      </c>
      <c r="AW122" s="191">
        <f t="shared" si="85"/>
        <v>642199.82752849092</v>
      </c>
      <c r="AX122" s="191">
        <f t="shared" si="85"/>
        <v>655043.82407906069</v>
      </c>
      <c r="AY122" s="191">
        <f t="shared" si="85"/>
        <v>668144.70056064194</v>
      </c>
      <c r="AZ122" s="191">
        <f t="shared" si="85"/>
        <v>681507.5945718548</v>
      </c>
      <c r="BA122" s="191">
        <f t="shared" si="85"/>
        <v>695137.74646329193</v>
      </c>
      <c r="BB122" s="191">
        <f t="shared" si="85"/>
        <v>709040.50139255775</v>
      </c>
      <c r="BC122" s="191">
        <f t="shared" si="85"/>
        <v>723221.31142040889</v>
      </c>
      <c r="BD122" s="191">
        <f t="shared" si="85"/>
        <v>737685.73764881713</v>
      </c>
      <c r="BE122" s="191">
        <f t="shared" si="85"/>
        <v>752439.45240179345</v>
      </c>
      <c r="BF122" s="191">
        <f t="shared" si="85"/>
        <v>767488.24144982931</v>
      </c>
      <c r="BG122" s="191">
        <f t="shared" si="85"/>
        <v>782838.00627882592</v>
      </c>
      <c r="BH122" s="191">
        <f t="shared" si="85"/>
        <v>798494.76640440244</v>
      </c>
      <c r="BI122" s="191">
        <f t="shared" si="85"/>
        <v>814464.66173249052</v>
      </c>
      <c r="BJ122" s="191">
        <f t="shared" si="85"/>
        <v>830753.95496714034</v>
      </c>
      <c r="BK122" s="191">
        <f t="shared" si="85"/>
        <v>847369.03406648315</v>
      </c>
      <c r="BL122" s="191">
        <f t="shared" si="85"/>
        <v>864316.41474781279</v>
      </c>
      <c r="BM122" s="191">
        <f t="shared" si="85"/>
        <v>881602.74304276903</v>
      </c>
      <c r="BN122" s="191">
        <f t="shared" si="85"/>
        <v>899234.79790362448</v>
      </c>
    </row>
    <row r="124" spans="2:66" x14ac:dyDescent="0.3">
      <c r="B124" s="83" t="s">
        <v>86</v>
      </c>
      <c r="C124" s="83"/>
      <c r="D124" s="83"/>
      <c r="E124" s="83"/>
      <c r="F124" s="83"/>
      <c r="G124" s="83"/>
    </row>
    <row r="125" spans="2:66" x14ac:dyDescent="0.3">
      <c r="B125" s="169" t="s">
        <v>84</v>
      </c>
      <c r="C125" s="86"/>
      <c r="D125" s="86"/>
      <c r="E125" s="86"/>
      <c r="F125" s="86"/>
      <c r="G125" s="86"/>
      <c r="M125" s="191">
        <v>2000</v>
      </c>
      <c r="N125" s="178">
        <v>0</v>
      </c>
      <c r="O125" s="178">
        <v>0</v>
      </c>
      <c r="P125" s="178">
        <v>0</v>
      </c>
      <c r="Q125" s="178">
        <v>200</v>
      </c>
      <c r="R125" s="178">
        <v>200</v>
      </c>
      <c r="S125" s="178">
        <v>200</v>
      </c>
      <c r="T125" s="178">
        <v>200</v>
      </c>
      <c r="U125" s="178">
        <v>200</v>
      </c>
      <c r="V125" s="178">
        <v>200</v>
      </c>
      <c r="W125" s="178">
        <v>200</v>
      </c>
      <c r="X125" s="178">
        <v>200</v>
      </c>
      <c r="Y125" s="178">
        <v>200</v>
      </c>
      <c r="Z125" s="178">
        <v>200</v>
      </c>
      <c r="AA125" s="178">
        <v>200</v>
      </c>
      <c r="AB125" s="178">
        <v>200</v>
      </c>
      <c r="AC125" s="178">
        <v>200</v>
      </c>
      <c r="AD125" s="178">
        <v>200</v>
      </c>
      <c r="AE125" s="178">
        <v>200</v>
      </c>
      <c r="AF125" s="178">
        <v>200</v>
      </c>
      <c r="AG125" s="178">
        <v>200</v>
      </c>
      <c r="AH125" s="178">
        <v>200</v>
      </c>
      <c r="AI125" s="178">
        <v>200</v>
      </c>
      <c r="AJ125" s="178">
        <v>200</v>
      </c>
      <c r="AK125" s="178">
        <v>200</v>
      </c>
      <c r="AL125" s="178">
        <v>200</v>
      </c>
      <c r="AM125" s="178">
        <v>200</v>
      </c>
      <c r="AN125" s="178">
        <v>200</v>
      </c>
      <c r="AO125" s="178">
        <v>200</v>
      </c>
      <c r="AP125" s="178">
        <v>200</v>
      </c>
      <c r="AQ125" s="178">
        <v>200</v>
      </c>
      <c r="AR125" s="178">
        <v>200</v>
      </c>
      <c r="AS125" s="178">
        <v>200</v>
      </c>
      <c r="AT125" s="178">
        <v>200</v>
      </c>
      <c r="AU125" s="178">
        <v>200</v>
      </c>
      <c r="AV125" s="178">
        <v>200</v>
      </c>
      <c r="AW125" s="178">
        <v>200</v>
      </c>
      <c r="AX125" s="178">
        <v>200</v>
      </c>
      <c r="AY125" s="178">
        <v>200</v>
      </c>
      <c r="AZ125" s="178">
        <v>200</v>
      </c>
      <c r="BA125" s="178">
        <v>200</v>
      </c>
      <c r="BB125" s="178">
        <v>200</v>
      </c>
      <c r="BC125" s="178">
        <v>200</v>
      </c>
      <c r="BD125" s="178">
        <v>200</v>
      </c>
      <c r="BE125" s="178">
        <v>200</v>
      </c>
      <c r="BF125" s="178">
        <v>200</v>
      </c>
      <c r="BG125" s="178">
        <v>200</v>
      </c>
      <c r="BH125" s="178">
        <v>200</v>
      </c>
      <c r="BI125" s="178">
        <v>200</v>
      </c>
      <c r="BJ125" s="178">
        <v>200</v>
      </c>
      <c r="BK125" s="178">
        <v>200</v>
      </c>
      <c r="BL125" s="178">
        <v>200</v>
      </c>
      <c r="BM125" s="178">
        <v>200</v>
      </c>
      <c r="BN125" s="178">
        <v>200</v>
      </c>
    </row>
    <row r="126" spans="2:66" x14ac:dyDescent="0.3">
      <c r="B126" s="169" t="s">
        <v>15</v>
      </c>
      <c r="C126" s="86"/>
      <c r="D126" s="86"/>
      <c r="E126" s="86"/>
      <c r="F126" s="86"/>
      <c r="G126" s="86"/>
      <c r="M126" s="191">
        <v>200</v>
      </c>
      <c r="N126" s="191">
        <f t="shared" ref="N126:AH126" si="86">M126*(1+N5)</f>
        <v>212</v>
      </c>
      <c r="O126" s="191">
        <f t="shared" si="86"/>
        <v>218.36</v>
      </c>
      <c r="P126" s="191">
        <f t="shared" si="86"/>
        <v>222.72720000000001</v>
      </c>
      <c r="Q126" s="191">
        <f t="shared" si="86"/>
        <v>227.18174400000001</v>
      </c>
      <c r="R126" s="191">
        <f t="shared" si="86"/>
        <v>231.72537888000002</v>
      </c>
      <c r="S126" s="191">
        <f t="shared" si="86"/>
        <v>236.35988645760003</v>
      </c>
      <c r="T126" s="191">
        <f t="shared" si="86"/>
        <v>241.08708418675204</v>
      </c>
      <c r="U126" s="191">
        <f t="shared" si="86"/>
        <v>245.90882587048708</v>
      </c>
      <c r="V126" s="191">
        <f t="shared" si="86"/>
        <v>250.82700238789681</v>
      </c>
      <c r="W126" s="191">
        <f t="shared" si="86"/>
        <v>255.84354243565474</v>
      </c>
      <c r="X126" s="191">
        <f t="shared" si="86"/>
        <v>260.96041328436786</v>
      </c>
      <c r="Y126" s="191">
        <f t="shared" si="86"/>
        <v>266.17962155005523</v>
      </c>
      <c r="Z126" s="191">
        <f t="shared" si="86"/>
        <v>271.50321398105632</v>
      </c>
      <c r="AA126" s="191">
        <f t="shared" si="86"/>
        <v>276.93327826067747</v>
      </c>
      <c r="AB126" s="191">
        <f t="shared" si="86"/>
        <v>282.471943825891</v>
      </c>
      <c r="AC126" s="191">
        <f t="shared" si="86"/>
        <v>288.12138270240882</v>
      </c>
      <c r="AD126" s="191">
        <f t="shared" si="86"/>
        <v>293.88381035645699</v>
      </c>
      <c r="AE126" s="191">
        <f t="shared" si="86"/>
        <v>299.76148656358612</v>
      </c>
      <c r="AF126" s="191">
        <f t="shared" si="86"/>
        <v>305.75671629485782</v>
      </c>
      <c r="AG126" s="191">
        <f t="shared" si="86"/>
        <v>311.87185062075497</v>
      </c>
      <c r="AH126" s="191">
        <f t="shared" si="86"/>
        <v>318.10928763317008</v>
      </c>
      <c r="AI126" s="191">
        <f t="shared" ref="AI126:BN126" si="87">AH126*(1+AI5)</f>
        <v>324.47147338583346</v>
      </c>
      <c r="AJ126" s="191">
        <f t="shared" si="87"/>
        <v>330.96090285355012</v>
      </c>
      <c r="AK126" s="191">
        <f t="shared" si="87"/>
        <v>337.58012091062113</v>
      </c>
      <c r="AL126" s="191">
        <f t="shared" si="87"/>
        <v>344.33172332883356</v>
      </c>
      <c r="AM126" s="191">
        <f t="shared" si="87"/>
        <v>351.21835779541021</v>
      </c>
      <c r="AN126" s="191">
        <f t="shared" si="87"/>
        <v>358.24272495131845</v>
      </c>
      <c r="AO126" s="191">
        <f t="shared" si="87"/>
        <v>365.40757945034483</v>
      </c>
      <c r="AP126" s="191">
        <f t="shared" si="87"/>
        <v>372.71573103935174</v>
      </c>
      <c r="AQ126" s="191">
        <f t="shared" si="87"/>
        <v>380.17004566013878</v>
      </c>
      <c r="AR126" s="191">
        <f t="shared" si="87"/>
        <v>387.77344657334157</v>
      </c>
      <c r="AS126" s="191">
        <f t="shared" si="87"/>
        <v>395.52891550480842</v>
      </c>
      <c r="AT126" s="191">
        <f t="shared" si="87"/>
        <v>403.43949381490461</v>
      </c>
      <c r="AU126" s="191">
        <f t="shared" si="87"/>
        <v>411.50828369120273</v>
      </c>
      <c r="AV126" s="191">
        <f t="shared" si="87"/>
        <v>419.73844936502678</v>
      </c>
      <c r="AW126" s="191">
        <f t="shared" si="87"/>
        <v>428.13321835232733</v>
      </c>
      <c r="AX126" s="191">
        <f t="shared" si="87"/>
        <v>436.69588271937391</v>
      </c>
      <c r="AY126" s="191">
        <f t="shared" si="87"/>
        <v>445.4298003737614</v>
      </c>
      <c r="AZ126" s="191">
        <f t="shared" si="87"/>
        <v>454.33839638123663</v>
      </c>
      <c r="BA126" s="191">
        <f t="shared" si="87"/>
        <v>463.42516430886138</v>
      </c>
      <c r="BB126" s="191">
        <f t="shared" si="87"/>
        <v>472.69366759503862</v>
      </c>
      <c r="BC126" s="191">
        <f t="shared" si="87"/>
        <v>482.14754094693939</v>
      </c>
      <c r="BD126" s="191">
        <f t="shared" si="87"/>
        <v>491.79049176587819</v>
      </c>
      <c r="BE126" s="191">
        <f t="shared" si="87"/>
        <v>501.62630160119573</v>
      </c>
      <c r="BF126" s="191">
        <f t="shared" si="87"/>
        <v>511.65882763321963</v>
      </c>
      <c r="BG126" s="191">
        <f t="shared" si="87"/>
        <v>521.89200418588405</v>
      </c>
      <c r="BH126" s="191">
        <f t="shared" si="87"/>
        <v>532.32984426960172</v>
      </c>
      <c r="BI126" s="191">
        <f t="shared" si="87"/>
        <v>542.97644115499372</v>
      </c>
      <c r="BJ126" s="191">
        <f t="shared" si="87"/>
        <v>553.83596997809366</v>
      </c>
      <c r="BK126" s="191">
        <f t="shared" si="87"/>
        <v>564.91268937765551</v>
      </c>
      <c r="BL126" s="191">
        <f t="shared" si="87"/>
        <v>576.21094316520862</v>
      </c>
      <c r="BM126" s="191">
        <f t="shared" si="87"/>
        <v>587.73516202851283</v>
      </c>
      <c r="BN126" s="191">
        <f t="shared" si="87"/>
        <v>599.48986526908311</v>
      </c>
    </row>
    <row r="127" spans="2:66" x14ac:dyDescent="0.3">
      <c r="B127" s="83" t="s">
        <v>87</v>
      </c>
      <c r="C127" s="83"/>
      <c r="D127" s="83"/>
      <c r="E127" s="83"/>
      <c r="F127" s="83"/>
      <c r="G127" s="83"/>
      <c r="M127" s="195">
        <f t="shared" ref="M127:AH127" si="88">IF(M55="yes",M126*M125,0)</f>
        <v>400000</v>
      </c>
      <c r="N127" s="195">
        <f t="shared" si="88"/>
        <v>0</v>
      </c>
      <c r="O127" s="195">
        <f t="shared" si="88"/>
        <v>0</v>
      </c>
      <c r="P127" s="195">
        <f t="shared" si="88"/>
        <v>0</v>
      </c>
      <c r="Q127" s="195">
        <f t="shared" si="88"/>
        <v>45436.3488</v>
      </c>
      <c r="R127" s="195">
        <f t="shared" si="88"/>
        <v>46345.075776000005</v>
      </c>
      <c r="S127" s="195">
        <f t="shared" si="88"/>
        <v>47271.977291520008</v>
      </c>
      <c r="T127" s="195">
        <f t="shared" si="88"/>
        <v>48217.416837350407</v>
      </c>
      <c r="U127" s="195">
        <f t="shared" si="88"/>
        <v>49181.765174097418</v>
      </c>
      <c r="V127" s="195">
        <f t="shared" si="88"/>
        <v>50165.400477579366</v>
      </c>
      <c r="W127" s="195">
        <f t="shared" si="88"/>
        <v>51168.708487130949</v>
      </c>
      <c r="X127" s="195">
        <f t="shared" si="88"/>
        <v>52192.082656873572</v>
      </c>
      <c r="Y127" s="195">
        <f t="shared" si="88"/>
        <v>53235.924310011047</v>
      </c>
      <c r="Z127" s="195">
        <f t="shared" si="88"/>
        <v>54300.642796211265</v>
      </c>
      <c r="AA127" s="195">
        <f t="shared" si="88"/>
        <v>55386.655652135494</v>
      </c>
      <c r="AB127" s="195">
        <f t="shared" si="88"/>
        <v>56494.388765178199</v>
      </c>
      <c r="AC127" s="195">
        <f t="shared" si="88"/>
        <v>57624.276540481762</v>
      </c>
      <c r="AD127" s="195">
        <f t="shared" si="88"/>
        <v>58776.762071291399</v>
      </c>
      <c r="AE127" s="195">
        <f t="shared" si="88"/>
        <v>59952.297312717223</v>
      </c>
      <c r="AF127" s="195">
        <f t="shared" si="88"/>
        <v>61151.343258971567</v>
      </c>
      <c r="AG127" s="195">
        <f t="shared" si="88"/>
        <v>62374.370124150992</v>
      </c>
      <c r="AH127" s="195">
        <f t="shared" si="88"/>
        <v>63621.857526634019</v>
      </c>
      <c r="AI127" s="195">
        <f t="shared" ref="AI127:BN127" si="89">IF(AI55="yes",AI126*AI125,0)</f>
        <v>64894.29467716669</v>
      </c>
      <c r="AJ127" s="195">
        <f t="shared" si="89"/>
        <v>66192.180570710028</v>
      </c>
      <c r="AK127" s="195">
        <f t="shared" si="89"/>
        <v>67516.024182124223</v>
      </c>
      <c r="AL127" s="195">
        <f t="shared" si="89"/>
        <v>68866.344665766708</v>
      </c>
      <c r="AM127" s="195">
        <f t="shared" si="89"/>
        <v>70243.671559082039</v>
      </c>
      <c r="AN127" s="195">
        <f t="shared" si="89"/>
        <v>71648.54499026369</v>
      </c>
      <c r="AO127" s="195">
        <f t="shared" si="89"/>
        <v>73081.515890068971</v>
      </c>
      <c r="AP127" s="195">
        <f t="shared" si="89"/>
        <v>74543.146207870348</v>
      </c>
      <c r="AQ127" s="195">
        <f t="shared" si="89"/>
        <v>76034.009132027757</v>
      </c>
      <c r="AR127" s="195">
        <f t="shared" si="89"/>
        <v>77554.689314668314</v>
      </c>
      <c r="AS127" s="195">
        <f t="shared" si="89"/>
        <v>79105.783100961678</v>
      </c>
      <c r="AT127" s="195">
        <f t="shared" si="89"/>
        <v>80687.898762980927</v>
      </c>
      <c r="AU127" s="195">
        <f t="shared" si="89"/>
        <v>82301.656738240548</v>
      </c>
      <c r="AV127" s="195">
        <f t="shared" si="89"/>
        <v>83947.689873005351</v>
      </c>
      <c r="AW127" s="195">
        <f t="shared" si="89"/>
        <v>85626.643670465462</v>
      </c>
      <c r="AX127" s="195">
        <f t="shared" si="89"/>
        <v>87339.176543874783</v>
      </c>
      <c r="AY127" s="195">
        <f t="shared" si="89"/>
        <v>89085.960074752278</v>
      </c>
      <c r="AZ127" s="195">
        <f t="shared" si="89"/>
        <v>90867.679276247334</v>
      </c>
      <c r="BA127" s="195">
        <f t="shared" si="89"/>
        <v>92685.03286177227</v>
      </c>
      <c r="BB127" s="195">
        <f t="shared" si="89"/>
        <v>94538.733519007728</v>
      </c>
      <c r="BC127" s="195">
        <f t="shared" si="89"/>
        <v>96429.508189387881</v>
      </c>
      <c r="BD127" s="195">
        <f t="shared" si="89"/>
        <v>98358.098353175636</v>
      </c>
      <c r="BE127" s="195">
        <f t="shared" si="89"/>
        <v>100325.26032023915</v>
      </c>
      <c r="BF127" s="195">
        <f t="shared" si="89"/>
        <v>102331.76552664393</v>
      </c>
      <c r="BG127" s="195">
        <f t="shared" si="89"/>
        <v>104378.40083717681</v>
      </c>
      <c r="BH127" s="195">
        <f t="shared" si="89"/>
        <v>106465.96885392035</v>
      </c>
      <c r="BI127" s="195">
        <f t="shared" si="89"/>
        <v>108595.28823099875</v>
      </c>
      <c r="BJ127" s="195">
        <f t="shared" si="89"/>
        <v>110767.19399561873</v>
      </c>
      <c r="BK127" s="195">
        <f t="shared" si="89"/>
        <v>112982.5378755311</v>
      </c>
      <c r="BL127" s="195">
        <f t="shared" si="89"/>
        <v>115242.18863304172</v>
      </c>
      <c r="BM127" s="195">
        <f t="shared" si="89"/>
        <v>117547.03240570257</v>
      </c>
      <c r="BN127" s="195">
        <f t="shared" si="89"/>
        <v>119897.97305381662</v>
      </c>
    </row>
    <row r="129" spans="1:66" x14ac:dyDescent="0.3">
      <c r="B129" s="83" t="s">
        <v>88</v>
      </c>
      <c r="C129" s="83"/>
      <c r="D129" s="83"/>
      <c r="E129" s="83"/>
      <c r="F129" s="83"/>
      <c r="G129" s="83"/>
    </row>
    <row r="130" spans="1:66" x14ac:dyDescent="0.3">
      <c r="B130" s="169" t="s">
        <v>84</v>
      </c>
      <c r="C130" s="86"/>
      <c r="D130" s="86"/>
      <c r="E130" s="86"/>
      <c r="F130" s="86"/>
      <c r="G130" s="86"/>
      <c r="M130" s="178">
        <v>1</v>
      </c>
      <c r="N130" s="178">
        <v>0</v>
      </c>
      <c r="O130" s="178">
        <v>0</v>
      </c>
      <c r="P130" s="178">
        <v>0</v>
      </c>
      <c r="Q130" s="178">
        <v>0</v>
      </c>
      <c r="R130" s="178">
        <v>0</v>
      </c>
      <c r="S130" s="178">
        <v>0</v>
      </c>
      <c r="T130" s="178">
        <v>0</v>
      </c>
      <c r="U130" s="178">
        <v>0</v>
      </c>
      <c r="V130" s="178">
        <v>0</v>
      </c>
      <c r="W130" s="178">
        <v>0</v>
      </c>
      <c r="X130" s="178">
        <v>0</v>
      </c>
      <c r="Y130" s="178">
        <v>1</v>
      </c>
      <c r="Z130" s="178">
        <v>0</v>
      </c>
      <c r="AA130" s="178">
        <v>0</v>
      </c>
      <c r="AB130" s="178">
        <v>0</v>
      </c>
      <c r="AC130" s="178">
        <v>0</v>
      </c>
      <c r="AD130" s="178">
        <v>0</v>
      </c>
      <c r="AE130" s="178">
        <v>0</v>
      </c>
      <c r="AF130" s="178">
        <v>0</v>
      </c>
      <c r="AG130" s="178">
        <v>0</v>
      </c>
      <c r="AH130" s="178">
        <v>0</v>
      </c>
      <c r="AI130" s="178">
        <v>0</v>
      </c>
      <c r="AJ130" s="178">
        <v>0</v>
      </c>
      <c r="AK130" s="178">
        <v>0</v>
      </c>
      <c r="AL130" s="178">
        <v>0</v>
      </c>
      <c r="AM130" s="178">
        <v>0</v>
      </c>
      <c r="AN130" s="178">
        <v>1</v>
      </c>
      <c r="AO130" s="178">
        <v>0</v>
      </c>
      <c r="AP130" s="178">
        <v>0</v>
      </c>
      <c r="AQ130" s="178">
        <v>0</v>
      </c>
      <c r="AR130" s="178">
        <v>0</v>
      </c>
      <c r="AS130" s="178">
        <v>0</v>
      </c>
      <c r="AT130" s="178">
        <v>0</v>
      </c>
      <c r="AU130" s="178">
        <v>0</v>
      </c>
      <c r="AV130" s="178">
        <v>0</v>
      </c>
      <c r="AW130" s="178">
        <v>0</v>
      </c>
      <c r="AX130" s="178">
        <v>0</v>
      </c>
      <c r="AY130" s="178">
        <v>0</v>
      </c>
      <c r="AZ130" s="178">
        <v>0</v>
      </c>
      <c r="BA130" s="178">
        <v>0</v>
      </c>
      <c r="BB130" s="178">
        <v>1</v>
      </c>
      <c r="BC130" s="178">
        <v>0</v>
      </c>
      <c r="BD130" s="178">
        <v>0</v>
      </c>
      <c r="BE130" s="178">
        <v>0</v>
      </c>
      <c r="BF130" s="178">
        <v>0</v>
      </c>
      <c r="BG130" s="178">
        <v>0</v>
      </c>
      <c r="BH130" s="178">
        <v>0</v>
      </c>
      <c r="BI130" s="178">
        <v>0</v>
      </c>
      <c r="BJ130" s="178">
        <v>0</v>
      </c>
      <c r="BK130" s="178">
        <v>0</v>
      </c>
      <c r="BL130" s="178">
        <v>0</v>
      </c>
      <c r="BM130" s="178">
        <v>0</v>
      </c>
      <c r="BN130" s="178">
        <v>0</v>
      </c>
    </row>
    <row r="131" spans="1:66" x14ac:dyDescent="0.3">
      <c r="B131" s="169" t="s">
        <v>15</v>
      </c>
      <c r="C131" s="86"/>
      <c r="D131" s="86"/>
      <c r="E131" s="86"/>
      <c r="F131" s="86"/>
      <c r="G131" s="86"/>
      <c r="M131" s="191">
        <v>300000</v>
      </c>
      <c r="N131" s="191">
        <f t="shared" ref="N131:AH131" si="90">M131*(1+N5)</f>
        <v>318000</v>
      </c>
      <c r="O131" s="191">
        <f t="shared" si="90"/>
        <v>327540</v>
      </c>
      <c r="P131" s="191">
        <f t="shared" si="90"/>
        <v>334090.8</v>
      </c>
      <c r="Q131" s="191">
        <f t="shared" si="90"/>
        <v>340772.61599999998</v>
      </c>
      <c r="R131" s="191">
        <f t="shared" si="90"/>
        <v>347588.06831999996</v>
      </c>
      <c r="S131" s="191">
        <f t="shared" si="90"/>
        <v>354539.82968639996</v>
      </c>
      <c r="T131" s="191">
        <f t="shared" si="90"/>
        <v>361630.62628012797</v>
      </c>
      <c r="U131" s="191">
        <f t="shared" si="90"/>
        <v>368863.23880573054</v>
      </c>
      <c r="V131" s="191">
        <f t="shared" si="90"/>
        <v>376240.50358184514</v>
      </c>
      <c r="W131" s="191">
        <f t="shared" si="90"/>
        <v>383765.31365348207</v>
      </c>
      <c r="X131" s="191">
        <f t="shared" si="90"/>
        <v>391440.61992655171</v>
      </c>
      <c r="Y131" s="191">
        <f t="shared" si="90"/>
        <v>399269.43232508277</v>
      </c>
      <c r="Z131" s="191">
        <f t="shared" si="90"/>
        <v>407254.82097158441</v>
      </c>
      <c r="AA131" s="191">
        <f t="shared" si="90"/>
        <v>415399.91739101609</v>
      </c>
      <c r="AB131" s="191">
        <f t="shared" si="90"/>
        <v>423707.9157388364</v>
      </c>
      <c r="AC131" s="191">
        <f t="shared" si="90"/>
        <v>432182.07405361312</v>
      </c>
      <c r="AD131" s="191">
        <f t="shared" si="90"/>
        <v>440825.71553468541</v>
      </c>
      <c r="AE131" s="191">
        <f t="shared" si="90"/>
        <v>449642.22984537913</v>
      </c>
      <c r="AF131" s="191">
        <f t="shared" si="90"/>
        <v>458635.07444228674</v>
      </c>
      <c r="AG131" s="191">
        <f t="shared" si="90"/>
        <v>467807.77593113249</v>
      </c>
      <c r="AH131" s="191">
        <f t="shared" si="90"/>
        <v>477163.93144975515</v>
      </c>
      <c r="AI131" s="191">
        <f t="shared" ref="AI131:BN131" si="91">AH131*(1+AI5)</f>
        <v>486707.21007875027</v>
      </c>
      <c r="AJ131" s="191">
        <f t="shared" si="91"/>
        <v>496441.35428032529</v>
      </c>
      <c r="AK131" s="191">
        <f t="shared" si="91"/>
        <v>506370.18136593181</v>
      </c>
      <c r="AL131" s="191">
        <f t="shared" si="91"/>
        <v>516497.58499325044</v>
      </c>
      <c r="AM131" s="191">
        <f t="shared" si="91"/>
        <v>526827.53669311549</v>
      </c>
      <c r="AN131" s="191">
        <f t="shared" si="91"/>
        <v>537364.08742697781</v>
      </c>
      <c r="AO131" s="191">
        <f t="shared" si="91"/>
        <v>548111.36917551735</v>
      </c>
      <c r="AP131" s="191">
        <f t="shared" si="91"/>
        <v>559073.59655902768</v>
      </c>
      <c r="AQ131" s="191">
        <f t="shared" si="91"/>
        <v>570255.06849020824</v>
      </c>
      <c r="AR131" s="191">
        <f t="shared" si="91"/>
        <v>581660.16986001236</v>
      </c>
      <c r="AS131" s="191">
        <f t="shared" si="91"/>
        <v>593293.37325721257</v>
      </c>
      <c r="AT131" s="191">
        <f t="shared" si="91"/>
        <v>605159.24072235683</v>
      </c>
      <c r="AU131" s="191">
        <f t="shared" si="91"/>
        <v>617262.42553680402</v>
      </c>
      <c r="AV131" s="191">
        <f t="shared" si="91"/>
        <v>629607.67404754006</v>
      </c>
      <c r="AW131" s="191">
        <f t="shared" si="91"/>
        <v>642199.82752849092</v>
      </c>
      <c r="AX131" s="191">
        <f t="shared" si="91"/>
        <v>655043.82407906069</v>
      </c>
      <c r="AY131" s="191">
        <f t="shared" si="91"/>
        <v>668144.70056064194</v>
      </c>
      <c r="AZ131" s="191">
        <f t="shared" si="91"/>
        <v>681507.5945718548</v>
      </c>
      <c r="BA131" s="191">
        <f t="shared" si="91"/>
        <v>695137.74646329193</v>
      </c>
      <c r="BB131" s="191">
        <f t="shared" si="91"/>
        <v>709040.50139255775</v>
      </c>
      <c r="BC131" s="191">
        <f t="shared" si="91"/>
        <v>723221.31142040889</v>
      </c>
      <c r="BD131" s="191">
        <f t="shared" si="91"/>
        <v>737685.73764881713</v>
      </c>
      <c r="BE131" s="191">
        <f t="shared" si="91"/>
        <v>752439.45240179345</v>
      </c>
      <c r="BF131" s="191">
        <f t="shared" si="91"/>
        <v>767488.24144982931</v>
      </c>
      <c r="BG131" s="191">
        <f t="shared" si="91"/>
        <v>782838.00627882592</v>
      </c>
      <c r="BH131" s="191">
        <f t="shared" si="91"/>
        <v>798494.76640440244</v>
      </c>
      <c r="BI131" s="191">
        <f t="shared" si="91"/>
        <v>814464.66173249052</v>
      </c>
      <c r="BJ131" s="191">
        <f t="shared" si="91"/>
        <v>830753.95496714034</v>
      </c>
      <c r="BK131" s="191">
        <f t="shared" si="91"/>
        <v>847369.03406648315</v>
      </c>
      <c r="BL131" s="191">
        <f t="shared" si="91"/>
        <v>864316.41474781279</v>
      </c>
      <c r="BM131" s="191">
        <f t="shared" si="91"/>
        <v>881602.74304276903</v>
      </c>
      <c r="BN131" s="191">
        <f t="shared" si="91"/>
        <v>899234.79790362448</v>
      </c>
    </row>
    <row r="132" spans="1:66" x14ac:dyDescent="0.3">
      <c r="B132" s="83" t="s">
        <v>89</v>
      </c>
      <c r="C132" s="83"/>
      <c r="D132" s="83"/>
      <c r="E132" s="83"/>
      <c r="F132" s="83"/>
      <c r="G132" s="83"/>
      <c r="M132" s="195">
        <f t="shared" ref="M132:AH132" si="92">IF(M55="yes",M131*M130,0)</f>
        <v>300000</v>
      </c>
      <c r="N132" s="195">
        <f t="shared" si="92"/>
        <v>0</v>
      </c>
      <c r="O132" s="195">
        <f t="shared" si="92"/>
        <v>0</v>
      </c>
      <c r="P132" s="195">
        <f t="shared" si="92"/>
        <v>0</v>
      </c>
      <c r="Q132" s="195">
        <f t="shared" si="92"/>
        <v>0</v>
      </c>
      <c r="R132" s="195">
        <f t="shared" si="92"/>
        <v>0</v>
      </c>
      <c r="S132" s="195">
        <f t="shared" si="92"/>
        <v>0</v>
      </c>
      <c r="T132" s="195">
        <f t="shared" si="92"/>
        <v>0</v>
      </c>
      <c r="U132" s="195">
        <f t="shared" si="92"/>
        <v>0</v>
      </c>
      <c r="V132" s="195">
        <f t="shared" si="92"/>
        <v>0</v>
      </c>
      <c r="W132" s="195">
        <f t="shared" si="92"/>
        <v>0</v>
      </c>
      <c r="X132" s="195">
        <f t="shared" si="92"/>
        <v>0</v>
      </c>
      <c r="Y132" s="195">
        <f t="shared" si="92"/>
        <v>399269.43232508277</v>
      </c>
      <c r="Z132" s="195">
        <f t="shared" si="92"/>
        <v>0</v>
      </c>
      <c r="AA132" s="195">
        <f t="shared" si="92"/>
        <v>0</v>
      </c>
      <c r="AB132" s="195">
        <f t="shared" si="92"/>
        <v>0</v>
      </c>
      <c r="AC132" s="195">
        <f t="shared" si="92"/>
        <v>0</v>
      </c>
      <c r="AD132" s="195">
        <f t="shared" si="92"/>
        <v>0</v>
      </c>
      <c r="AE132" s="195">
        <f t="shared" si="92"/>
        <v>0</v>
      </c>
      <c r="AF132" s="195">
        <f t="shared" si="92"/>
        <v>0</v>
      </c>
      <c r="AG132" s="195">
        <f t="shared" si="92"/>
        <v>0</v>
      </c>
      <c r="AH132" s="195">
        <f t="shared" si="92"/>
        <v>0</v>
      </c>
      <c r="AI132" s="195">
        <f t="shared" ref="AI132:BN132" si="93">IF(AI55="yes",AI131*AI130,0)</f>
        <v>0</v>
      </c>
      <c r="AJ132" s="195">
        <f t="shared" si="93"/>
        <v>0</v>
      </c>
      <c r="AK132" s="195">
        <f t="shared" si="93"/>
        <v>0</v>
      </c>
      <c r="AL132" s="195">
        <f t="shared" si="93"/>
        <v>0</v>
      </c>
      <c r="AM132" s="195">
        <f t="shared" si="93"/>
        <v>0</v>
      </c>
      <c r="AN132" s="195">
        <f t="shared" si="93"/>
        <v>537364.08742697781</v>
      </c>
      <c r="AO132" s="195">
        <f t="shared" si="93"/>
        <v>0</v>
      </c>
      <c r="AP132" s="195">
        <f t="shared" si="93"/>
        <v>0</v>
      </c>
      <c r="AQ132" s="195">
        <f t="shared" si="93"/>
        <v>0</v>
      </c>
      <c r="AR132" s="195">
        <f t="shared" si="93"/>
        <v>0</v>
      </c>
      <c r="AS132" s="195">
        <f t="shared" si="93"/>
        <v>0</v>
      </c>
      <c r="AT132" s="195">
        <f t="shared" si="93"/>
        <v>0</v>
      </c>
      <c r="AU132" s="195">
        <f t="shared" si="93"/>
        <v>0</v>
      </c>
      <c r="AV132" s="195">
        <f t="shared" si="93"/>
        <v>0</v>
      </c>
      <c r="AW132" s="195">
        <f t="shared" si="93"/>
        <v>0</v>
      </c>
      <c r="AX132" s="195">
        <f t="shared" si="93"/>
        <v>0</v>
      </c>
      <c r="AY132" s="195">
        <f t="shared" si="93"/>
        <v>0</v>
      </c>
      <c r="AZ132" s="195">
        <f t="shared" si="93"/>
        <v>0</v>
      </c>
      <c r="BA132" s="195">
        <f t="shared" si="93"/>
        <v>0</v>
      </c>
      <c r="BB132" s="195">
        <f t="shared" si="93"/>
        <v>709040.50139255775</v>
      </c>
      <c r="BC132" s="195">
        <f t="shared" si="93"/>
        <v>0</v>
      </c>
      <c r="BD132" s="195">
        <f t="shared" si="93"/>
        <v>0</v>
      </c>
      <c r="BE132" s="195">
        <f t="shared" si="93"/>
        <v>0</v>
      </c>
      <c r="BF132" s="195">
        <f t="shared" si="93"/>
        <v>0</v>
      </c>
      <c r="BG132" s="195">
        <f t="shared" si="93"/>
        <v>0</v>
      </c>
      <c r="BH132" s="195">
        <f t="shared" si="93"/>
        <v>0</v>
      </c>
      <c r="BI132" s="195">
        <f t="shared" si="93"/>
        <v>0</v>
      </c>
      <c r="BJ132" s="195">
        <f t="shared" si="93"/>
        <v>0</v>
      </c>
      <c r="BK132" s="195">
        <f t="shared" si="93"/>
        <v>0</v>
      </c>
      <c r="BL132" s="195">
        <f t="shared" si="93"/>
        <v>0</v>
      </c>
      <c r="BM132" s="195">
        <f t="shared" si="93"/>
        <v>0</v>
      </c>
      <c r="BN132" s="195">
        <f t="shared" si="93"/>
        <v>0</v>
      </c>
    </row>
    <row r="134" spans="1:66" x14ac:dyDescent="0.3">
      <c r="B134" s="83" t="s">
        <v>90</v>
      </c>
      <c r="C134" s="83"/>
      <c r="D134" s="83"/>
      <c r="E134" s="83"/>
      <c r="F134" s="83"/>
      <c r="G134" s="83"/>
    </row>
    <row r="135" spans="1:66" x14ac:dyDescent="0.3">
      <c r="B135" s="169" t="s">
        <v>84</v>
      </c>
      <c r="C135" s="86"/>
      <c r="D135" s="86"/>
      <c r="E135" s="86"/>
      <c r="F135" s="86"/>
      <c r="G135" s="86"/>
      <c r="M135" s="200">
        <v>2</v>
      </c>
      <c r="N135" s="200">
        <v>2</v>
      </c>
      <c r="O135" s="200">
        <v>2</v>
      </c>
      <c r="P135" s="200">
        <v>2</v>
      </c>
      <c r="Q135" s="200">
        <v>2</v>
      </c>
      <c r="R135" s="200">
        <v>2</v>
      </c>
      <c r="S135" s="200">
        <v>2</v>
      </c>
      <c r="T135" s="200">
        <v>2</v>
      </c>
      <c r="U135" s="200">
        <v>2</v>
      </c>
      <c r="V135" s="200">
        <v>2</v>
      </c>
      <c r="W135" s="200">
        <v>2</v>
      </c>
      <c r="X135" s="200">
        <v>2</v>
      </c>
      <c r="Y135" s="200">
        <v>2</v>
      </c>
      <c r="Z135" s="200">
        <v>2</v>
      </c>
      <c r="AA135" s="200">
        <v>2</v>
      </c>
      <c r="AB135" s="200">
        <v>2</v>
      </c>
      <c r="AC135" s="200">
        <v>2</v>
      </c>
      <c r="AD135" s="200">
        <v>2</v>
      </c>
      <c r="AE135" s="200">
        <v>2</v>
      </c>
      <c r="AF135" s="200">
        <v>2</v>
      </c>
      <c r="AG135" s="200">
        <v>2</v>
      </c>
      <c r="AH135" s="200">
        <v>2</v>
      </c>
      <c r="AI135" s="200">
        <v>2</v>
      </c>
      <c r="AJ135" s="200">
        <v>2</v>
      </c>
      <c r="AK135" s="200">
        <v>2</v>
      </c>
      <c r="AL135" s="200">
        <v>2</v>
      </c>
      <c r="AM135" s="200">
        <v>2</v>
      </c>
      <c r="AN135" s="200">
        <v>2</v>
      </c>
      <c r="AO135" s="200">
        <v>2</v>
      </c>
      <c r="AP135" s="200">
        <v>2</v>
      </c>
      <c r="AQ135" s="200">
        <v>2</v>
      </c>
      <c r="AR135" s="200">
        <v>2</v>
      </c>
      <c r="AS135" s="200">
        <v>2</v>
      </c>
      <c r="AT135" s="200">
        <v>2</v>
      </c>
      <c r="AU135" s="200">
        <v>2</v>
      </c>
      <c r="AV135" s="200">
        <v>2</v>
      </c>
      <c r="AW135" s="200">
        <v>2</v>
      </c>
      <c r="AX135" s="200">
        <v>2</v>
      </c>
      <c r="AY135" s="200">
        <v>2</v>
      </c>
      <c r="AZ135" s="200">
        <v>2</v>
      </c>
      <c r="BA135" s="200">
        <v>2</v>
      </c>
      <c r="BB135" s="200">
        <v>2</v>
      </c>
      <c r="BC135" s="200">
        <v>2</v>
      </c>
      <c r="BD135" s="200">
        <v>2</v>
      </c>
      <c r="BE135" s="200">
        <v>2</v>
      </c>
      <c r="BF135" s="200">
        <v>2</v>
      </c>
      <c r="BG135" s="200">
        <v>2</v>
      </c>
      <c r="BH135" s="200">
        <v>2</v>
      </c>
      <c r="BI135" s="200">
        <v>2</v>
      </c>
      <c r="BJ135" s="200">
        <v>2</v>
      </c>
      <c r="BK135" s="200">
        <v>2</v>
      </c>
      <c r="BL135" s="200">
        <v>2</v>
      </c>
      <c r="BM135" s="200">
        <v>2</v>
      </c>
      <c r="BN135" s="200">
        <v>2</v>
      </c>
    </row>
    <row r="136" spans="1:66" x14ac:dyDescent="0.3">
      <c r="B136" s="169" t="s">
        <v>15</v>
      </c>
      <c r="C136" s="86"/>
      <c r="D136" s="86"/>
      <c r="E136" s="86"/>
      <c r="F136" s="86"/>
      <c r="G136" s="86"/>
      <c r="M136" s="190">
        <v>30000</v>
      </c>
      <c r="N136" s="196">
        <f t="shared" ref="N136:AH136" si="94">M136*(1+N5)</f>
        <v>31800</v>
      </c>
      <c r="O136" s="196">
        <f t="shared" si="94"/>
        <v>32754</v>
      </c>
      <c r="P136" s="196">
        <f t="shared" si="94"/>
        <v>33409.08</v>
      </c>
      <c r="Q136" s="196">
        <f t="shared" si="94"/>
        <v>34077.261600000005</v>
      </c>
      <c r="R136" s="196">
        <f t="shared" si="94"/>
        <v>34758.806832000009</v>
      </c>
      <c r="S136" s="196">
        <f t="shared" si="94"/>
        <v>35453.982968640012</v>
      </c>
      <c r="T136" s="196">
        <f t="shared" si="94"/>
        <v>36163.062628012813</v>
      </c>
      <c r="U136" s="196">
        <f t="shared" si="94"/>
        <v>36886.323880573073</v>
      </c>
      <c r="V136" s="196">
        <f t="shared" si="94"/>
        <v>37624.050358184533</v>
      </c>
      <c r="W136" s="196">
        <f t="shared" si="94"/>
        <v>38376.531365348223</v>
      </c>
      <c r="X136" s="196">
        <f t="shared" si="94"/>
        <v>39144.061992655188</v>
      </c>
      <c r="Y136" s="196">
        <f t="shared" si="94"/>
        <v>39926.943232508289</v>
      </c>
      <c r="Z136" s="196">
        <f t="shared" si="94"/>
        <v>40725.482097158456</v>
      </c>
      <c r="AA136" s="196">
        <f t="shared" si="94"/>
        <v>41539.991739101628</v>
      </c>
      <c r="AB136" s="196">
        <f t="shared" si="94"/>
        <v>42370.79157388366</v>
      </c>
      <c r="AC136" s="196">
        <f t="shared" si="94"/>
        <v>43218.207405361332</v>
      </c>
      <c r="AD136" s="196">
        <f t="shared" si="94"/>
        <v>44082.571553468559</v>
      </c>
      <c r="AE136" s="196">
        <f t="shared" si="94"/>
        <v>44964.222984537933</v>
      </c>
      <c r="AF136" s="196">
        <f t="shared" si="94"/>
        <v>45863.507444228693</v>
      </c>
      <c r="AG136" s="196">
        <f t="shared" si="94"/>
        <v>46780.777593113271</v>
      </c>
      <c r="AH136" s="196">
        <f t="shared" si="94"/>
        <v>47716.39314497554</v>
      </c>
      <c r="AI136" s="196">
        <f t="shared" ref="AI136:BN136" si="95">AH136*(1+AI5)</f>
        <v>48670.72100787505</v>
      </c>
      <c r="AJ136" s="196">
        <f t="shared" si="95"/>
        <v>49644.135428032554</v>
      </c>
      <c r="AK136" s="196">
        <f t="shared" si="95"/>
        <v>50637.018136593208</v>
      </c>
      <c r="AL136" s="196">
        <f t="shared" si="95"/>
        <v>51649.758499325071</v>
      </c>
      <c r="AM136" s="196">
        <f t="shared" si="95"/>
        <v>52682.753669311576</v>
      </c>
      <c r="AN136" s="196">
        <f t="shared" si="95"/>
        <v>53736.408742697808</v>
      </c>
      <c r="AO136" s="196">
        <f t="shared" si="95"/>
        <v>54811.136917551761</v>
      </c>
      <c r="AP136" s="196">
        <f t="shared" si="95"/>
        <v>55907.359655902794</v>
      </c>
      <c r="AQ136" s="196">
        <f t="shared" si="95"/>
        <v>57025.50684902085</v>
      </c>
      <c r="AR136" s="196">
        <f t="shared" si="95"/>
        <v>58166.016986001268</v>
      </c>
      <c r="AS136" s="196">
        <f t="shared" si="95"/>
        <v>59329.337325721295</v>
      </c>
      <c r="AT136" s="196">
        <f t="shared" si="95"/>
        <v>60515.924072235721</v>
      </c>
      <c r="AU136" s="196">
        <f t="shared" si="95"/>
        <v>61726.242553680437</v>
      </c>
      <c r="AV136" s="196">
        <f t="shared" si="95"/>
        <v>62960.767404754049</v>
      </c>
      <c r="AW136" s="196">
        <f t="shared" si="95"/>
        <v>64219.98275284913</v>
      </c>
      <c r="AX136" s="196">
        <f t="shared" si="95"/>
        <v>65504.382407906116</v>
      </c>
      <c r="AY136" s="196">
        <f t="shared" si="95"/>
        <v>66814.470056064238</v>
      </c>
      <c r="AZ136" s="196">
        <f t="shared" si="95"/>
        <v>68150.75945718553</v>
      </c>
      <c r="BA136" s="196">
        <f t="shared" si="95"/>
        <v>69513.774646329242</v>
      </c>
      <c r="BB136" s="196">
        <f t="shared" si="95"/>
        <v>70904.050139255822</v>
      </c>
      <c r="BC136" s="196">
        <f t="shared" si="95"/>
        <v>72322.131142040933</v>
      </c>
      <c r="BD136" s="196">
        <f t="shared" si="95"/>
        <v>73768.573764881759</v>
      </c>
      <c r="BE136" s="196">
        <f t="shared" si="95"/>
        <v>75243.945240179397</v>
      </c>
      <c r="BF136" s="196">
        <f t="shared" si="95"/>
        <v>76748.82414498298</v>
      </c>
      <c r="BG136" s="196">
        <f t="shared" si="95"/>
        <v>78283.800627882636</v>
      </c>
      <c r="BH136" s="196">
        <f t="shared" si="95"/>
        <v>79849.476640440291</v>
      </c>
      <c r="BI136" s="196">
        <f t="shared" si="95"/>
        <v>81446.466173249093</v>
      </c>
      <c r="BJ136" s="196">
        <f t="shared" si="95"/>
        <v>83075.395496714074</v>
      </c>
      <c r="BK136" s="196">
        <f t="shared" si="95"/>
        <v>84736.903406648358</v>
      </c>
      <c r="BL136" s="196">
        <f t="shared" si="95"/>
        <v>86431.641474781325</v>
      </c>
      <c r="BM136" s="196">
        <f t="shared" si="95"/>
        <v>88160.274304276958</v>
      </c>
      <c r="BN136" s="196">
        <f t="shared" si="95"/>
        <v>89923.4797903625</v>
      </c>
    </row>
    <row r="137" spans="1:66" x14ac:dyDescent="0.3">
      <c r="B137" s="83" t="s">
        <v>91</v>
      </c>
      <c r="C137" s="83"/>
      <c r="D137" s="83"/>
      <c r="E137" s="83"/>
      <c r="F137" s="83"/>
      <c r="G137" s="83"/>
      <c r="M137" s="195">
        <f t="shared" ref="M137:Y137" si="96">IF(M55="yes",M136*M135,0)</f>
        <v>60000</v>
      </c>
      <c r="N137" s="195">
        <f t="shared" si="96"/>
        <v>63600</v>
      </c>
      <c r="O137" s="195">
        <f t="shared" si="96"/>
        <v>65508</v>
      </c>
      <c r="P137" s="195">
        <f t="shared" si="96"/>
        <v>66818.16</v>
      </c>
      <c r="Q137" s="195">
        <f t="shared" si="96"/>
        <v>68154.523200000011</v>
      </c>
      <c r="R137" s="195">
        <f t="shared" si="96"/>
        <v>69517.613664000019</v>
      </c>
      <c r="S137" s="195">
        <f t="shared" si="96"/>
        <v>70907.965937280023</v>
      </c>
      <c r="T137" s="195">
        <f t="shared" si="96"/>
        <v>72326.125256025625</v>
      </c>
      <c r="U137" s="195">
        <f t="shared" si="96"/>
        <v>73772.647761146145</v>
      </c>
      <c r="V137" s="195">
        <f t="shared" si="96"/>
        <v>75248.100716369067</v>
      </c>
      <c r="W137" s="195">
        <f t="shared" si="96"/>
        <v>76753.062730696445</v>
      </c>
      <c r="X137" s="195">
        <f t="shared" si="96"/>
        <v>78288.123985310376</v>
      </c>
      <c r="Y137" s="195">
        <f t="shared" si="96"/>
        <v>79853.886465016578</v>
      </c>
      <c r="Z137" s="195">
        <f t="shared" ref="Z137:BN137" si="97">IF(Z55="yes",Z136*Z135,0)</f>
        <v>81450.964194316912</v>
      </c>
      <c r="AA137" s="195">
        <f t="shared" si="97"/>
        <v>83079.983478203256</v>
      </c>
      <c r="AB137" s="195">
        <f t="shared" si="97"/>
        <v>84741.58314776732</v>
      </c>
      <c r="AC137" s="195">
        <f t="shared" si="97"/>
        <v>86436.414810722665</v>
      </c>
      <c r="AD137" s="195">
        <f t="shared" si="97"/>
        <v>88165.143106937117</v>
      </c>
      <c r="AE137" s="195">
        <f t="shared" si="97"/>
        <v>89928.445969075867</v>
      </c>
      <c r="AF137" s="195">
        <f t="shared" si="97"/>
        <v>91727.014888457386</v>
      </c>
      <c r="AG137" s="195">
        <f t="shared" si="97"/>
        <v>93561.555186226542</v>
      </c>
      <c r="AH137" s="195">
        <f t="shared" si="97"/>
        <v>95432.78628995108</v>
      </c>
      <c r="AI137" s="195">
        <f t="shared" si="97"/>
        <v>97341.442015750101</v>
      </c>
      <c r="AJ137" s="195">
        <f t="shared" si="97"/>
        <v>99288.270856065108</v>
      </c>
      <c r="AK137" s="195">
        <f t="shared" si="97"/>
        <v>101274.03627318642</v>
      </c>
      <c r="AL137" s="195">
        <f t="shared" si="97"/>
        <v>103299.51699865014</v>
      </c>
      <c r="AM137" s="195">
        <f t="shared" si="97"/>
        <v>105365.50733862315</v>
      </c>
      <c r="AN137" s="195">
        <f t="shared" si="97"/>
        <v>107472.81748539562</v>
      </c>
      <c r="AO137" s="195">
        <f t="shared" si="97"/>
        <v>109622.27383510352</v>
      </c>
      <c r="AP137" s="195">
        <f t="shared" si="97"/>
        <v>111814.71931180559</v>
      </c>
      <c r="AQ137" s="195">
        <f t="shared" si="97"/>
        <v>114051.0136980417</v>
      </c>
      <c r="AR137" s="195">
        <f t="shared" si="97"/>
        <v>116332.03397200254</v>
      </c>
      <c r="AS137" s="195">
        <f t="shared" si="97"/>
        <v>118658.67465144259</v>
      </c>
      <c r="AT137" s="195">
        <f t="shared" si="97"/>
        <v>121031.84814447144</v>
      </c>
      <c r="AU137" s="195">
        <f t="shared" si="97"/>
        <v>123452.48510736087</v>
      </c>
      <c r="AV137" s="195">
        <f t="shared" si="97"/>
        <v>125921.5348095081</v>
      </c>
      <c r="AW137" s="195">
        <f t="shared" si="97"/>
        <v>128439.96550569826</v>
      </c>
      <c r="AX137" s="195">
        <f t="shared" si="97"/>
        <v>131008.76481581223</v>
      </c>
      <c r="AY137" s="195">
        <f t="shared" si="97"/>
        <v>133628.94011212848</v>
      </c>
      <c r="AZ137" s="195">
        <f t="shared" si="97"/>
        <v>136301.51891437106</v>
      </c>
      <c r="BA137" s="195">
        <f t="shared" si="97"/>
        <v>139027.54929265848</v>
      </c>
      <c r="BB137" s="195">
        <f t="shared" si="97"/>
        <v>141808.10027851164</v>
      </c>
      <c r="BC137" s="195">
        <f t="shared" si="97"/>
        <v>144644.26228408187</v>
      </c>
      <c r="BD137" s="195">
        <f t="shared" si="97"/>
        <v>147537.14752976352</v>
      </c>
      <c r="BE137" s="195">
        <f t="shared" si="97"/>
        <v>150487.89048035879</v>
      </c>
      <c r="BF137" s="195">
        <f t="shared" si="97"/>
        <v>153497.64828996596</v>
      </c>
      <c r="BG137" s="195">
        <f t="shared" si="97"/>
        <v>156567.60125576527</v>
      </c>
      <c r="BH137" s="195">
        <f t="shared" si="97"/>
        <v>159698.95328088058</v>
      </c>
      <c r="BI137" s="195">
        <f t="shared" si="97"/>
        <v>162892.93234649819</v>
      </c>
      <c r="BJ137" s="195">
        <f t="shared" si="97"/>
        <v>166150.79099342815</v>
      </c>
      <c r="BK137" s="195">
        <f t="shared" si="97"/>
        <v>169473.80681329672</v>
      </c>
      <c r="BL137" s="195">
        <f t="shared" si="97"/>
        <v>172863.28294956265</v>
      </c>
      <c r="BM137" s="195">
        <f t="shared" si="97"/>
        <v>176320.54860855392</v>
      </c>
      <c r="BN137" s="195">
        <f t="shared" si="97"/>
        <v>179846.959580725</v>
      </c>
    </row>
    <row r="139" spans="1:66" x14ac:dyDescent="0.3">
      <c r="B139" s="83" t="s">
        <v>92</v>
      </c>
      <c r="C139" s="83"/>
      <c r="D139" s="83"/>
      <c r="E139" s="83"/>
      <c r="F139" s="83"/>
      <c r="G139" s="83"/>
      <c r="M139" s="201">
        <v>10000</v>
      </c>
      <c r="N139" s="195">
        <f t="shared" ref="N139:AH139" si="98">IF(N55="yes",M139*(1+N5),0)</f>
        <v>10600</v>
      </c>
      <c r="O139" s="195">
        <f t="shared" si="98"/>
        <v>10918</v>
      </c>
      <c r="P139" s="195">
        <f t="shared" si="98"/>
        <v>11136.36</v>
      </c>
      <c r="Q139" s="195">
        <f t="shared" si="98"/>
        <v>11359.0872</v>
      </c>
      <c r="R139" s="195">
        <f t="shared" si="98"/>
        <v>11586.268943999999</v>
      </c>
      <c r="S139" s="195">
        <f t="shared" si="98"/>
        <v>11817.99432288</v>
      </c>
      <c r="T139" s="195">
        <f t="shared" si="98"/>
        <v>12054.3542093376</v>
      </c>
      <c r="U139" s="195">
        <f t="shared" si="98"/>
        <v>12295.441293524353</v>
      </c>
      <c r="V139" s="195">
        <f t="shared" si="98"/>
        <v>12541.35011939484</v>
      </c>
      <c r="W139" s="195">
        <f t="shared" si="98"/>
        <v>12792.177121782737</v>
      </c>
      <c r="X139" s="195">
        <f t="shared" si="98"/>
        <v>13048.020664218393</v>
      </c>
      <c r="Y139" s="195">
        <f t="shared" si="98"/>
        <v>13308.981077502762</v>
      </c>
      <c r="Z139" s="195">
        <f t="shared" si="98"/>
        <v>13575.160699052818</v>
      </c>
      <c r="AA139" s="195">
        <f t="shared" si="98"/>
        <v>13846.663913033875</v>
      </c>
      <c r="AB139" s="195">
        <f t="shared" si="98"/>
        <v>14123.597191294553</v>
      </c>
      <c r="AC139" s="195">
        <f t="shared" si="98"/>
        <v>14406.069135120444</v>
      </c>
      <c r="AD139" s="195">
        <f t="shared" si="98"/>
        <v>14694.190517822854</v>
      </c>
      <c r="AE139" s="195">
        <f t="shared" si="98"/>
        <v>14988.074328179311</v>
      </c>
      <c r="AF139" s="195">
        <f t="shared" si="98"/>
        <v>15287.835814742897</v>
      </c>
      <c r="AG139" s="195">
        <f t="shared" si="98"/>
        <v>15593.592531037755</v>
      </c>
      <c r="AH139" s="195">
        <f t="shared" si="98"/>
        <v>15905.46438165851</v>
      </c>
      <c r="AI139" s="195">
        <f t="shared" ref="AI139:BN139" si="99">IF(AI55="yes",AH139*(1+AI5),0)</f>
        <v>16223.573669291682</v>
      </c>
      <c r="AJ139" s="195">
        <f t="shared" si="99"/>
        <v>16548.045142677514</v>
      </c>
      <c r="AK139" s="195">
        <f t="shared" si="99"/>
        <v>16879.006045531067</v>
      </c>
      <c r="AL139" s="195">
        <f t="shared" si="99"/>
        <v>17216.586166441688</v>
      </c>
      <c r="AM139" s="195">
        <f t="shared" si="99"/>
        <v>17560.917889770521</v>
      </c>
      <c r="AN139" s="195">
        <f t="shared" si="99"/>
        <v>17912.13624756593</v>
      </c>
      <c r="AO139" s="195">
        <f t="shared" si="99"/>
        <v>18270.37897251725</v>
      </c>
      <c r="AP139" s="195">
        <f t="shared" si="99"/>
        <v>18635.786551967594</v>
      </c>
      <c r="AQ139" s="195">
        <f t="shared" si="99"/>
        <v>19008.502283006947</v>
      </c>
      <c r="AR139" s="195">
        <f t="shared" si="99"/>
        <v>19388.672328667086</v>
      </c>
      <c r="AS139" s="195">
        <f t="shared" si="99"/>
        <v>19776.445775240427</v>
      </c>
      <c r="AT139" s="195">
        <f t="shared" si="99"/>
        <v>20171.974690745235</v>
      </c>
      <c r="AU139" s="195">
        <f t="shared" si="99"/>
        <v>20575.414184560141</v>
      </c>
      <c r="AV139" s="195">
        <f t="shared" si="99"/>
        <v>20986.922468251345</v>
      </c>
      <c r="AW139" s="195">
        <f t="shared" si="99"/>
        <v>21406.660917616373</v>
      </c>
      <c r="AX139" s="195">
        <f t="shared" si="99"/>
        <v>21834.794135968699</v>
      </c>
      <c r="AY139" s="195">
        <f t="shared" si="99"/>
        <v>22271.490018688073</v>
      </c>
      <c r="AZ139" s="195">
        <f t="shared" si="99"/>
        <v>22716.919819061834</v>
      </c>
      <c r="BA139" s="195">
        <f t="shared" si="99"/>
        <v>23171.258215443071</v>
      </c>
      <c r="BB139" s="195">
        <f t="shared" si="99"/>
        <v>23634.683379751932</v>
      </c>
      <c r="BC139" s="195">
        <f t="shared" si="99"/>
        <v>24107.37704734697</v>
      </c>
      <c r="BD139" s="195">
        <f t="shared" si="99"/>
        <v>24589.524588293909</v>
      </c>
      <c r="BE139" s="195">
        <f t="shared" si="99"/>
        <v>25081.315080059787</v>
      </c>
      <c r="BF139" s="195">
        <f t="shared" si="99"/>
        <v>25582.941381660981</v>
      </c>
      <c r="BG139" s="195">
        <f t="shared" si="99"/>
        <v>26094.6002092942</v>
      </c>
      <c r="BH139" s="195">
        <f t="shared" si="99"/>
        <v>26616.492213480084</v>
      </c>
      <c r="BI139" s="195">
        <f t="shared" si="99"/>
        <v>27148.822057749687</v>
      </c>
      <c r="BJ139" s="195">
        <f t="shared" si="99"/>
        <v>27691.798498904682</v>
      </c>
      <c r="BK139" s="195">
        <f t="shared" si="99"/>
        <v>28245.634468882778</v>
      </c>
      <c r="BL139" s="195">
        <f t="shared" si="99"/>
        <v>28810.547158260433</v>
      </c>
      <c r="BM139" s="195">
        <f t="shared" si="99"/>
        <v>29386.758101425643</v>
      </c>
      <c r="BN139" s="195">
        <f t="shared" si="99"/>
        <v>29974.493263454155</v>
      </c>
    </row>
    <row r="141" spans="1:66" x14ac:dyDescent="0.3">
      <c r="B141" s="154" t="s">
        <v>93</v>
      </c>
      <c r="C141" s="154"/>
      <c r="D141" s="154"/>
      <c r="E141" s="154"/>
      <c r="F141" s="154"/>
      <c r="G141" s="154"/>
      <c r="H141" s="152"/>
      <c r="I141" s="152"/>
      <c r="J141" s="152"/>
      <c r="K141" s="152"/>
      <c r="L141" s="152"/>
      <c r="M141" s="195">
        <f t="shared" ref="M141:AH141" si="100">SUM(M107,M112,M117,M122,M127,M132,M137,M139)</f>
        <v>10720000</v>
      </c>
      <c r="N141" s="195">
        <f t="shared" si="100"/>
        <v>74200</v>
      </c>
      <c r="O141" s="195">
        <f t="shared" si="100"/>
        <v>76426</v>
      </c>
      <c r="P141" s="195">
        <f t="shared" si="100"/>
        <v>384204.42000000004</v>
      </c>
      <c r="Q141" s="195">
        <f t="shared" si="100"/>
        <v>3021517.1952000004</v>
      </c>
      <c r="R141" s="195">
        <f t="shared" si="100"/>
        <v>475037.02670399996</v>
      </c>
      <c r="S141" s="195">
        <f t="shared" si="100"/>
        <v>484537.76723807998</v>
      </c>
      <c r="T141" s="195">
        <f t="shared" si="100"/>
        <v>825723.26333962556</v>
      </c>
      <c r="U141" s="195">
        <f t="shared" si="100"/>
        <v>3270587.3840774782</v>
      </c>
      <c r="V141" s="195">
        <f t="shared" si="100"/>
        <v>514195.35489518841</v>
      </c>
      <c r="W141" s="195">
        <f t="shared" si="100"/>
        <v>876264.13284211745</v>
      </c>
      <c r="X141" s="195">
        <f t="shared" si="100"/>
        <v>534968.84723295399</v>
      </c>
      <c r="Y141" s="195">
        <f t="shared" si="100"/>
        <v>3939458.3989408175</v>
      </c>
      <c r="Z141" s="195">
        <f t="shared" si="100"/>
        <v>556581.58866116544</v>
      </c>
      <c r="AA141" s="195">
        <f t="shared" si="100"/>
        <v>948496.47804282024</v>
      </c>
      <c r="AB141" s="195">
        <f t="shared" si="100"/>
        <v>579067.48484307644</v>
      </c>
      <c r="AC141" s="195">
        <f t="shared" si="100"/>
        <v>3832014.3899420383</v>
      </c>
      <c r="AD141" s="195">
        <f t="shared" si="100"/>
        <v>1006552.0504708652</v>
      </c>
      <c r="AE141" s="195">
        <f t="shared" si="100"/>
        <v>614511.04745535157</v>
      </c>
      <c r="AF141" s="195">
        <f t="shared" si="100"/>
        <v>626801.26840445865</v>
      </c>
      <c r="AG141" s="195">
        <f t="shared" si="100"/>
        <v>4576719.4078595806</v>
      </c>
      <c r="AH141" s="195">
        <f t="shared" si="100"/>
        <v>652124.03964799875</v>
      </c>
      <c r="AI141" s="195">
        <f t="shared" ref="AI141:BN141" si="101">SUM(AI107,AI112,AI117,AI122,AI127,AI132,AI137,AI139)</f>
        <v>665166.52044095879</v>
      </c>
      <c r="AJ141" s="195">
        <f t="shared" si="101"/>
        <v>1133541.0922734097</v>
      </c>
      <c r="AK141" s="195">
        <f t="shared" si="101"/>
        <v>4489815.6081112633</v>
      </c>
      <c r="AL141" s="195">
        <f t="shared" si="101"/>
        <v>705880.03282410896</v>
      </c>
      <c r="AM141" s="195">
        <f t="shared" si="101"/>
        <v>1202922.8754492805</v>
      </c>
      <c r="AN141" s="195">
        <f t="shared" si="101"/>
        <v>1271761.6735771808</v>
      </c>
      <c r="AO141" s="195">
        <f t="shared" si="101"/>
        <v>4859920.8066895902</v>
      </c>
      <c r="AP141" s="195">
        <f t="shared" si="101"/>
        <v>1276551.3788097801</v>
      </c>
      <c r="AQ141" s="195">
        <f t="shared" si="101"/>
        <v>779348.59360328456</v>
      </c>
      <c r="AR141" s="195">
        <f t="shared" si="101"/>
        <v>794935.56547535036</v>
      </c>
      <c r="AS141" s="195">
        <f t="shared" si="101"/>
        <v>5804386.8350330666</v>
      </c>
      <c r="AT141" s="195">
        <f t="shared" si="101"/>
        <v>827050.96232055442</v>
      </c>
      <c r="AU141" s="195">
        <f t="shared" si="101"/>
        <v>843591.98156696558</v>
      </c>
      <c r="AV141" s="195">
        <f t="shared" si="101"/>
        <v>1437604.1890752167</v>
      </c>
      <c r="AW141" s="195">
        <f t="shared" si="101"/>
        <v>5694171.804085956</v>
      </c>
      <c r="AX141" s="195">
        <f t="shared" si="101"/>
        <v>895226.55957471638</v>
      </c>
      <c r="AY141" s="195">
        <f t="shared" si="101"/>
        <v>1525597.0662801329</v>
      </c>
      <c r="AZ141" s="195">
        <f t="shared" si="101"/>
        <v>931393.7125815351</v>
      </c>
      <c r="BA141" s="195">
        <f t="shared" si="101"/>
        <v>6163554.6853078585</v>
      </c>
      <c r="BB141" s="195">
        <f t="shared" si="101"/>
        <v>2328016.3129055654</v>
      </c>
      <c r="BC141" s="195">
        <f t="shared" si="101"/>
        <v>988402.45894122566</v>
      </c>
      <c r="BD141" s="195">
        <f t="shared" si="101"/>
        <v>1008170.5081200502</v>
      </c>
      <c r="BE141" s="195">
        <f t="shared" si="101"/>
        <v>7361365.9759975495</v>
      </c>
      <c r="BF141" s="195">
        <f t="shared" si="101"/>
        <v>1048900.5966481001</v>
      </c>
      <c r="BG141" s="195">
        <f t="shared" si="101"/>
        <v>1069878.6085810622</v>
      </c>
      <c r="BH141" s="195">
        <f t="shared" si="101"/>
        <v>1823229.7166233859</v>
      </c>
      <c r="BI141" s="195">
        <f t="shared" si="101"/>
        <v>7221586.6673614196</v>
      </c>
      <c r="BJ141" s="195">
        <f t="shared" si="101"/>
        <v>1135363.7384550921</v>
      </c>
      <c r="BK141" s="195">
        <f t="shared" si="101"/>
        <v>1934825.9611184699</v>
      </c>
      <c r="BL141" s="195">
        <f t="shared" si="101"/>
        <v>1181232.4334886775</v>
      </c>
      <c r="BM141" s="195">
        <f t="shared" si="101"/>
        <v>7816877.6549792234</v>
      </c>
      <c r="BN141" s="195">
        <f t="shared" si="101"/>
        <v>2053252.7885466097</v>
      </c>
    </row>
    <row r="143" spans="1:66" x14ac:dyDescent="0.3">
      <c r="A143" s="151"/>
      <c r="B143" s="156" t="s">
        <v>100</v>
      </c>
      <c r="C143" s="156"/>
      <c r="D143" s="156"/>
      <c r="E143" s="156"/>
      <c r="F143" s="156"/>
      <c r="G143" s="156"/>
      <c r="H143" s="151"/>
      <c r="I143" s="155"/>
      <c r="J143" s="155"/>
      <c r="K143" s="151"/>
      <c r="L143" s="151"/>
      <c r="M143" s="155"/>
      <c r="N143" s="155"/>
      <c r="O143" s="155"/>
      <c r="P143" s="212"/>
      <c r="Q143" s="212"/>
      <c r="R143" s="212"/>
      <c r="S143" s="212"/>
      <c r="T143" s="212"/>
      <c r="U143" s="212"/>
      <c r="V143" s="212"/>
      <c r="W143" s="212"/>
      <c r="X143" s="155"/>
      <c r="Y143" s="155"/>
      <c r="Z143" s="155"/>
      <c r="AA143" s="155"/>
      <c r="AB143" s="155"/>
      <c r="AC143" s="155"/>
      <c r="AD143" s="155"/>
      <c r="AE143" s="155"/>
      <c r="AF143" s="155"/>
      <c r="AG143" s="155"/>
      <c r="AH143" s="155"/>
      <c r="AI143" s="155"/>
      <c r="AJ143" s="155"/>
      <c r="AK143" s="155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55"/>
      <c r="AZ143" s="155"/>
      <c r="BA143" s="155"/>
      <c r="BB143" s="155"/>
      <c r="BC143" s="155"/>
      <c r="BD143" s="155"/>
      <c r="BE143" s="155"/>
      <c r="BF143" s="155"/>
      <c r="BG143" s="155"/>
      <c r="BH143" s="155"/>
      <c r="BI143" s="155"/>
      <c r="BJ143" s="155"/>
      <c r="BK143" s="155"/>
      <c r="BL143" s="155"/>
      <c r="BM143" s="155"/>
      <c r="BN143" s="155"/>
    </row>
    <row r="145" spans="1:66" x14ac:dyDescent="0.3">
      <c r="B145" s="86" t="s">
        <v>77</v>
      </c>
      <c r="C145" s="86"/>
      <c r="D145" s="86"/>
      <c r="E145" s="86"/>
      <c r="F145" s="86"/>
      <c r="G145" s="86"/>
      <c r="M145" s="202">
        <f ca="1">Depreciation!H25</f>
        <v>229166.66666666666</v>
      </c>
      <c r="N145" s="202">
        <f ca="1">Depreciation!I25</f>
        <v>229166.66666666666</v>
      </c>
      <c r="O145" s="202">
        <f ca="1">Depreciation!J25</f>
        <v>229166.66666666666</v>
      </c>
      <c r="P145" s="202">
        <f ca="1">Depreciation!K25</f>
        <v>254687.49166666667</v>
      </c>
      <c r="Q145" s="202">
        <f ca="1">Depreciation!L25</f>
        <v>254687.49166666667</v>
      </c>
      <c r="R145" s="202">
        <f ca="1">Depreciation!M25</f>
        <v>254687.49166666667</v>
      </c>
      <c r="S145" s="202">
        <f ca="1">Depreciation!N25</f>
        <v>254687.49166666667</v>
      </c>
      <c r="T145" s="202">
        <f ca="1">Depreciation!O25</f>
        <v>282312.05339639867</v>
      </c>
      <c r="U145" s="202">
        <f ca="1">Depreciation!P25</f>
        <v>282312.05339639867</v>
      </c>
      <c r="V145" s="202">
        <f ca="1">Depreciation!Q25</f>
        <v>282312.05339639867</v>
      </c>
      <c r="W145" s="202">
        <f ca="1">Depreciation!R25</f>
        <v>311627.4593004841</v>
      </c>
      <c r="X145" s="202">
        <f ca="1">Depreciation!S25</f>
        <v>311627.4593004841</v>
      </c>
      <c r="Y145" s="202">
        <f ca="1">Depreciation!T25</f>
        <v>82460.792633817429</v>
      </c>
      <c r="Z145" s="202">
        <f ca="1">Depreciation!U25</f>
        <v>82460.792633817429</v>
      </c>
      <c r="AA145" s="202">
        <f ca="1">Depreciation!V25</f>
        <v>114192.7307678534</v>
      </c>
      <c r="AB145" s="202">
        <f ca="1">Depreciation!W25</f>
        <v>88671.905767853415</v>
      </c>
      <c r="AC145" s="202">
        <f ca="1">Depreciation!X25</f>
        <v>88671.905767853415</v>
      </c>
      <c r="AD145" s="202">
        <f ca="1">Depreciation!Y25</f>
        <v>122346.09237119743</v>
      </c>
      <c r="AE145" s="202">
        <f ca="1">Depreciation!Z25</f>
        <v>122346.09237119743</v>
      </c>
      <c r="AF145" s="202">
        <f ca="1">Depreciation!AA25</f>
        <v>94721.530641465433</v>
      </c>
      <c r="AG145" s="202">
        <f ca="1">Depreciation!AB25</f>
        <v>130456.84685842694</v>
      </c>
      <c r="AH145" s="202">
        <f ca="1">Depreciation!AC25</f>
        <v>130456.84685842694</v>
      </c>
      <c r="AI145" s="202">
        <f ca="1">Depreciation!AD25</f>
        <v>101141.44095434151</v>
      </c>
      <c r="AJ145" s="202">
        <f ca="1">Depreciation!AE25</f>
        <v>139064.0444063108</v>
      </c>
      <c r="AK145" s="202">
        <f>Depreciation!AF25</f>
        <v>0</v>
      </c>
      <c r="AL145" s="202">
        <f>Depreciation!AG25</f>
        <v>0</v>
      </c>
      <c r="AM145" s="202">
        <f>Depreciation!AH25</f>
        <v>0</v>
      </c>
      <c r="AN145" s="202">
        <f>Depreciation!AI25</f>
        <v>0</v>
      </c>
      <c r="AO145" s="202">
        <f>Depreciation!AJ25</f>
        <v>0</v>
      </c>
      <c r="AP145" s="202">
        <f>Depreciation!AK25</f>
        <v>0</v>
      </c>
      <c r="AQ145" s="202">
        <f>Depreciation!AL25</f>
        <v>0</v>
      </c>
      <c r="AR145" s="202">
        <f>Depreciation!AM25</f>
        <v>0</v>
      </c>
      <c r="AS145" s="202">
        <f>Depreciation!AN25</f>
        <v>0</v>
      </c>
      <c r="AT145" s="202">
        <f>Depreciation!AO25</f>
        <v>0</v>
      </c>
      <c r="AU145" s="202">
        <f>Depreciation!AP25</f>
        <v>0</v>
      </c>
      <c r="AV145" s="202">
        <f>Depreciation!AQ25</f>
        <v>0</v>
      </c>
      <c r="AW145" s="202">
        <f>Depreciation!AR25</f>
        <v>0</v>
      </c>
      <c r="AX145" s="202">
        <f>Depreciation!AS25</f>
        <v>0</v>
      </c>
      <c r="AY145" s="202">
        <f>Depreciation!AT25</f>
        <v>0</v>
      </c>
      <c r="AZ145" s="202">
        <f>Depreciation!AU25</f>
        <v>0</v>
      </c>
      <c r="BA145" s="202">
        <f>Depreciation!AV25</f>
        <v>0</v>
      </c>
      <c r="BB145" s="202">
        <f>Depreciation!AW25</f>
        <v>0</v>
      </c>
      <c r="BC145" s="202">
        <f>Depreciation!AX25</f>
        <v>0</v>
      </c>
      <c r="BD145" s="202">
        <f>Depreciation!AY25</f>
        <v>0</v>
      </c>
      <c r="BE145" s="202">
        <f>Depreciation!AZ25</f>
        <v>0</v>
      </c>
      <c r="BF145" s="202">
        <f>Depreciation!BA25</f>
        <v>0</v>
      </c>
      <c r="BG145" s="202">
        <f>Depreciation!BB25</f>
        <v>0</v>
      </c>
      <c r="BH145" s="202">
        <f>Depreciation!BC25</f>
        <v>0</v>
      </c>
      <c r="BI145" s="202">
        <f>Depreciation!BD25</f>
        <v>0</v>
      </c>
      <c r="BJ145" s="202">
        <f>Depreciation!BE25</f>
        <v>0</v>
      </c>
      <c r="BK145" s="202">
        <f>Depreciation!BF25</f>
        <v>0</v>
      </c>
      <c r="BL145" s="202">
        <f>Depreciation!BG25</f>
        <v>0</v>
      </c>
      <c r="BM145" s="202">
        <f>Depreciation!BH25</f>
        <v>0</v>
      </c>
      <c r="BN145" s="202">
        <f>Depreciation!BI25</f>
        <v>0</v>
      </c>
    </row>
    <row r="146" spans="1:66" x14ac:dyDescent="0.3">
      <c r="B146" s="86" t="s">
        <v>82</v>
      </c>
      <c r="C146" s="86"/>
      <c r="D146" s="86"/>
      <c r="E146" s="86"/>
      <c r="F146" s="86"/>
      <c r="G146" s="86"/>
      <c r="M146" s="202">
        <f ca="1">Depreciation!H26</f>
        <v>0</v>
      </c>
      <c r="N146" s="202">
        <f ca="1">Depreciation!I26</f>
        <v>0</v>
      </c>
      <c r="O146" s="202">
        <f ca="1">Depreciation!J26</f>
        <v>0</v>
      </c>
      <c r="P146" s="202">
        <f ca="1">Depreciation!K26</f>
        <v>0</v>
      </c>
      <c r="Q146" s="202">
        <f ca="1">Depreciation!L26</f>
        <v>212982.88500000004</v>
      </c>
      <c r="R146" s="202">
        <f ca="1">Depreciation!M26</f>
        <v>212982.88500000004</v>
      </c>
      <c r="S146" s="202">
        <f ca="1">Depreciation!N26</f>
        <v>212982.88500000004</v>
      </c>
      <c r="T146" s="202">
        <f ca="1">Depreciation!O26</f>
        <v>212982.88500000004</v>
      </c>
      <c r="U146" s="202">
        <f ca="1">Depreciation!P26</f>
        <v>443522.40925358172</v>
      </c>
      <c r="V146" s="202">
        <f ca="1">Depreciation!Q26</f>
        <v>443522.40925358172</v>
      </c>
      <c r="W146" s="202">
        <f ca="1">Depreciation!R26</f>
        <v>443522.40925358172</v>
      </c>
      <c r="X146" s="202">
        <f ca="1">Depreciation!S26</f>
        <v>443522.40925358172</v>
      </c>
      <c r="Y146" s="202">
        <f ca="1">Depreciation!T26</f>
        <v>693065.80445675843</v>
      </c>
      <c r="Z146" s="202">
        <f ca="1">Depreciation!U26</f>
        <v>693065.80445675843</v>
      </c>
      <c r="AA146" s="202">
        <f ca="1">Depreciation!V26</f>
        <v>693065.80445675843</v>
      </c>
      <c r="AB146" s="202">
        <f ca="1">Depreciation!W26</f>
        <v>693065.80445675843</v>
      </c>
      <c r="AC146" s="202">
        <f ca="1">Depreciation!X26</f>
        <v>750196.71574026672</v>
      </c>
      <c r="AD146" s="202">
        <f ca="1">Depreciation!Y26</f>
        <v>750196.71574026672</v>
      </c>
      <c r="AE146" s="202">
        <f ca="1">Depreciation!Z26</f>
        <v>750196.71574026672</v>
      </c>
      <c r="AF146" s="202">
        <f ca="1">Depreciation!AA26</f>
        <v>750196.71574026672</v>
      </c>
      <c r="AG146" s="202">
        <f ca="1">Depreciation!AB26</f>
        <v>812037.05144364294</v>
      </c>
      <c r="AH146" s="202">
        <f ca="1">Depreciation!AC26</f>
        <v>812037.05144364294</v>
      </c>
      <c r="AI146" s="202">
        <f ca="1">Depreciation!AD26</f>
        <v>812037.05144364294</v>
      </c>
      <c r="AJ146" s="202">
        <f ca="1">Depreciation!AE26</f>
        <v>812037.05144364294</v>
      </c>
      <c r="AK146" s="202">
        <f>Depreciation!AF26</f>
        <v>0</v>
      </c>
      <c r="AL146" s="202">
        <f>Depreciation!AG26</f>
        <v>0</v>
      </c>
      <c r="AM146" s="202">
        <f>Depreciation!AH26</f>
        <v>0</v>
      </c>
      <c r="AN146" s="202">
        <f>Depreciation!AI26</f>
        <v>0</v>
      </c>
      <c r="AO146" s="202">
        <f>Depreciation!AJ26</f>
        <v>0</v>
      </c>
      <c r="AP146" s="202">
        <f>Depreciation!AK26</f>
        <v>0</v>
      </c>
      <c r="AQ146" s="202">
        <f>Depreciation!AL26</f>
        <v>0</v>
      </c>
      <c r="AR146" s="202">
        <f>Depreciation!AM26</f>
        <v>0</v>
      </c>
      <c r="AS146" s="202">
        <f>Depreciation!AN26</f>
        <v>0</v>
      </c>
      <c r="AT146" s="202">
        <f>Depreciation!AO26</f>
        <v>0</v>
      </c>
      <c r="AU146" s="202">
        <f>Depreciation!AP26</f>
        <v>0</v>
      </c>
      <c r="AV146" s="202">
        <f>Depreciation!AQ26</f>
        <v>0</v>
      </c>
      <c r="AW146" s="202">
        <f>Depreciation!AR26</f>
        <v>0</v>
      </c>
      <c r="AX146" s="202">
        <f>Depreciation!AS26</f>
        <v>0</v>
      </c>
      <c r="AY146" s="202">
        <f>Depreciation!AT26</f>
        <v>0</v>
      </c>
      <c r="AZ146" s="202">
        <f>Depreciation!AU26</f>
        <v>0</v>
      </c>
      <c r="BA146" s="202">
        <f>Depreciation!AV26</f>
        <v>0</v>
      </c>
      <c r="BB146" s="202">
        <f>Depreciation!AW26</f>
        <v>0</v>
      </c>
      <c r="BC146" s="202">
        <f>Depreciation!AX26</f>
        <v>0</v>
      </c>
      <c r="BD146" s="202">
        <f>Depreciation!AY26</f>
        <v>0</v>
      </c>
      <c r="BE146" s="202">
        <f>Depreciation!AZ26</f>
        <v>0</v>
      </c>
      <c r="BF146" s="202">
        <f>Depreciation!BA26</f>
        <v>0</v>
      </c>
      <c r="BG146" s="202">
        <f>Depreciation!BB26</f>
        <v>0</v>
      </c>
      <c r="BH146" s="202">
        <f>Depreciation!BC26</f>
        <v>0</v>
      </c>
      <c r="BI146" s="202">
        <f>Depreciation!BD26</f>
        <v>0</v>
      </c>
      <c r="BJ146" s="202">
        <f>Depreciation!BE26</f>
        <v>0</v>
      </c>
      <c r="BK146" s="202">
        <f>Depreciation!BF26</f>
        <v>0</v>
      </c>
      <c r="BL146" s="202">
        <f>Depreciation!BG26</f>
        <v>0</v>
      </c>
      <c r="BM146" s="202">
        <f>Depreciation!BH26</f>
        <v>0</v>
      </c>
      <c r="BN146" s="202">
        <f>Depreciation!BI26</f>
        <v>0</v>
      </c>
    </row>
    <row r="147" spans="1:66" x14ac:dyDescent="0.3">
      <c r="B147" s="86" t="s">
        <v>83</v>
      </c>
      <c r="C147" s="86"/>
      <c r="D147" s="86"/>
      <c r="E147" s="86"/>
      <c r="F147" s="86"/>
      <c r="G147" s="86"/>
      <c r="M147" s="202">
        <f ca="1">Depreciation!H27</f>
        <v>625000</v>
      </c>
      <c r="N147" s="202">
        <f ca="1">Depreciation!I27</f>
        <v>625000</v>
      </c>
      <c r="O147" s="202">
        <f ca="1">Depreciation!J27</f>
        <v>625000</v>
      </c>
      <c r="P147" s="202">
        <f ca="1">Depreciation!K27</f>
        <v>625000</v>
      </c>
      <c r="Q147" s="202">
        <f ca="1">Depreciation!L27</f>
        <v>681795.43599999999</v>
      </c>
      <c r="R147" s="202">
        <f ca="1">Depreciation!M27</f>
        <v>739726.78072000004</v>
      </c>
      <c r="S147" s="202">
        <f ca="1">Depreciation!N27</f>
        <v>173816.75233439999</v>
      </c>
      <c r="T147" s="202">
        <f ca="1">Depreciation!O27</f>
        <v>234088.52338108802</v>
      </c>
      <c r="U147" s="202">
        <f ca="1">Depreciation!P27</f>
        <v>295565.72984870977</v>
      </c>
      <c r="V147" s="202">
        <f ca="1">Depreciation!Q27</f>
        <v>358272.48044568393</v>
      </c>
      <c r="W147" s="202">
        <f ca="1">Depreciation!R27</f>
        <v>365437.93005459761</v>
      </c>
      <c r="X147" s="202">
        <f ca="1">Depreciation!S27</f>
        <v>372746.68865568959</v>
      </c>
      <c r="Y147" s="202">
        <f ca="1">Depreciation!T27</f>
        <v>380201.62242880341</v>
      </c>
      <c r="Z147" s="202">
        <f ca="1">Depreciation!U27</f>
        <v>387805.65487737948</v>
      </c>
      <c r="AA147" s="202">
        <f ca="1">Depreciation!V27</f>
        <v>395561.76797492703</v>
      </c>
      <c r="AB147" s="202">
        <f ca="1">Depreciation!W27</f>
        <v>403473.00333442556</v>
      </c>
      <c r="AC147" s="202">
        <f ca="1">Depreciation!X27</f>
        <v>411542.4634011141</v>
      </c>
      <c r="AD147" s="202">
        <f ca="1">Depreciation!Y27</f>
        <v>419773.31266913639</v>
      </c>
      <c r="AE147" s="202">
        <f ca="1">Depreciation!Z27</f>
        <v>428168.77892251912</v>
      </c>
      <c r="AF147" s="202">
        <f ca="1">Depreciation!AA27</f>
        <v>436732.15450096951</v>
      </c>
      <c r="AG147" s="202">
        <f ca="1">Depreciation!AB27</f>
        <v>445466.79759098892</v>
      </c>
      <c r="AH147" s="202">
        <f ca="1">Depreciation!AC27</f>
        <v>454376.1335428087</v>
      </c>
      <c r="AI147" s="202">
        <f ca="1">Depreciation!AD27</f>
        <v>463463.65621366486</v>
      </c>
      <c r="AJ147" s="202">
        <f ca="1">Depreciation!AE27</f>
        <v>472732.92933793814</v>
      </c>
      <c r="AK147" s="202">
        <f>Depreciation!AF27</f>
        <v>0</v>
      </c>
      <c r="AL147" s="202">
        <f>Depreciation!AG27</f>
        <v>0</v>
      </c>
      <c r="AM147" s="202">
        <f>Depreciation!AH27</f>
        <v>0</v>
      </c>
      <c r="AN147" s="202">
        <f>Depreciation!AI27</f>
        <v>0</v>
      </c>
      <c r="AO147" s="202">
        <f>Depreciation!AJ27</f>
        <v>0</v>
      </c>
      <c r="AP147" s="202">
        <f>Depreciation!AK27</f>
        <v>0</v>
      </c>
      <c r="AQ147" s="202">
        <f>Depreciation!AL27</f>
        <v>0</v>
      </c>
      <c r="AR147" s="202">
        <f>Depreciation!AM27</f>
        <v>0</v>
      </c>
      <c r="AS147" s="202">
        <f>Depreciation!AN27</f>
        <v>0</v>
      </c>
      <c r="AT147" s="202">
        <f>Depreciation!AO27</f>
        <v>0</v>
      </c>
      <c r="AU147" s="202">
        <f>Depreciation!AP27</f>
        <v>0</v>
      </c>
      <c r="AV147" s="202">
        <f>Depreciation!AQ27</f>
        <v>0</v>
      </c>
      <c r="AW147" s="202">
        <f>Depreciation!AR27</f>
        <v>0</v>
      </c>
      <c r="AX147" s="202">
        <f>Depreciation!AS27</f>
        <v>0</v>
      </c>
      <c r="AY147" s="202">
        <f>Depreciation!AT27</f>
        <v>0</v>
      </c>
      <c r="AZ147" s="202">
        <f>Depreciation!AU27</f>
        <v>0</v>
      </c>
      <c r="BA147" s="202">
        <f>Depreciation!AV27</f>
        <v>0</v>
      </c>
      <c r="BB147" s="202">
        <f>Depreciation!AW27</f>
        <v>0</v>
      </c>
      <c r="BC147" s="202">
        <f>Depreciation!AX27</f>
        <v>0</v>
      </c>
      <c r="BD147" s="202">
        <f>Depreciation!AY27</f>
        <v>0</v>
      </c>
      <c r="BE147" s="202">
        <f>Depreciation!AZ27</f>
        <v>0</v>
      </c>
      <c r="BF147" s="202">
        <f>Depreciation!BA27</f>
        <v>0</v>
      </c>
      <c r="BG147" s="202">
        <f>Depreciation!BB27</f>
        <v>0</v>
      </c>
      <c r="BH147" s="202">
        <f>Depreciation!BC27</f>
        <v>0</v>
      </c>
      <c r="BI147" s="202">
        <f>Depreciation!BD27</f>
        <v>0</v>
      </c>
      <c r="BJ147" s="202">
        <f>Depreciation!BE27</f>
        <v>0</v>
      </c>
      <c r="BK147" s="202">
        <f>Depreciation!BF27</f>
        <v>0</v>
      </c>
      <c r="BL147" s="202">
        <f>Depreciation!BG27</f>
        <v>0</v>
      </c>
      <c r="BM147" s="202">
        <f>Depreciation!BH27</f>
        <v>0</v>
      </c>
      <c r="BN147" s="202">
        <f>Depreciation!BI27</f>
        <v>0</v>
      </c>
    </row>
    <row r="148" spans="1:66" x14ac:dyDescent="0.3">
      <c r="B148" s="86" t="s">
        <v>86</v>
      </c>
      <c r="C148" s="86"/>
      <c r="D148" s="86"/>
      <c r="E148" s="86"/>
      <c r="F148" s="86"/>
      <c r="G148" s="86"/>
      <c r="M148" s="202">
        <f ca="1">Depreciation!H28</f>
        <v>100000</v>
      </c>
      <c r="N148" s="202">
        <f ca="1">Depreciation!I28</f>
        <v>100000</v>
      </c>
      <c r="O148" s="202">
        <f ca="1">Depreciation!J28</f>
        <v>100000</v>
      </c>
      <c r="P148" s="202">
        <f ca="1">Depreciation!K28</f>
        <v>100000</v>
      </c>
      <c r="Q148" s="202">
        <f ca="1">Depreciation!L28</f>
        <v>11359.0872</v>
      </c>
      <c r="R148" s="202">
        <f ca="1">Depreciation!M28</f>
        <v>22945.356144000001</v>
      </c>
      <c r="S148" s="202">
        <f ca="1">Depreciation!N28</f>
        <v>34763.350466880001</v>
      </c>
      <c r="T148" s="202">
        <f ca="1">Depreciation!O28</f>
        <v>46817.704676217603</v>
      </c>
      <c r="U148" s="202">
        <f ca="1">Depreciation!P28</f>
        <v>47754.058769741961</v>
      </c>
      <c r="V148" s="202">
        <f ca="1">Depreciation!Q28</f>
        <v>48709.139945136798</v>
      </c>
      <c r="W148" s="202">
        <f ca="1">Depreciation!R28</f>
        <v>49683.322744039528</v>
      </c>
      <c r="X148" s="202">
        <f ca="1">Depreciation!S28</f>
        <v>50676.989198920324</v>
      </c>
      <c r="Y148" s="202">
        <f ca="1">Depreciation!T28</f>
        <v>51690.52898289873</v>
      </c>
      <c r="Z148" s="202">
        <f ca="1">Depreciation!U28</f>
        <v>52724.339562556714</v>
      </c>
      <c r="AA148" s="202">
        <f ca="1">Depreciation!V28</f>
        <v>53778.826353807846</v>
      </c>
      <c r="AB148" s="202">
        <f ca="1">Depreciation!W28</f>
        <v>54854.402880884008</v>
      </c>
      <c r="AC148" s="202">
        <f ca="1">Depreciation!X28</f>
        <v>55951.49093850168</v>
      </c>
      <c r="AD148" s="202">
        <f ca="1">Depreciation!Y28</f>
        <v>57070.520757271712</v>
      </c>
      <c r="AE148" s="202">
        <f ca="1">Depreciation!Z28</f>
        <v>58211.931172417142</v>
      </c>
      <c r="AF148" s="202">
        <f ca="1">Depreciation!AA28</f>
        <v>59376.169795865484</v>
      </c>
      <c r="AG148" s="202">
        <f ca="1">Depreciation!AB28</f>
        <v>60563.693191782797</v>
      </c>
      <c r="AH148" s="202">
        <f ca="1">Depreciation!AC28</f>
        <v>61774.967055618457</v>
      </c>
      <c r="AI148" s="202">
        <f ca="1">Depreciation!AD28</f>
        <v>63010.466396730815</v>
      </c>
      <c r="AJ148" s="202">
        <f ca="1">Depreciation!AE28</f>
        <v>64270.675724665431</v>
      </c>
      <c r="AK148" s="202">
        <f>Depreciation!AF28</f>
        <v>0</v>
      </c>
      <c r="AL148" s="202">
        <f>Depreciation!AG28</f>
        <v>0</v>
      </c>
      <c r="AM148" s="202">
        <f>Depreciation!AH28</f>
        <v>0</v>
      </c>
      <c r="AN148" s="202">
        <f>Depreciation!AI28</f>
        <v>0</v>
      </c>
      <c r="AO148" s="202">
        <f>Depreciation!AJ28</f>
        <v>0</v>
      </c>
      <c r="AP148" s="202">
        <f>Depreciation!AK28</f>
        <v>0</v>
      </c>
      <c r="AQ148" s="202">
        <f>Depreciation!AL28</f>
        <v>0</v>
      </c>
      <c r="AR148" s="202">
        <f>Depreciation!AM28</f>
        <v>0</v>
      </c>
      <c r="AS148" s="202">
        <f>Depreciation!AN28</f>
        <v>0</v>
      </c>
      <c r="AT148" s="202">
        <f>Depreciation!AO28</f>
        <v>0</v>
      </c>
      <c r="AU148" s="202">
        <f>Depreciation!AP28</f>
        <v>0</v>
      </c>
      <c r="AV148" s="202">
        <f>Depreciation!AQ28</f>
        <v>0</v>
      </c>
      <c r="AW148" s="202">
        <f>Depreciation!AR28</f>
        <v>0</v>
      </c>
      <c r="AX148" s="202">
        <f>Depreciation!AS28</f>
        <v>0</v>
      </c>
      <c r="AY148" s="202">
        <f>Depreciation!AT28</f>
        <v>0</v>
      </c>
      <c r="AZ148" s="202">
        <f>Depreciation!AU28</f>
        <v>0</v>
      </c>
      <c r="BA148" s="202">
        <f>Depreciation!AV28</f>
        <v>0</v>
      </c>
      <c r="BB148" s="202">
        <f>Depreciation!AW28</f>
        <v>0</v>
      </c>
      <c r="BC148" s="202">
        <f>Depreciation!AX28</f>
        <v>0</v>
      </c>
      <c r="BD148" s="202">
        <f>Depreciation!AY28</f>
        <v>0</v>
      </c>
      <c r="BE148" s="202">
        <f>Depreciation!AZ28</f>
        <v>0</v>
      </c>
      <c r="BF148" s="202">
        <f>Depreciation!BA28</f>
        <v>0</v>
      </c>
      <c r="BG148" s="202">
        <f>Depreciation!BB28</f>
        <v>0</v>
      </c>
      <c r="BH148" s="202">
        <f>Depreciation!BC28</f>
        <v>0</v>
      </c>
      <c r="BI148" s="202">
        <f>Depreciation!BD28</f>
        <v>0</v>
      </c>
      <c r="BJ148" s="202">
        <f>Depreciation!BE28</f>
        <v>0</v>
      </c>
      <c r="BK148" s="202">
        <f>Depreciation!BF28</f>
        <v>0</v>
      </c>
      <c r="BL148" s="202">
        <f>Depreciation!BG28</f>
        <v>0</v>
      </c>
      <c r="BM148" s="202">
        <f>Depreciation!BH28</f>
        <v>0</v>
      </c>
      <c r="BN148" s="202">
        <f>Depreciation!BI28</f>
        <v>0</v>
      </c>
    </row>
    <row r="149" spans="1:66" x14ac:dyDescent="0.3">
      <c r="B149" s="86" t="s">
        <v>97</v>
      </c>
      <c r="C149" s="86"/>
      <c r="D149" s="86"/>
      <c r="E149" s="86"/>
      <c r="F149" s="86"/>
      <c r="G149" s="86"/>
      <c r="M149" s="202">
        <f ca="1">Depreciation!H29</f>
        <v>50000</v>
      </c>
      <c r="N149" s="202">
        <f ca="1">Depreciation!I29</f>
        <v>50000</v>
      </c>
      <c r="O149" s="202">
        <f ca="1">Depreciation!J29</f>
        <v>50000</v>
      </c>
      <c r="P149" s="202">
        <f ca="1">Depreciation!K29</f>
        <v>50000</v>
      </c>
      <c r="Q149" s="202">
        <f ca="1">Depreciation!L29</f>
        <v>50000</v>
      </c>
      <c r="R149" s="202">
        <f ca="1">Depreciation!M29</f>
        <v>50000</v>
      </c>
      <c r="S149" s="202">
        <f ca="1">Depreciation!N29</f>
        <v>0</v>
      </c>
      <c r="T149" s="202">
        <f ca="1">Depreciation!O29</f>
        <v>0</v>
      </c>
      <c r="U149" s="202">
        <f ca="1">Depreciation!P29</f>
        <v>0</v>
      </c>
      <c r="V149" s="202">
        <f ca="1">Depreciation!Q29</f>
        <v>0</v>
      </c>
      <c r="W149" s="202">
        <f ca="1">Depreciation!R29</f>
        <v>0</v>
      </c>
      <c r="X149" s="202">
        <f ca="1">Depreciation!S29</f>
        <v>0</v>
      </c>
      <c r="Y149" s="202">
        <f ca="1">Depreciation!T29</f>
        <v>66544.905387513791</v>
      </c>
      <c r="Z149" s="202">
        <f ca="1">Depreciation!U29</f>
        <v>66544.905387513791</v>
      </c>
      <c r="AA149" s="202">
        <f ca="1">Depreciation!V29</f>
        <v>66544.905387513791</v>
      </c>
      <c r="AB149" s="202">
        <f ca="1">Depreciation!W29</f>
        <v>66544.905387513791</v>
      </c>
      <c r="AC149" s="202">
        <f ca="1">Depreciation!X29</f>
        <v>66544.905387513791</v>
      </c>
      <c r="AD149" s="202">
        <f ca="1">Depreciation!Y29</f>
        <v>66544.905387513791</v>
      </c>
      <c r="AE149" s="202">
        <f ca="1">Depreciation!Z29</f>
        <v>0</v>
      </c>
      <c r="AF149" s="202">
        <f ca="1">Depreciation!AA29</f>
        <v>0</v>
      </c>
      <c r="AG149" s="202">
        <f ca="1">Depreciation!AB29</f>
        <v>0</v>
      </c>
      <c r="AH149" s="202">
        <f ca="1">Depreciation!AC29</f>
        <v>0</v>
      </c>
      <c r="AI149" s="202">
        <f ca="1">Depreciation!AD29</f>
        <v>0</v>
      </c>
      <c r="AJ149" s="202">
        <f ca="1">Depreciation!AE29</f>
        <v>0</v>
      </c>
      <c r="AK149" s="202">
        <f>Depreciation!AF29</f>
        <v>0</v>
      </c>
      <c r="AL149" s="202">
        <f>Depreciation!AG29</f>
        <v>0</v>
      </c>
      <c r="AM149" s="202">
        <f>Depreciation!AH29</f>
        <v>0</v>
      </c>
      <c r="AN149" s="202">
        <f>Depreciation!AI29</f>
        <v>0</v>
      </c>
      <c r="AO149" s="202">
        <f>Depreciation!AJ29</f>
        <v>0</v>
      </c>
      <c r="AP149" s="202">
        <f>Depreciation!AK29</f>
        <v>0</v>
      </c>
      <c r="AQ149" s="202">
        <f>Depreciation!AL29</f>
        <v>0</v>
      </c>
      <c r="AR149" s="202">
        <f>Depreciation!AM29</f>
        <v>0</v>
      </c>
      <c r="AS149" s="202">
        <f>Depreciation!AN29</f>
        <v>0</v>
      </c>
      <c r="AT149" s="202">
        <f>Depreciation!AO29</f>
        <v>0</v>
      </c>
      <c r="AU149" s="202">
        <f>Depreciation!AP29</f>
        <v>0</v>
      </c>
      <c r="AV149" s="202">
        <f>Depreciation!AQ29</f>
        <v>0</v>
      </c>
      <c r="AW149" s="202">
        <f>Depreciation!AR29</f>
        <v>0</v>
      </c>
      <c r="AX149" s="202">
        <f>Depreciation!AS29</f>
        <v>0</v>
      </c>
      <c r="AY149" s="202">
        <f>Depreciation!AT29</f>
        <v>0</v>
      </c>
      <c r="AZ149" s="202">
        <f>Depreciation!AU29</f>
        <v>0</v>
      </c>
      <c r="BA149" s="202">
        <f>Depreciation!AV29</f>
        <v>0</v>
      </c>
      <c r="BB149" s="202">
        <f>Depreciation!AW29</f>
        <v>0</v>
      </c>
      <c r="BC149" s="202">
        <f>Depreciation!AX29</f>
        <v>0</v>
      </c>
      <c r="BD149" s="202">
        <f>Depreciation!AY29</f>
        <v>0</v>
      </c>
      <c r="BE149" s="202">
        <f>Depreciation!AZ29</f>
        <v>0</v>
      </c>
      <c r="BF149" s="202">
        <f>Depreciation!BA29</f>
        <v>0</v>
      </c>
      <c r="BG149" s="202">
        <f>Depreciation!BB29</f>
        <v>0</v>
      </c>
      <c r="BH149" s="202">
        <f>Depreciation!BC29</f>
        <v>0</v>
      </c>
      <c r="BI149" s="202">
        <f>Depreciation!BD29</f>
        <v>0</v>
      </c>
      <c r="BJ149" s="202">
        <f>Depreciation!BE29</f>
        <v>0</v>
      </c>
      <c r="BK149" s="202">
        <f>Depreciation!BF29</f>
        <v>0</v>
      </c>
      <c r="BL149" s="202">
        <f>Depreciation!BG29</f>
        <v>0</v>
      </c>
      <c r="BM149" s="202">
        <f>Depreciation!BH29</f>
        <v>0</v>
      </c>
      <c r="BN149" s="202">
        <f>Depreciation!BI29</f>
        <v>0</v>
      </c>
    </row>
    <row r="150" spans="1:66" x14ac:dyDescent="0.3">
      <c r="B150" s="86" t="s">
        <v>90</v>
      </c>
      <c r="C150" s="86"/>
      <c r="D150" s="86"/>
      <c r="E150" s="86"/>
      <c r="F150" s="86"/>
      <c r="G150" s="86"/>
      <c r="M150" s="202">
        <f ca="1">Depreciation!H30</f>
        <v>10000</v>
      </c>
      <c r="N150" s="202">
        <f ca="1">Depreciation!I30</f>
        <v>20600</v>
      </c>
      <c r="O150" s="202">
        <f ca="1">Depreciation!J30</f>
        <v>31518</v>
      </c>
      <c r="P150" s="202">
        <f ca="1">Depreciation!K30</f>
        <v>42654.36</v>
      </c>
      <c r="Q150" s="202">
        <f ca="1">Depreciation!L30</f>
        <v>54013.447200000002</v>
      </c>
      <c r="R150" s="202">
        <f ca="1">Depreciation!M30</f>
        <v>65599.716144000005</v>
      </c>
      <c r="S150" s="202">
        <f ca="1">Depreciation!N30</f>
        <v>67417.710466880017</v>
      </c>
      <c r="T150" s="202">
        <f ca="1">Depreciation!O30</f>
        <v>68872.064676217618</v>
      </c>
      <c r="U150" s="202">
        <f ca="1">Depreciation!P30</f>
        <v>70249.505969741978</v>
      </c>
      <c r="V150" s="202">
        <f ca="1">Depreciation!Q30</f>
        <v>71654.49608913681</v>
      </c>
      <c r="W150" s="202">
        <f ca="1">Depreciation!R30</f>
        <v>73087.586010919549</v>
      </c>
      <c r="X150" s="202">
        <f ca="1">Depreciation!S30</f>
        <v>74549.337731137945</v>
      </c>
      <c r="Y150" s="202">
        <f ca="1">Depreciation!T30</f>
        <v>76040.324485760706</v>
      </c>
      <c r="Z150" s="202">
        <f ca="1">Depreciation!U30</f>
        <v>77561.130975475928</v>
      </c>
      <c r="AA150" s="202">
        <f ca="1">Depreciation!V30</f>
        <v>79112.353594985427</v>
      </c>
      <c r="AB150" s="202">
        <f ca="1">Depreciation!W30</f>
        <v>80694.600666885148</v>
      </c>
      <c r="AC150" s="202">
        <f ca="1">Depreciation!X30</f>
        <v>82308.492680222858</v>
      </c>
      <c r="AD150" s="202">
        <f ca="1">Depreciation!Y30</f>
        <v>83954.662533827315</v>
      </c>
      <c r="AE150" s="202">
        <f ca="1">Depreciation!Z30</f>
        <v>85633.755784503868</v>
      </c>
      <c r="AF150" s="202">
        <f ca="1">Depreciation!AA30</f>
        <v>87346.43090019394</v>
      </c>
      <c r="AG150" s="202">
        <f ca="1">Depreciation!AB30</f>
        <v>89093.359518197816</v>
      </c>
      <c r="AH150" s="202">
        <f ca="1">Depreciation!AC30</f>
        <v>90875.226708561779</v>
      </c>
      <c r="AI150" s="202">
        <f ca="1">Depreciation!AD30</f>
        <v>92692.731242733018</v>
      </c>
      <c r="AJ150" s="202">
        <f ca="1">Depreciation!AE30</f>
        <v>94546.585867587695</v>
      </c>
      <c r="AK150" s="202">
        <f>Depreciation!AF30</f>
        <v>0</v>
      </c>
      <c r="AL150" s="202">
        <f>Depreciation!AG30</f>
        <v>0</v>
      </c>
      <c r="AM150" s="202">
        <f>Depreciation!AH30</f>
        <v>0</v>
      </c>
      <c r="AN150" s="202">
        <f>Depreciation!AI30</f>
        <v>0</v>
      </c>
      <c r="AO150" s="202">
        <f>Depreciation!AJ30</f>
        <v>0</v>
      </c>
      <c r="AP150" s="202">
        <f>Depreciation!AK30</f>
        <v>0</v>
      </c>
      <c r="AQ150" s="202">
        <f>Depreciation!AL30</f>
        <v>0</v>
      </c>
      <c r="AR150" s="202">
        <f>Depreciation!AM30</f>
        <v>0</v>
      </c>
      <c r="AS150" s="202">
        <f>Depreciation!AN30</f>
        <v>0</v>
      </c>
      <c r="AT150" s="202">
        <f>Depreciation!AO30</f>
        <v>0</v>
      </c>
      <c r="AU150" s="202">
        <f>Depreciation!AP30</f>
        <v>0</v>
      </c>
      <c r="AV150" s="202">
        <f>Depreciation!AQ30</f>
        <v>0</v>
      </c>
      <c r="AW150" s="202">
        <f>Depreciation!AR30</f>
        <v>0</v>
      </c>
      <c r="AX150" s="202">
        <f>Depreciation!AS30</f>
        <v>0</v>
      </c>
      <c r="AY150" s="202">
        <f>Depreciation!AT30</f>
        <v>0</v>
      </c>
      <c r="AZ150" s="202">
        <f>Depreciation!AU30</f>
        <v>0</v>
      </c>
      <c r="BA150" s="202">
        <f>Depreciation!AV30</f>
        <v>0</v>
      </c>
      <c r="BB150" s="202">
        <f>Depreciation!AW30</f>
        <v>0</v>
      </c>
      <c r="BC150" s="202">
        <f>Depreciation!AX30</f>
        <v>0</v>
      </c>
      <c r="BD150" s="202">
        <f>Depreciation!AY30</f>
        <v>0</v>
      </c>
      <c r="BE150" s="202">
        <f>Depreciation!AZ30</f>
        <v>0</v>
      </c>
      <c r="BF150" s="202">
        <f>Depreciation!BA30</f>
        <v>0</v>
      </c>
      <c r="BG150" s="202">
        <f>Depreciation!BB30</f>
        <v>0</v>
      </c>
      <c r="BH150" s="202">
        <f>Depreciation!BC30</f>
        <v>0</v>
      </c>
      <c r="BI150" s="202">
        <f>Depreciation!BD30</f>
        <v>0</v>
      </c>
      <c r="BJ150" s="202">
        <f>Depreciation!BE30</f>
        <v>0</v>
      </c>
      <c r="BK150" s="202">
        <f>Depreciation!BF30</f>
        <v>0</v>
      </c>
      <c r="BL150" s="202">
        <f>Depreciation!BG30</f>
        <v>0</v>
      </c>
      <c r="BM150" s="202">
        <f>Depreciation!BH30</f>
        <v>0</v>
      </c>
      <c r="BN150" s="202">
        <f>Depreciation!BI30</f>
        <v>0</v>
      </c>
    </row>
    <row r="151" spans="1:66" x14ac:dyDescent="0.3">
      <c r="B151" s="87" t="s">
        <v>92</v>
      </c>
      <c r="C151" s="87"/>
      <c r="D151" s="87"/>
      <c r="E151" s="87"/>
      <c r="F151" s="87"/>
      <c r="G151" s="87"/>
      <c r="H151" s="174"/>
      <c r="I151" s="174"/>
      <c r="J151" s="174"/>
      <c r="K151" s="174"/>
      <c r="L151" s="174"/>
      <c r="M151" s="203">
        <f ca="1">Depreciation!H31</f>
        <v>1666.6666666666667</v>
      </c>
      <c r="N151" s="203">
        <f ca="1">Depreciation!I31</f>
        <v>3433.3333333333335</v>
      </c>
      <c r="O151" s="203">
        <f ca="1">Depreciation!J31</f>
        <v>5253</v>
      </c>
      <c r="P151" s="203">
        <f ca="1">Depreciation!K31</f>
        <v>7109.06</v>
      </c>
      <c r="Q151" s="203">
        <f ca="1">Depreciation!L31</f>
        <v>9002.2412000000004</v>
      </c>
      <c r="R151" s="203">
        <f ca="1">Depreciation!M31</f>
        <v>10933.286024000001</v>
      </c>
      <c r="S151" s="203">
        <f ca="1">Depreciation!N31</f>
        <v>11236.285077813334</v>
      </c>
      <c r="T151" s="203">
        <f ca="1">Depreciation!O31</f>
        <v>11478.677446036267</v>
      </c>
      <c r="U151" s="203">
        <f ca="1">Depreciation!P31</f>
        <v>11708.250994956994</v>
      </c>
      <c r="V151" s="203">
        <f ca="1">Depreciation!Q31</f>
        <v>11942.416014856133</v>
      </c>
      <c r="W151" s="203">
        <f ca="1">Depreciation!R31</f>
        <v>12181.264335153255</v>
      </c>
      <c r="X151" s="203">
        <f ca="1">Depreciation!S31</f>
        <v>12424.889621856319</v>
      </c>
      <c r="Y151" s="203">
        <f ca="1">Depreciation!T31</f>
        <v>12673.387414293446</v>
      </c>
      <c r="Z151" s="203">
        <f ca="1">Depreciation!U31</f>
        <v>12926.855162579317</v>
      </c>
      <c r="AA151" s="203">
        <f ca="1">Depreciation!V31</f>
        <v>13185.392265830904</v>
      </c>
      <c r="AB151" s="203">
        <f ca="1">Depreciation!W31</f>
        <v>13449.100111147525</v>
      </c>
      <c r="AC151" s="203">
        <f ca="1">Depreciation!X31</f>
        <v>13718.082113370474</v>
      </c>
      <c r="AD151" s="203">
        <f ca="1">Depreciation!Y31</f>
        <v>13992.443755637883</v>
      </c>
      <c r="AE151" s="203">
        <f ca="1">Depreciation!Z31</f>
        <v>14272.292630750642</v>
      </c>
      <c r="AF151" s="203">
        <f ca="1">Depreciation!AA31</f>
        <v>14557.738483365654</v>
      </c>
      <c r="AG151" s="203">
        <f ca="1">Depreciation!AB31</f>
        <v>14848.893253032969</v>
      </c>
      <c r="AH151" s="203">
        <f ca="1">Depreciation!AC31</f>
        <v>15145.87111809363</v>
      </c>
      <c r="AI151" s="203">
        <f ca="1">Depreciation!AD31</f>
        <v>15448.788540455504</v>
      </c>
      <c r="AJ151" s="203">
        <f ca="1">Depreciation!AE31</f>
        <v>15757.764311264611</v>
      </c>
      <c r="AK151" s="203">
        <f>Depreciation!AF31</f>
        <v>0</v>
      </c>
      <c r="AL151" s="203">
        <f>Depreciation!AG31</f>
        <v>0</v>
      </c>
      <c r="AM151" s="203">
        <f>Depreciation!AH31</f>
        <v>0</v>
      </c>
      <c r="AN151" s="203">
        <f>Depreciation!AI31</f>
        <v>0</v>
      </c>
      <c r="AO151" s="203">
        <f>Depreciation!AJ31</f>
        <v>0</v>
      </c>
      <c r="AP151" s="203">
        <f>Depreciation!AK31</f>
        <v>0</v>
      </c>
      <c r="AQ151" s="203">
        <f>Depreciation!AL31</f>
        <v>0</v>
      </c>
      <c r="AR151" s="203">
        <f>Depreciation!AM31</f>
        <v>0</v>
      </c>
      <c r="AS151" s="203">
        <f>Depreciation!AN31</f>
        <v>0</v>
      </c>
      <c r="AT151" s="203">
        <f>Depreciation!AO31</f>
        <v>0</v>
      </c>
      <c r="AU151" s="203">
        <f>Depreciation!AP31</f>
        <v>0</v>
      </c>
      <c r="AV151" s="203">
        <f>Depreciation!AQ31</f>
        <v>0</v>
      </c>
      <c r="AW151" s="203">
        <f>Depreciation!AR31</f>
        <v>0</v>
      </c>
      <c r="AX151" s="203">
        <f>Depreciation!AS31</f>
        <v>0</v>
      </c>
      <c r="AY151" s="203">
        <f>Depreciation!AT31</f>
        <v>0</v>
      </c>
      <c r="AZ151" s="203">
        <f>Depreciation!AU31</f>
        <v>0</v>
      </c>
      <c r="BA151" s="203">
        <f>Depreciation!AV31</f>
        <v>0</v>
      </c>
      <c r="BB151" s="203">
        <f>Depreciation!AW31</f>
        <v>0</v>
      </c>
      <c r="BC151" s="203">
        <f>Depreciation!AX31</f>
        <v>0</v>
      </c>
      <c r="BD151" s="203">
        <f>Depreciation!AY31</f>
        <v>0</v>
      </c>
      <c r="BE151" s="203">
        <f>Depreciation!AZ31</f>
        <v>0</v>
      </c>
      <c r="BF151" s="203">
        <f>Depreciation!BA31</f>
        <v>0</v>
      </c>
      <c r="BG151" s="203">
        <f>Depreciation!BB31</f>
        <v>0</v>
      </c>
      <c r="BH151" s="203">
        <f>Depreciation!BC31</f>
        <v>0</v>
      </c>
      <c r="BI151" s="203">
        <f>Depreciation!BD31</f>
        <v>0</v>
      </c>
      <c r="BJ151" s="203">
        <f>Depreciation!BE31</f>
        <v>0</v>
      </c>
      <c r="BK151" s="203">
        <f>Depreciation!BF31</f>
        <v>0</v>
      </c>
      <c r="BL151" s="203">
        <f>Depreciation!BG31</f>
        <v>0</v>
      </c>
      <c r="BM151" s="203">
        <f>Depreciation!BH31</f>
        <v>0</v>
      </c>
      <c r="BN151" s="203">
        <f>Depreciation!BI31</f>
        <v>0</v>
      </c>
    </row>
    <row r="152" spans="1:66" x14ac:dyDescent="0.3">
      <c r="B152" s="85" t="s">
        <v>105</v>
      </c>
      <c r="C152" s="85"/>
      <c r="D152" s="85"/>
      <c r="E152" s="85"/>
      <c r="F152" s="85"/>
      <c r="G152" s="85"/>
      <c r="M152" s="204">
        <f t="shared" ref="M152:AH152" ca="1" si="102">SUM(M145:M151)</f>
        <v>1015833.3333333333</v>
      </c>
      <c r="N152" s="204">
        <f t="shared" ca="1" si="102"/>
        <v>1028200</v>
      </c>
      <c r="O152" s="204">
        <f t="shared" ca="1" si="102"/>
        <v>1040937.6666666666</v>
      </c>
      <c r="P152" s="204">
        <f t="shared" ca="1" si="102"/>
        <v>1079450.9116666669</v>
      </c>
      <c r="Q152" s="204">
        <f t="shared" ca="1" si="102"/>
        <v>1273840.5882666667</v>
      </c>
      <c r="R152" s="204">
        <f t="shared" ca="1" si="102"/>
        <v>1356875.5156986667</v>
      </c>
      <c r="S152" s="204">
        <f t="shared" ca="1" si="102"/>
        <v>754904.47501264</v>
      </c>
      <c r="T152" s="204">
        <f t="shared" ca="1" si="102"/>
        <v>856551.90857595822</v>
      </c>
      <c r="U152" s="204">
        <f t="shared" ca="1" si="102"/>
        <v>1151112.0082331311</v>
      </c>
      <c r="V152" s="204">
        <f t="shared" ca="1" si="102"/>
        <v>1216412.9951447942</v>
      </c>
      <c r="W152" s="204">
        <f t="shared" ca="1" si="102"/>
        <v>1255539.9716987759</v>
      </c>
      <c r="X152" s="204">
        <f t="shared" ca="1" si="102"/>
        <v>1265547.7737616699</v>
      </c>
      <c r="Y152" s="204">
        <f t="shared" ca="1" si="102"/>
        <v>1362677.3657898458</v>
      </c>
      <c r="Z152" s="204">
        <f t="shared" ca="1" si="102"/>
        <v>1373089.4830560812</v>
      </c>
      <c r="AA152" s="204">
        <f t="shared" ca="1" si="102"/>
        <v>1415441.7808016769</v>
      </c>
      <c r="AB152" s="204">
        <f t="shared" ca="1" si="102"/>
        <v>1400753.722605468</v>
      </c>
      <c r="AC152" s="204">
        <f t="shared" ca="1" si="102"/>
        <v>1468934.0560288432</v>
      </c>
      <c r="AD152" s="204">
        <f t="shared" ca="1" si="102"/>
        <v>1513878.6532148512</v>
      </c>
      <c r="AE152" s="204">
        <f t="shared" ca="1" si="102"/>
        <v>1458829.5666216551</v>
      </c>
      <c r="AF152" s="204">
        <f t="shared" ca="1" si="102"/>
        <v>1442930.7400621267</v>
      </c>
      <c r="AG152" s="204">
        <f t="shared" ca="1" si="102"/>
        <v>1552466.6418560725</v>
      </c>
      <c r="AH152" s="204">
        <f t="shared" ca="1" si="102"/>
        <v>1564666.0967271526</v>
      </c>
      <c r="AI152" s="204">
        <f t="shared" ref="AI152:BN152" ca="1" si="103">SUM(AI145:AI151)</f>
        <v>1547794.1347915689</v>
      </c>
      <c r="AJ152" s="204">
        <f t="shared" ca="1" si="103"/>
        <v>1598409.0510914095</v>
      </c>
      <c r="AK152" s="204">
        <f t="shared" si="103"/>
        <v>0</v>
      </c>
      <c r="AL152" s="204">
        <f t="shared" si="103"/>
        <v>0</v>
      </c>
      <c r="AM152" s="204">
        <f t="shared" si="103"/>
        <v>0</v>
      </c>
      <c r="AN152" s="204">
        <f t="shared" si="103"/>
        <v>0</v>
      </c>
      <c r="AO152" s="204">
        <f t="shared" si="103"/>
        <v>0</v>
      </c>
      <c r="AP152" s="204">
        <f t="shared" si="103"/>
        <v>0</v>
      </c>
      <c r="AQ152" s="204">
        <f t="shared" si="103"/>
        <v>0</v>
      </c>
      <c r="AR152" s="204">
        <f t="shared" si="103"/>
        <v>0</v>
      </c>
      <c r="AS152" s="204">
        <f t="shared" si="103"/>
        <v>0</v>
      </c>
      <c r="AT152" s="204">
        <f t="shared" si="103"/>
        <v>0</v>
      </c>
      <c r="AU152" s="204">
        <f t="shared" si="103"/>
        <v>0</v>
      </c>
      <c r="AV152" s="204">
        <f t="shared" si="103"/>
        <v>0</v>
      </c>
      <c r="AW152" s="204">
        <f t="shared" si="103"/>
        <v>0</v>
      </c>
      <c r="AX152" s="204">
        <f t="shared" si="103"/>
        <v>0</v>
      </c>
      <c r="AY152" s="204">
        <f t="shared" si="103"/>
        <v>0</v>
      </c>
      <c r="AZ152" s="204">
        <f t="shared" si="103"/>
        <v>0</v>
      </c>
      <c r="BA152" s="204">
        <f t="shared" si="103"/>
        <v>0</v>
      </c>
      <c r="BB152" s="204">
        <f t="shared" si="103"/>
        <v>0</v>
      </c>
      <c r="BC152" s="204">
        <f t="shared" si="103"/>
        <v>0</v>
      </c>
      <c r="BD152" s="204">
        <f t="shared" si="103"/>
        <v>0</v>
      </c>
      <c r="BE152" s="204">
        <f t="shared" si="103"/>
        <v>0</v>
      </c>
      <c r="BF152" s="204">
        <f t="shared" si="103"/>
        <v>0</v>
      </c>
      <c r="BG152" s="204">
        <f t="shared" si="103"/>
        <v>0</v>
      </c>
      <c r="BH152" s="204">
        <f t="shared" si="103"/>
        <v>0</v>
      </c>
      <c r="BI152" s="204">
        <f t="shared" si="103"/>
        <v>0</v>
      </c>
      <c r="BJ152" s="204">
        <f t="shared" si="103"/>
        <v>0</v>
      </c>
      <c r="BK152" s="204">
        <f t="shared" si="103"/>
        <v>0</v>
      </c>
      <c r="BL152" s="204">
        <f t="shared" si="103"/>
        <v>0</v>
      </c>
      <c r="BM152" s="204">
        <f t="shared" si="103"/>
        <v>0</v>
      </c>
      <c r="BN152" s="204">
        <f t="shared" si="103"/>
        <v>0</v>
      </c>
    </row>
    <row r="154" spans="1:66" x14ac:dyDescent="0.3">
      <c r="A154" s="155"/>
      <c r="B154" s="156" t="s">
        <v>106</v>
      </c>
      <c r="C154" s="156"/>
      <c r="D154" s="156"/>
      <c r="E154" s="156"/>
      <c r="F154" s="156"/>
      <c r="G154" s="156"/>
      <c r="H154" s="151"/>
      <c r="I154" s="155"/>
      <c r="J154" s="155"/>
      <c r="K154" s="151"/>
      <c r="L154" s="151"/>
      <c r="M154" s="155"/>
      <c r="N154" s="155"/>
      <c r="O154" s="212"/>
      <c r="P154" s="212"/>
      <c r="Q154" s="212"/>
      <c r="R154" s="212"/>
      <c r="S154" s="212"/>
      <c r="T154" s="212"/>
      <c r="U154" s="212"/>
      <c r="V154" s="212"/>
      <c r="W154" s="155"/>
      <c r="X154" s="155"/>
      <c r="Y154" s="155"/>
      <c r="Z154" s="155"/>
      <c r="AA154" s="155"/>
      <c r="AB154" s="155"/>
      <c r="AC154" s="155"/>
      <c r="AD154" s="155"/>
      <c r="AE154" s="155"/>
      <c r="AF154" s="155"/>
      <c r="AG154" s="155"/>
      <c r="AH154" s="155"/>
      <c r="AI154" s="155"/>
      <c r="AJ154" s="155"/>
      <c r="AK154" s="155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55"/>
      <c r="AZ154" s="155"/>
      <c r="BA154" s="155"/>
      <c r="BB154" s="155"/>
      <c r="BC154" s="155"/>
      <c r="BD154" s="155"/>
      <c r="BE154" s="155"/>
      <c r="BF154" s="155"/>
      <c r="BG154" s="155"/>
      <c r="BH154" s="155"/>
      <c r="BI154" s="155"/>
      <c r="BJ154" s="155"/>
      <c r="BK154" s="155"/>
      <c r="BL154" s="155"/>
      <c r="BM154" s="155"/>
      <c r="BN154" s="155"/>
    </row>
    <row r="156" spans="1:66" x14ac:dyDescent="0.3">
      <c r="B156" s="223" t="s">
        <v>107</v>
      </c>
      <c r="C156" s="157"/>
      <c r="D156" s="157"/>
      <c r="E156" s="157"/>
      <c r="F156" s="157"/>
      <c r="G156" s="157"/>
      <c r="M156" s="205">
        <v>0.01</v>
      </c>
      <c r="N156" s="205">
        <v>0.01</v>
      </c>
      <c r="O156" s="205">
        <v>0.01</v>
      </c>
      <c r="P156" s="205">
        <v>0.01</v>
      </c>
      <c r="Q156" s="205">
        <v>0.01</v>
      </c>
      <c r="R156" s="205">
        <v>0.01</v>
      </c>
      <c r="S156" s="205">
        <v>0.01</v>
      </c>
      <c r="T156" s="205">
        <v>0.01</v>
      </c>
      <c r="U156" s="205">
        <v>0.01</v>
      </c>
      <c r="V156" s="205">
        <v>0.01</v>
      </c>
      <c r="W156" s="205">
        <v>0.01</v>
      </c>
      <c r="X156" s="205">
        <v>0.01</v>
      </c>
      <c r="Y156" s="205">
        <v>0.01</v>
      </c>
      <c r="Z156" s="205">
        <v>0.01</v>
      </c>
      <c r="AA156" s="205">
        <v>0.01</v>
      </c>
      <c r="AB156" s="205">
        <v>0.01</v>
      </c>
      <c r="AC156" s="205">
        <v>0.01</v>
      </c>
      <c r="AD156" s="205">
        <v>0.01</v>
      </c>
      <c r="AE156" s="205">
        <v>0.01</v>
      </c>
      <c r="AF156" s="205">
        <v>0.01</v>
      </c>
      <c r="AG156" s="205">
        <v>0.01</v>
      </c>
      <c r="AH156" s="205">
        <v>0.01</v>
      </c>
      <c r="AI156" s="205">
        <v>0.01</v>
      </c>
      <c r="AJ156" s="205">
        <v>0.01</v>
      </c>
      <c r="AK156" s="205">
        <v>0.01</v>
      </c>
      <c r="AL156" s="205">
        <v>0.01</v>
      </c>
      <c r="AM156" s="205">
        <v>0.01</v>
      </c>
      <c r="AN156" s="205">
        <v>0.01</v>
      </c>
      <c r="AO156" s="205">
        <v>0.01</v>
      </c>
      <c r="AP156" s="205">
        <v>0.01</v>
      </c>
      <c r="AQ156" s="205">
        <v>0.01</v>
      </c>
      <c r="AR156" s="205">
        <v>0.01</v>
      </c>
      <c r="AS156" s="205">
        <v>0.01</v>
      </c>
      <c r="AT156" s="205">
        <v>0.01</v>
      </c>
      <c r="AU156" s="205">
        <v>0.01</v>
      </c>
      <c r="AV156" s="205">
        <v>0.01</v>
      </c>
      <c r="AW156" s="205">
        <v>0.01</v>
      </c>
      <c r="AX156" s="205">
        <v>0.01</v>
      </c>
      <c r="AY156" s="205">
        <v>0.01</v>
      </c>
      <c r="AZ156" s="205">
        <v>0.01</v>
      </c>
      <c r="BA156" s="205">
        <v>0.01</v>
      </c>
      <c r="BB156" s="205">
        <v>0.01</v>
      </c>
      <c r="BC156" s="205">
        <v>0.01</v>
      </c>
      <c r="BD156" s="205">
        <v>0.01</v>
      </c>
      <c r="BE156" s="205">
        <v>0.01</v>
      </c>
      <c r="BF156" s="205">
        <v>0.01</v>
      </c>
      <c r="BG156" s="205">
        <v>0.01</v>
      </c>
      <c r="BH156" s="205">
        <v>0.01</v>
      </c>
      <c r="BI156" s="205">
        <v>0.01</v>
      </c>
      <c r="BJ156" s="205">
        <v>0.01</v>
      </c>
      <c r="BK156" s="205">
        <v>0.01</v>
      </c>
      <c r="BL156" s="205">
        <v>0.01</v>
      </c>
      <c r="BM156" s="205">
        <v>0.01</v>
      </c>
      <c r="BN156" s="205">
        <v>0.01</v>
      </c>
    </row>
    <row r="157" spans="1:66" x14ac:dyDescent="0.3">
      <c r="B157" s="83" t="s">
        <v>108</v>
      </c>
      <c r="C157" s="83"/>
      <c r="D157" s="83"/>
      <c r="E157" s="83"/>
      <c r="F157" s="83"/>
      <c r="G157" s="83"/>
      <c r="M157" s="191">
        <f t="shared" ref="M157:AH157" si="104">M156*M73</f>
        <v>74000</v>
      </c>
      <c r="N157" s="191">
        <f t="shared" si="104"/>
        <v>79381.279999999999</v>
      </c>
      <c r="O157" s="191">
        <f t="shared" si="104"/>
        <v>82743.871020799997</v>
      </c>
      <c r="P157" s="191">
        <f t="shared" si="104"/>
        <v>85411.533422510605</v>
      </c>
      <c r="Q157" s="191">
        <f t="shared" si="104"/>
        <v>88165.201260052345</v>
      </c>
      <c r="R157" s="191">
        <f t="shared" si="104"/>
        <v>91007.647348676415</v>
      </c>
      <c r="S157" s="191">
        <f t="shared" si="104"/>
        <v>93941.733899197745</v>
      </c>
      <c r="T157" s="191">
        <f t="shared" si="104"/>
        <v>96970.4154001079</v>
      </c>
      <c r="U157" s="191">
        <f t="shared" si="104"/>
        <v>100096.74159260739</v>
      </c>
      <c r="V157" s="191">
        <f t="shared" si="104"/>
        <v>103323.86054155302</v>
      </c>
      <c r="W157" s="191">
        <f t="shared" si="104"/>
        <v>106655.0218054127</v>
      </c>
      <c r="X157" s="191">
        <f t="shared" si="104"/>
        <v>110093.57970841922</v>
      </c>
      <c r="Y157" s="191">
        <f t="shared" si="104"/>
        <v>113642.99671821865</v>
      </c>
      <c r="Z157" s="191">
        <f t="shared" si="104"/>
        <v>117306.84693241403</v>
      </c>
      <c r="AA157" s="191">
        <f t="shared" si="104"/>
        <v>121088.81967751506</v>
      </c>
      <c r="AB157" s="191">
        <f t="shared" si="104"/>
        <v>124992.72322391813</v>
      </c>
      <c r="AC157" s="191">
        <f t="shared" si="104"/>
        <v>129022.48862065728</v>
      </c>
      <c r="AD157" s="191">
        <f t="shared" si="104"/>
        <v>133182.17365378723</v>
      </c>
      <c r="AE157" s="191">
        <f t="shared" si="104"/>
        <v>137475.96693238534</v>
      </c>
      <c r="AF157" s="191">
        <f t="shared" si="104"/>
        <v>141908.19210628548</v>
      </c>
      <c r="AG157" s="191">
        <f t="shared" si="104"/>
        <v>146483.3122197921</v>
      </c>
      <c r="AH157" s="191">
        <f t="shared" si="104"/>
        <v>151205.93420575818</v>
      </c>
      <c r="AI157" s="191">
        <f t="shared" ref="AI157:BN157" si="105">AI156*AI73</f>
        <v>156080.81352455184</v>
      </c>
      <c r="AJ157" s="191">
        <f t="shared" si="105"/>
        <v>161112.85895258337</v>
      </c>
      <c r="AK157" s="191">
        <f t="shared" si="105"/>
        <v>166307.1375252147</v>
      </c>
      <c r="AL157" s="191">
        <f t="shared" si="105"/>
        <v>171668.87963902761</v>
      </c>
      <c r="AM157" s="191">
        <f t="shared" si="105"/>
        <v>177203.48431858982</v>
      </c>
      <c r="AN157" s="191">
        <f t="shared" si="105"/>
        <v>182916.52465302119</v>
      </c>
      <c r="AO157" s="191">
        <f t="shared" si="105"/>
        <v>188813.75340783459</v>
      </c>
      <c r="AP157" s="191">
        <f t="shared" si="105"/>
        <v>194901.10881770321</v>
      </c>
      <c r="AQ157" s="191">
        <f t="shared" si="105"/>
        <v>201184.72056598592</v>
      </c>
      <c r="AR157" s="191">
        <f t="shared" si="105"/>
        <v>207670.91595703334</v>
      </c>
      <c r="AS157" s="191">
        <f t="shared" si="105"/>
        <v>214366.22628748816</v>
      </c>
      <c r="AT157" s="191">
        <f t="shared" si="105"/>
        <v>221277.39342299677</v>
      </c>
      <c r="AU157" s="191">
        <f t="shared" si="105"/>
        <v>228411.37658695423</v>
      </c>
      <c r="AV157" s="191">
        <f t="shared" si="105"/>
        <v>235775.35936811761</v>
      </c>
      <c r="AW157" s="191">
        <f t="shared" si="105"/>
        <v>243376.75695414571</v>
      </c>
      <c r="AX157" s="191">
        <f t="shared" si="105"/>
        <v>251223.22359834742</v>
      </c>
      <c r="AY157" s="191">
        <f t="shared" si="105"/>
        <v>259322.66032715817</v>
      </c>
      <c r="AZ157" s="191">
        <f t="shared" si="105"/>
        <v>267683.22289610567</v>
      </c>
      <c r="BA157" s="191">
        <f t="shared" si="105"/>
        <v>276313.33000227617</v>
      </c>
      <c r="BB157" s="191">
        <f t="shared" si="105"/>
        <v>285221.6717615496</v>
      </c>
      <c r="BC157" s="191">
        <f t="shared" si="105"/>
        <v>294417.21845914191</v>
      </c>
      <c r="BD157" s="191">
        <f t="shared" si="105"/>
        <v>303909.22958226467</v>
      </c>
      <c r="BE157" s="191">
        <f t="shared" si="105"/>
        <v>313707.26314399688</v>
      </c>
      <c r="BF157" s="191">
        <f t="shared" si="105"/>
        <v>323821.18530775933</v>
      </c>
      <c r="BG157" s="191">
        <f t="shared" si="105"/>
        <v>334261.18032208149</v>
      </c>
      <c r="BH157" s="191">
        <f t="shared" si="105"/>
        <v>345037.7607756654</v>
      </c>
      <c r="BI157" s="191">
        <f t="shared" si="105"/>
        <v>356161.77818307298</v>
      </c>
      <c r="BJ157" s="191">
        <f t="shared" si="105"/>
        <v>367644.43391169509</v>
      </c>
      <c r="BK157" s="191">
        <f t="shared" si="105"/>
        <v>379497.2904610082</v>
      </c>
      <c r="BL157" s="191">
        <f t="shared" si="105"/>
        <v>391732.28310547117</v>
      </c>
      <c r="BM157" s="191">
        <f t="shared" si="105"/>
        <v>404361.7319127915</v>
      </c>
      <c r="BN157" s="191">
        <f t="shared" si="105"/>
        <v>417398.35414965998</v>
      </c>
    </row>
    <row r="158" spans="1:66" x14ac:dyDescent="0.3">
      <c r="B158" s="86"/>
      <c r="C158" s="86"/>
      <c r="D158" s="86"/>
      <c r="E158" s="86"/>
      <c r="F158" s="86"/>
      <c r="G158" s="86"/>
    </row>
    <row r="159" spans="1:66" x14ac:dyDescent="0.3">
      <c r="B159" s="223" t="s">
        <v>109</v>
      </c>
      <c r="C159" s="157"/>
      <c r="D159" s="157"/>
      <c r="E159" s="157"/>
      <c r="F159" s="157"/>
      <c r="G159" s="157"/>
      <c r="M159" s="206">
        <v>8.5000000000000006E-2</v>
      </c>
      <c r="N159" s="206">
        <v>8.5000000000000006E-2</v>
      </c>
      <c r="O159" s="206">
        <v>8.5000000000000006E-2</v>
      </c>
      <c r="P159" s="206">
        <v>8.5000000000000006E-2</v>
      </c>
      <c r="Q159" s="206">
        <v>8.5000000000000006E-2</v>
      </c>
      <c r="R159" s="206">
        <v>8.5000000000000006E-2</v>
      </c>
      <c r="S159" s="206">
        <v>8.5000000000000006E-2</v>
      </c>
      <c r="T159" s="206">
        <v>8.5000000000000006E-2</v>
      </c>
      <c r="U159" s="206">
        <v>8.5000000000000006E-2</v>
      </c>
      <c r="V159" s="206">
        <v>8.5000000000000006E-2</v>
      </c>
      <c r="W159" s="206">
        <v>8.5000000000000006E-2</v>
      </c>
      <c r="X159" s="206">
        <v>8.5000000000000006E-2</v>
      </c>
      <c r="Y159" s="206">
        <v>8.5000000000000006E-2</v>
      </c>
      <c r="Z159" s="206">
        <v>8.5000000000000006E-2</v>
      </c>
      <c r="AA159" s="206">
        <v>8.5000000000000006E-2</v>
      </c>
      <c r="AB159" s="206">
        <v>8.5000000000000006E-2</v>
      </c>
      <c r="AC159" s="206">
        <v>8.5000000000000006E-2</v>
      </c>
      <c r="AD159" s="206">
        <v>8.5000000000000006E-2</v>
      </c>
      <c r="AE159" s="206">
        <v>8.5000000000000006E-2</v>
      </c>
      <c r="AF159" s="206">
        <v>8.5000000000000006E-2</v>
      </c>
      <c r="AG159" s="206">
        <v>8.5000000000000006E-2</v>
      </c>
      <c r="AH159" s="206">
        <v>8.5000000000000006E-2</v>
      </c>
      <c r="AI159" s="206">
        <v>8.5000000000000006E-2</v>
      </c>
      <c r="AJ159" s="206">
        <v>8.5000000000000006E-2</v>
      </c>
      <c r="AK159" s="206">
        <v>8.5000000000000006E-2</v>
      </c>
      <c r="AL159" s="206">
        <v>8.5000000000000006E-2</v>
      </c>
      <c r="AM159" s="206">
        <v>8.5000000000000006E-2</v>
      </c>
      <c r="AN159" s="206">
        <v>8.5000000000000006E-2</v>
      </c>
      <c r="AO159" s="206">
        <v>8.5000000000000006E-2</v>
      </c>
      <c r="AP159" s="206">
        <v>8.5000000000000006E-2</v>
      </c>
      <c r="AQ159" s="206">
        <v>8.5000000000000006E-2</v>
      </c>
      <c r="AR159" s="206">
        <v>8.5000000000000006E-2</v>
      </c>
      <c r="AS159" s="206">
        <v>8.5000000000000006E-2</v>
      </c>
      <c r="AT159" s="206">
        <v>8.5000000000000006E-2</v>
      </c>
      <c r="AU159" s="206">
        <v>8.5000000000000006E-2</v>
      </c>
      <c r="AV159" s="206">
        <v>8.5000000000000006E-2</v>
      </c>
      <c r="AW159" s="206">
        <v>8.5000000000000006E-2</v>
      </c>
      <c r="AX159" s="206">
        <v>8.5000000000000006E-2</v>
      </c>
      <c r="AY159" s="206">
        <v>8.5000000000000006E-2</v>
      </c>
      <c r="AZ159" s="206">
        <v>8.5000000000000006E-2</v>
      </c>
      <c r="BA159" s="206">
        <v>8.5000000000000006E-2</v>
      </c>
      <c r="BB159" s="206">
        <v>8.5000000000000006E-2</v>
      </c>
      <c r="BC159" s="206">
        <v>8.5000000000000006E-2</v>
      </c>
      <c r="BD159" s="206">
        <v>8.5000000000000006E-2</v>
      </c>
      <c r="BE159" s="206">
        <v>8.5000000000000006E-2</v>
      </c>
      <c r="BF159" s="206">
        <v>8.5000000000000006E-2</v>
      </c>
      <c r="BG159" s="206">
        <v>8.5000000000000006E-2</v>
      </c>
      <c r="BH159" s="206">
        <v>8.5000000000000006E-2</v>
      </c>
      <c r="BI159" s="206">
        <v>8.5000000000000006E-2</v>
      </c>
      <c r="BJ159" s="206">
        <v>8.5000000000000006E-2</v>
      </c>
      <c r="BK159" s="206">
        <v>8.5000000000000006E-2</v>
      </c>
      <c r="BL159" s="206">
        <v>8.5000000000000006E-2</v>
      </c>
      <c r="BM159" s="206">
        <v>8.5000000000000006E-2</v>
      </c>
      <c r="BN159" s="206">
        <v>8.5000000000000006E-2</v>
      </c>
    </row>
    <row r="160" spans="1:66" x14ac:dyDescent="0.3">
      <c r="B160" s="83" t="s">
        <v>110</v>
      </c>
      <c r="C160" s="83"/>
      <c r="D160" s="83"/>
      <c r="E160" s="83"/>
      <c r="F160" s="83"/>
      <c r="G160" s="83"/>
      <c r="M160" s="191">
        <f t="shared" ref="M160:AH160" si="106">M159*M73</f>
        <v>629000</v>
      </c>
      <c r="N160" s="191">
        <f t="shared" si="106"/>
        <v>674740.88</v>
      </c>
      <c r="O160" s="191">
        <f t="shared" si="106"/>
        <v>703322.90367679996</v>
      </c>
      <c r="P160" s="191">
        <f t="shared" si="106"/>
        <v>725998.03409134015</v>
      </c>
      <c r="Q160" s="191">
        <f t="shared" si="106"/>
        <v>749404.21071044495</v>
      </c>
      <c r="R160" s="191">
        <f t="shared" si="106"/>
        <v>773565.00246374961</v>
      </c>
      <c r="S160" s="191">
        <f t="shared" si="106"/>
        <v>798504.73814318085</v>
      </c>
      <c r="T160" s="191">
        <f t="shared" si="106"/>
        <v>824248.53090091713</v>
      </c>
      <c r="U160" s="191">
        <f t="shared" si="106"/>
        <v>850822.30353716284</v>
      </c>
      <c r="V160" s="191">
        <f t="shared" si="106"/>
        <v>878252.81460320065</v>
      </c>
      <c r="W160" s="191">
        <f t="shared" si="106"/>
        <v>906567.68534600793</v>
      </c>
      <c r="X160" s="191">
        <f t="shared" si="106"/>
        <v>935795.42752156337</v>
      </c>
      <c r="Y160" s="191">
        <f t="shared" si="106"/>
        <v>965965.47210485849</v>
      </c>
      <c r="Z160" s="191">
        <f t="shared" si="106"/>
        <v>997108.19892551925</v>
      </c>
      <c r="AA160" s="191">
        <f t="shared" si="106"/>
        <v>1029254.9672588779</v>
      </c>
      <c r="AB160" s="191">
        <f t="shared" si="106"/>
        <v>1062438.1474033042</v>
      </c>
      <c r="AC160" s="191">
        <f t="shared" si="106"/>
        <v>1096691.1532755871</v>
      </c>
      <c r="AD160" s="191">
        <f t="shared" si="106"/>
        <v>1132048.4760571916</v>
      </c>
      <c r="AE160" s="191">
        <f t="shared" si="106"/>
        <v>1168545.7189252754</v>
      </c>
      <c r="AF160" s="191">
        <f t="shared" si="106"/>
        <v>1206219.6329034267</v>
      </c>
      <c r="AG160" s="191">
        <f t="shared" si="106"/>
        <v>1245108.1538682329</v>
      </c>
      <c r="AH160" s="191">
        <f t="shared" si="106"/>
        <v>1285250.4407489446</v>
      </c>
      <c r="AI160" s="191">
        <f t="shared" ref="AI160:BN160" si="107">AI159*AI73</f>
        <v>1326686.9149586905</v>
      </c>
      <c r="AJ160" s="191">
        <f t="shared" si="107"/>
        <v>1369459.3010969588</v>
      </c>
      <c r="AK160" s="191">
        <f t="shared" si="107"/>
        <v>1413610.668964325</v>
      </c>
      <c r="AL160" s="191">
        <f t="shared" si="107"/>
        <v>1459185.4769317347</v>
      </c>
      <c r="AM160" s="191">
        <f t="shared" si="107"/>
        <v>1506229.6167080137</v>
      </c>
      <c r="AN160" s="191">
        <f t="shared" si="107"/>
        <v>1554790.4595506801</v>
      </c>
      <c r="AO160" s="191">
        <f t="shared" si="107"/>
        <v>1604916.903966594</v>
      </c>
      <c r="AP160" s="191">
        <f t="shared" si="107"/>
        <v>1656659.4249504774</v>
      </c>
      <c r="AQ160" s="191">
        <f t="shared" si="107"/>
        <v>1710070.1248108805</v>
      </c>
      <c r="AR160" s="191">
        <f t="shared" si="107"/>
        <v>1765202.7856347836</v>
      </c>
      <c r="AS160" s="191">
        <f t="shared" si="107"/>
        <v>1822112.9234436494</v>
      </c>
      <c r="AT160" s="191">
        <f t="shared" si="107"/>
        <v>1880857.8440954727</v>
      </c>
      <c r="AU160" s="191">
        <f t="shared" si="107"/>
        <v>1941496.7009891111</v>
      </c>
      <c r="AV160" s="191">
        <f t="shared" si="107"/>
        <v>2004090.5546289997</v>
      </c>
      <c r="AW160" s="191">
        <f t="shared" si="107"/>
        <v>2068702.4341102384</v>
      </c>
      <c r="AX160" s="191">
        <f t="shared" si="107"/>
        <v>2135397.4005859531</v>
      </c>
      <c r="AY160" s="191">
        <f t="shared" si="107"/>
        <v>2204242.6127808443</v>
      </c>
      <c r="AZ160" s="191">
        <f t="shared" si="107"/>
        <v>2275307.3946168986</v>
      </c>
      <c r="BA160" s="191">
        <f t="shared" si="107"/>
        <v>2348663.3050193475</v>
      </c>
      <c r="BB160" s="191">
        <f t="shared" si="107"/>
        <v>2424384.2099731718</v>
      </c>
      <c r="BC160" s="191">
        <f t="shared" si="107"/>
        <v>2502546.3569027064</v>
      </c>
      <c r="BD160" s="191">
        <f t="shared" si="107"/>
        <v>2583228.4514492499</v>
      </c>
      <c r="BE160" s="191">
        <f t="shared" si="107"/>
        <v>2666511.7367239734</v>
      </c>
      <c r="BF160" s="191">
        <f t="shared" si="107"/>
        <v>2752480.0751159545</v>
      </c>
      <c r="BG160" s="191">
        <f t="shared" si="107"/>
        <v>2841220.0327376928</v>
      </c>
      <c r="BH160" s="191">
        <f t="shared" si="107"/>
        <v>2932820.9665931561</v>
      </c>
      <c r="BI160" s="191">
        <f t="shared" si="107"/>
        <v>3027375.1145561202</v>
      </c>
      <c r="BJ160" s="191">
        <f t="shared" si="107"/>
        <v>3124977.6882494087</v>
      </c>
      <c r="BK160" s="191">
        <f t="shared" si="107"/>
        <v>3225726.9689185699</v>
      </c>
      <c r="BL160" s="191">
        <f t="shared" si="107"/>
        <v>3329724.406396505</v>
      </c>
      <c r="BM160" s="191">
        <f t="shared" si="107"/>
        <v>3437074.7212587278</v>
      </c>
      <c r="BN160" s="191">
        <f t="shared" si="107"/>
        <v>3547886.0102721099</v>
      </c>
    </row>
    <row r="161" spans="1:66" x14ac:dyDescent="0.3">
      <c r="B161" s="86"/>
      <c r="C161" s="86"/>
      <c r="D161" s="86"/>
      <c r="E161" s="86"/>
      <c r="F161" s="86"/>
      <c r="G161" s="86"/>
    </row>
    <row r="162" spans="1:66" x14ac:dyDescent="0.3">
      <c r="B162" s="223" t="s">
        <v>111</v>
      </c>
      <c r="C162" s="157"/>
      <c r="D162" s="157"/>
      <c r="E162" s="157"/>
      <c r="F162" s="157"/>
      <c r="G162" s="157"/>
      <c r="M162" s="205">
        <v>0.05</v>
      </c>
      <c r="N162" s="205">
        <v>0.05</v>
      </c>
      <c r="O162" s="205">
        <v>0.05</v>
      </c>
      <c r="P162" s="205">
        <v>0.05</v>
      </c>
      <c r="Q162" s="205">
        <v>0.05</v>
      </c>
      <c r="R162" s="205">
        <v>0.05</v>
      </c>
      <c r="S162" s="205">
        <v>0.05</v>
      </c>
      <c r="T162" s="205">
        <v>0.05</v>
      </c>
      <c r="U162" s="205">
        <v>0.05</v>
      </c>
      <c r="V162" s="205">
        <v>0.05</v>
      </c>
      <c r="W162" s="205">
        <v>0.05</v>
      </c>
      <c r="X162" s="205">
        <v>0.05</v>
      </c>
      <c r="Y162" s="205">
        <v>0.05</v>
      </c>
      <c r="Z162" s="205">
        <v>0.05</v>
      </c>
      <c r="AA162" s="205">
        <v>0.05</v>
      </c>
      <c r="AB162" s="205">
        <v>0.05</v>
      </c>
      <c r="AC162" s="205">
        <v>0.05</v>
      </c>
      <c r="AD162" s="205">
        <v>0.05</v>
      </c>
      <c r="AE162" s="205">
        <v>0.05</v>
      </c>
      <c r="AF162" s="205">
        <v>0.05</v>
      </c>
      <c r="AG162" s="205">
        <v>0.05</v>
      </c>
      <c r="AH162" s="205">
        <v>0.05</v>
      </c>
      <c r="AI162" s="205">
        <v>0.05</v>
      </c>
      <c r="AJ162" s="205">
        <v>0.05</v>
      </c>
      <c r="AK162" s="205">
        <v>0.05</v>
      </c>
      <c r="AL162" s="205">
        <v>0.05</v>
      </c>
      <c r="AM162" s="205">
        <v>0.05</v>
      </c>
      <c r="AN162" s="205">
        <v>0.05</v>
      </c>
      <c r="AO162" s="205">
        <v>0.05</v>
      </c>
      <c r="AP162" s="205">
        <v>0.05</v>
      </c>
      <c r="AQ162" s="205">
        <v>0.05</v>
      </c>
      <c r="AR162" s="205">
        <v>0.05</v>
      </c>
      <c r="AS162" s="205">
        <v>0.05</v>
      </c>
      <c r="AT162" s="205">
        <v>0.05</v>
      </c>
      <c r="AU162" s="205">
        <v>0.05</v>
      </c>
      <c r="AV162" s="205">
        <v>0.05</v>
      </c>
      <c r="AW162" s="205">
        <v>0.05</v>
      </c>
      <c r="AX162" s="205">
        <v>0.05</v>
      </c>
      <c r="AY162" s="205">
        <v>0.05</v>
      </c>
      <c r="AZ162" s="205">
        <v>0.05</v>
      </c>
      <c r="BA162" s="205">
        <v>0.05</v>
      </c>
      <c r="BB162" s="205">
        <v>0.05</v>
      </c>
      <c r="BC162" s="205">
        <v>0.05</v>
      </c>
      <c r="BD162" s="205">
        <v>0.05</v>
      </c>
      <c r="BE162" s="205">
        <v>0.05</v>
      </c>
      <c r="BF162" s="205">
        <v>0.05</v>
      </c>
      <c r="BG162" s="205">
        <v>0.05</v>
      </c>
      <c r="BH162" s="205">
        <v>0.05</v>
      </c>
      <c r="BI162" s="205">
        <v>0.05</v>
      </c>
      <c r="BJ162" s="205">
        <v>0.05</v>
      </c>
      <c r="BK162" s="205">
        <v>0.05</v>
      </c>
      <c r="BL162" s="205">
        <v>0.05</v>
      </c>
      <c r="BM162" s="205">
        <v>0.05</v>
      </c>
      <c r="BN162" s="205">
        <v>0.05</v>
      </c>
    </row>
    <row r="163" spans="1:66" x14ac:dyDescent="0.3">
      <c r="B163" s="83" t="s">
        <v>112</v>
      </c>
      <c r="C163" s="83"/>
      <c r="D163" s="83"/>
      <c r="E163" s="83"/>
      <c r="F163" s="83"/>
      <c r="G163" s="83"/>
      <c r="M163" s="191">
        <f t="shared" ref="M163:AH163" si="108">M162*M96</f>
        <v>268050</v>
      </c>
      <c r="N163" s="191">
        <f t="shared" si="108"/>
        <v>293272.45199999999</v>
      </c>
      <c r="O163" s="191">
        <f t="shared" si="108"/>
        <v>311221.03689072008</v>
      </c>
      <c r="P163" s="191">
        <f t="shared" si="108"/>
        <v>322914.2057688401</v>
      </c>
      <c r="Q163" s="191">
        <f t="shared" si="108"/>
        <v>332806.98640722176</v>
      </c>
      <c r="R163" s="191">
        <f t="shared" si="108"/>
        <v>343003.06749804545</v>
      </c>
      <c r="S163" s="191">
        <f t="shared" si="108"/>
        <v>353511.75503547885</v>
      </c>
      <c r="T163" s="191">
        <f t="shared" si="108"/>
        <v>364342.64077208622</v>
      </c>
      <c r="U163" s="191">
        <f t="shared" si="108"/>
        <v>375505.61100082059</v>
      </c>
      <c r="V163" s="191">
        <f t="shared" si="108"/>
        <v>387010.85560713476</v>
      </c>
      <c r="W163" s="191">
        <f t="shared" si="108"/>
        <v>398868.87739952723</v>
      </c>
      <c r="X163" s="191">
        <f t="shared" si="108"/>
        <v>411090.50172709674</v>
      </c>
      <c r="Y163" s="191">
        <f t="shared" si="108"/>
        <v>423686.88639293727</v>
      </c>
      <c r="Z163" s="191">
        <f t="shared" si="108"/>
        <v>436669.53187248728</v>
      </c>
      <c r="AA163" s="191">
        <f t="shared" si="108"/>
        <v>450050.2918462177</v>
      </c>
      <c r="AB163" s="191">
        <f t="shared" si="108"/>
        <v>463841.38405633927</v>
      </c>
      <c r="AC163" s="191">
        <f t="shared" si="108"/>
        <v>478055.40149750543</v>
      </c>
      <c r="AD163" s="191">
        <f t="shared" si="108"/>
        <v>492705.32395179413</v>
      </c>
      <c r="AE163" s="191">
        <f t="shared" si="108"/>
        <v>507804.52987857145</v>
      </c>
      <c r="AF163" s="191">
        <f t="shared" si="108"/>
        <v>523366.80867016199</v>
      </c>
      <c r="AG163" s="191">
        <f t="shared" si="108"/>
        <v>539406.37328459194</v>
      </c>
      <c r="AH163" s="191">
        <f t="shared" si="108"/>
        <v>555937.87326701882</v>
      </c>
      <c r="AI163" s="191">
        <f t="shared" ref="AI163:BN163" si="109">AI162*AI96</f>
        <v>572976.40817181265</v>
      </c>
      <c r="AJ163" s="191">
        <f t="shared" si="109"/>
        <v>590537.54139763128</v>
      </c>
      <c r="AK163" s="191">
        <f t="shared" si="109"/>
        <v>608637.3144482061</v>
      </c>
      <c r="AL163" s="191">
        <f t="shared" si="109"/>
        <v>627292.26163195237</v>
      </c>
      <c r="AM163" s="191">
        <f t="shared" si="109"/>
        <v>646519.4252139139</v>
      </c>
      <c r="AN163" s="191">
        <f t="shared" si="109"/>
        <v>666336.37103397946</v>
      </c>
      <c r="AO163" s="191">
        <f t="shared" si="109"/>
        <v>686761.20460572932</v>
      </c>
      <c r="AP163" s="191">
        <f t="shared" si="109"/>
        <v>707812.58771071467</v>
      </c>
      <c r="AQ163" s="191">
        <f t="shared" si="109"/>
        <v>729509.75550343329</v>
      </c>
      <c r="AR163" s="191">
        <f t="shared" si="109"/>
        <v>751872.53414273018</v>
      </c>
      <c r="AS163" s="191">
        <f t="shared" si="109"/>
        <v>774921.35896583821</v>
      </c>
      <c r="AT163" s="191">
        <f t="shared" si="109"/>
        <v>798677.29322177812</v>
      </c>
      <c r="AU163" s="191">
        <f t="shared" si="109"/>
        <v>823162.04738134425</v>
      </c>
      <c r="AV163" s="191">
        <f t="shared" si="109"/>
        <v>848397.99904144357</v>
      </c>
      <c r="AW163" s="191">
        <f t="shared" si="109"/>
        <v>874408.2134420902</v>
      </c>
      <c r="AX163" s="191">
        <f t="shared" si="109"/>
        <v>901216.46461494267</v>
      </c>
      <c r="AY163" s="191">
        <f t="shared" si="109"/>
        <v>928847.25718282675</v>
      </c>
      <c r="AZ163" s="191">
        <f t="shared" si="109"/>
        <v>957325.8488303097</v>
      </c>
      <c r="BA163" s="191">
        <f t="shared" si="109"/>
        <v>986678.27346600022</v>
      </c>
      <c r="BB163" s="191">
        <f t="shared" si="109"/>
        <v>1016931.3650978813</v>
      </c>
      <c r="BC163" s="191">
        <f t="shared" si="109"/>
        <v>1048112.7824436534</v>
      </c>
      <c r="BD163" s="191">
        <f t="shared" si="109"/>
        <v>1080251.0342987308</v>
      </c>
      <c r="BE163" s="191">
        <f t="shared" si="109"/>
        <v>1113375.5056852379</v>
      </c>
      <c r="BF163" s="191">
        <f t="shared" si="109"/>
        <v>1147516.4848060764</v>
      </c>
      <c r="BG163" s="191">
        <f t="shared" si="109"/>
        <v>1182705.1908288603</v>
      </c>
      <c r="BH163" s="191">
        <f t="shared" si="109"/>
        <v>1218973.8025253084</v>
      </c>
      <c r="BI163" s="191">
        <f t="shared" si="109"/>
        <v>1256355.4877924428</v>
      </c>
      <c r="BJ163" s="191">
        <f t="shared" si="109"/>
        <v>1294884.4340827758</v>
      </c>
      <c r="BK163" s="191">
        <f t="shared" si="109"/>
        <v>1334595.879771499</v>
      </c>
      <c r="BL163" s="191">
        <f t="shared" si="109"/>
        <v>1375526.1464895497</v>
      </c>
      <c r="BM163" s="191">
        <f t="shared" si="109"/>
        <v>1417712.6724523287</v>
      </c>
      <c r="BN163" s="191">
        <f t="shared" si="109"/>
        <v>1461194.0468147455</v>
      </c>
    </row>
    <row r="164" spans="1:66" x14ac:dyDescent="0.3">
      <c r="B164" s="83"/>
      <c r="C164" s="83"/>
      <c r="D164" s="83"/>
      <c r="E164" s="83"/>
      <c r="F164" s="83"/>
      <c r="G164" s="83"/>
    </row>
    <row r="165" spans="1:66" x14ac:dyDescent="0.3">
      <c r="B165" s="83" t="s">
        <v>113</v>
      </c>
      <c r="C165" s="83"/>
      <c r="D165" s="83"/>
      <c r="E165" s="83"/>
      <c r="F165" s="83"/>
      <c r="G165" s="83"/>
      <c r="M165" s="191">
        <f>SUM(M157,M160,-M163)</f>
        <v>434950</v>
      </c>
      <c r="N165" s="191">
        <f t="shared" ref="N165:AA165" si="110">SUM(N157,N160,-N163)</f>
        <v>460849.70800000004</v>
      </c>
      <c r="O165" s="191">
        <f t="shared" si="110"/>
        <v>474845.73780687986</v>
      </c>
      <c r="P165" s="191">
        <f t="shared" si="110"/>
        <v>488495.36174501065</v>
      </c>
      <c r="Q165" s="191">
        <f t="shared" si="110"/>
        <v>504762.42556327558</v>
      </c>
      <c r="R165" s="191">
        <f t="shared" si="110"/>
        <v>521569.58231438062</v>
      </c>
      <c r="S165" s="191">
        <f t="shared" si="110"/>
        <v>538934.71700689977</v>
      </c>
      <c r="T165" s="191">
        <f t="shared" si="110"/>
        <v>556876.30552893877</v>
      </c>
      <c r="U165" s="191">
        <f t="shared" si="110"/>
        <v>575413.43412894965</v>
      </c>
      <c r="V165" s="191">
        <f t="shared" si="110"/>
        <v>594565.8195376189</v>
      </c>
      <c r="W165" s="191">
        <f t="shared" si="110"/>
        <v>614353.82975189341</v>
      </c>
      <c r="X165" s="191">
        <f t="shared" si="110"/>
        <v>634798.50550288591</v>
      </c>
      <c r="Y165" s="191">
        <f t="shared" si="110"/>
        <v>655921.58243013988</v>
      </c>
      <c r="Z165" s="191">
        <f t="shared" si="110"/>
        <v>677745.51398544607</v>
      </c>
      <c r="AA165" s="191">
        <f t="shared" si="110"/>
        <v>700293.4950901753</v>
      </c>
      <c r="AB165" s="191">
        <f t="shared" ref="AB165:AH165" si="111">SUM(AB157,AB160,-AB163)</f>
        <v>723589.48657088308</v>
      </c>
      <c r="AC165" s="191">
        <f t="shared" si="111"/>
        <v>747658.240398739</v>
      </c>
      <c r="AD165" s="191">
        <f t="shared" si="111"/>
        <v>772525.32575918478</v>
      </c>
      <c r="AE165" s="191">
        <f t="shared" si="111"/>
        <v>798217.15597908921</v>
      </c>
      <c r="AF165" s="191">
        <f t="shared" si="111"/>
        <v>824761.01633955003</v>
      </c>
      <c r="AG165" s="191">
        <f t="shared" si="111"/>
        <v>852185.09280343296</v>
      </c>
      <c r="AH165" s="191">
        <f t="shared" si="111"/>
        <v>880518.50168768398</v>
      </c>
      <c r="AI165" s="191">
        <f t="shared" ref="AI165:BN165" si="112">SUM(AI157,AI160,-AI163)</f>
        <v>909791.32031142979</v>
      </c>
      <c r="AJ165" s="191">
        <f t="shared" si="112"/>
        <v>940034.6186519108</v>
      </c>
      <c r="AK165" s="191">
        <f t="shared" si="112"/>
        <v>971280.49204133369</v>
      </c>
      <c r="AL165" s="191">
        <f t="shared" si="112"/>
        <v>1003562.09493881</v>
      </c>
      <c r="AM165" s="191">
        <f t="shared" si="112"/>
        <v>1036913.6758126896</v>
      </c>
      <c r="AN165" s="191">
        <f t="shared" si="112"/>
        <v>1071370.6131697218</v>
      </c>
      <c r="AO165" s="191">
        <f t="shared" si="112"/>
        <v>1106969.4527686993</v>
      </c>
      <c r="AP165" s="191">
        <f t="shared" si="112"/>
        <v>1143747.9460574661</v>
      </c>
      <c r="AQ165" s="191">
        <f t="shared" si="112"/>
        <v>1181745.0898734331</v>
      </c>
      <c r="AR165" s="191">
        <f t="shared" si="112"/>
        <v>1221001.1674490869</v>
      </c>
      <c r="AS165" s="191">
        <f t="shared" si="112"/>
        <v>1261557.7907652995</v>
      </c>
      <c r="AT165" s="191">
        <f t="shared" si="112"/>
        <v>1303457.9442966911</v>
      </c>
      <c r="AU165" s="191">
        <f t="shared" si="112"/>
        <v>1346746.0301947212</v>
      </c>
      <c r="AV165" s="191">
        <f t="shared" si="112"/>
        <v>1391467.9149556737</v>
      </c>
      <c r="AW165" s="191">
        <f t="shared" si="112"/>
        <v>1437670.9776222941</v>
      </c>
      <c r="AX165" s="191">
        <f t="shared" si="112"/>
        <v>1485404.159569358</v>
      </c>
      <c r="AY165" s="191">
        <f t="shared" si="112"/>
        <v>1534718.015925176</v>
      </c>
      <c r="AZ165" s="191">
        <f t="shared" si="112"/>
        <v>1585664.7686826945</v>
      </c>
      <c r="BA165" s="191">
        <f t="shared" si="112"/>
        <v>1638298.3615556234</v>
      </c>
      <c r="BB165" s="191">
        <f t="shared" si="112"/>
        <v>1692674.5166368401</v>
      </c>
      <c r="BC165" s="191">
        <f t="shared" si="112"/>
        <v>1748850.792918195</v>
      </c>
      <c r="BD165" s="191">
        <f t="shared" si="112"/>
        <v>1806886.6467327836</v>
      </c>
      <c r="BE165" s="191">
        <f t="shared" si="112"/>
        <v>1866843.4941827322</v>
      </c>
      <c r="BF165" s="191">
        <f t="shared" si="112"/>
        <v>1928784.7756176374</v>
      </c>
      <c r="BG165" s="191">
        <f t="shared" si="112"/>
        <v>1992776.0222309139</v>
      </c>
      <c r="BH165" s="191">
        <f t="shared" si="112"/>
        <v>2058884.9248435129</v>
      </c>
      <c r="BI165" s="191">
        <f t="shared" si="112"/>
        <v>2127181.40494675</v>
      </c>
      <c r="BJ165" s="191">
        <f t="shared" si="112"/>
        <v>2197737.688078328</v>
      </c>
      <c r="BK165" s="191">
        <f t="shared" si="112"/>
        <v>2270628.3796080789</v>
      </c>
      <c r="BL165" s="191">
        <f t="shared" si="112"/>
        <v>2345930.5430124262</v>
      </c>
      <c r="BM165" s="191">
        <f t="shared" si="112"/>
        <v>2423723.7807191908</v>
      </c>
      <c r="BN165" s="191">
        <f t="shared" si="112"/>
        <v>2504090.3176070247</v>
      </c>
    </row>
    <row r="166" spans="1:66" x14ac:dyDescent="0.3">
      <c r="B166" s="223" t="s">
        <v>114</v>
      </c>
      <c r="C166" s="157"/>
      <c r="D166" s="157"/>
      <c r="E166" s="157"/>
      <c r="F166" s="157"/>
      <c r="G166" s="157"/>
      <c r="N166" s="191">
        <f>M165-N165</f>
        <v>-25899.708000000042</v>
      </c>
      <c r="O166" s="191">
        <f t="shared" ref="O166:AA166" si="113">N165-O165</f>
        <v>-13996.029806879815</v>
      </c>
      <c r="P166" s="191">
        <f t="shared" si="113"/>
        <v>-13649.623938130797</v>
      </c>
      <c r="Q166" s="191">
        <f t="shared" si="113"/>
        <v>-16267.063818264927</v>
      </c>
      <c r="R166" s="191">
        <f t="shared" si="113"/>
        <v>-16807.156751105038</v>
      </c>
      <c r="S166" s="191">
        <f t="shared" si="113"/>
        <v>-17365.134692519146</v>
      </c>
      <c r="T166" s="191">
        <f t="shared" si="113"/>
        <v>-17941.588522039005</v>
      </c>
      <c r="U166" s="191">
        <f t="shared" si="113"/>
        <v>-18537.128600010881</v>
      </c>
      <c r="V166" s="191">
        <f t="shared" si="113"/>
        <v>-19152.385408669244</v>
      </c>
      <c r="W166" s="191">
        <f t="shared" si="113"/>
        <v>-19788.010214274516</v>
      </c>
      <c r="X166" s="191">
        <f t="shared" si="113"/>
        <v>-20444.675750992494</v>
      </c>
      <c r="Y166" s="191">
        <f t="shared" si="113"/>
        <v>-21123.076927253976</v>
      </c>
      <c r="Z166" s="191">
        <f t="shared" si="113"/>
        <v>-21823.93155530619</v>
      </c>
      <c r="AA166" s="191">
        <f t="shared" si="113"/>
        <v>-22547.981104729231</v>
      </c>
      <c r="AB166" s="191">
        <f t="shared" ref="AB166" si="114">AA165-AB165</f>
        <v>-23295.991480707773</v>
      </c>
      <c r="AC166" s="191">
        <f t="shared" ref="AC166" si="115">AB165-AC165</f>
        <v>-24068.753827855922</v>
      </c>
      <c r="AD166" s="191">
        <f t="shared" ref="AD166" si="116">AC165-AD165</f>
        <v>-24867.085360445781</v>
      </c>
      <c r="AE166" s="191">
        <f t="shared" ref="AE166" si="117">AD165-AE165</f>
        <v>-25691.830219904426</v>
      </c>
      <c r="AF166" s="191">
        <f t="shared" ref="AF166" si="118">AE165-AF165</f>
        <v>-26543.860360460822</v>
      </c>
      <c r="AG166" s="191">
        <f t="shared" ref="AG166" si="119">AF165-AG165</f>
        <v>-27424.076463882928</v>
      </c>
      <c r="AH166" s="191">
        <f t="shared" ref="AH166" si="120">AG165-AH165</f>
        <v>-28333.408884251025</v>
      </c>
      <c r="AI166" s="191">
        <f t="shared" ref="AI166" si="121">AH165-AI165</f>
        <v>-29272.818623745814</v>
      </c>
      <c r="AJ166" s="191">
        <f t="shared" ref="AJ166" si="122">AI165-AJ165</f>
        <v>-30243.298340481007</v>
      </c>
      <c r="AK166" s="191">
        <f t="shared" ref="AK166" si="123">AJ165-AK165</f>
        <v>-31245.873389422894</v>
      </c>
      <c r="AL166" s="191">
        <f t="shared" ref="AL166" si="124">AK165-AL165</f>
        <v>-32281.602897476288</v>
      </c>
      <c r="AM166" s="191">
        <f t="shared" ref="AM166" si="125">AL165-AM165</f>
        <v>-33351.580873879604</v>
      </c>
      <c r="AN166" s="191">
        <f t="shared" ref="AN166" si="126">AM165-AN165</f>
        <v>-34456.937357032206</v>
      </c>
      <c r="AO166" s="191">
        <f t="shared" ref="AO166" si="127">AN165-AO165</f>
        <v>-35598.839598977473</v>
      </c>
      <c r="AP166" s="191">
        <f t="shared" ref="AP166" si="128">AO165-AP165</f>
        <v>-36778.493288766826</v>
      </c>
      <c r="AQ166" s="191">
        <f t="shared" ref="AQ166" si="129">AP165-AQ165</f>
        <v>-37997.143815967022</v>
      </c>
      <c r="AR166" s="191">
        <f t="shared" ref="AR166" si="130">AQ165-AR165</f>
        <v>-39256.077575653791</v>
      </c>
      <c r="AS166" s="191">
        <f t="shared" ref="AS166" si="131">AR165-AS165</f>
        <v>-40556.623316212557</v>
      </c>
      <c r="AT166" s="191">
        <f t="shared" ref="AT166" si="132">AS165-AT165</f>
        <v>-41900.153531391639</v>
      </c>
      <c r="AU166" s="191">
        <f t="shared" ref="AU166" si="133">AT165-AU165</f>
        <v>-43288.085898030084</v>
      </c>
      <c r="AV166" s="191">
        <f t="shared" ref="AV166" si="134">AU165-AV165</f>
        <v>-44721.884760952555</v>
      </c>
      <c r="AW166" s="191">
        <f t="shared" ref="AW166" si="135">AV165-AW165</f>
        <v>-46203.062666620361</v>
      </c>
      <c r="AX166" s="191">
        <f t="shared" ref="AX166" si="136">AW165-AX165</f>
        <v>-47733.181947063887</v>
      </c>
      <c r="AY166" s="191">
        <f t="shared" ref="AY166" si="137">AX165-AY165</f>
        <v>-49313.856355817989</v>
      </c>
      <c r="AZ166" s="191">
        <f t="shared" ref="AZ166" si="138">AY165-AZ165</f>
        <v>-50946.752757518552</v>
      </c>
      <c r="BA166" s="191">
        <f t="shared" ref="BA166" si="139">AZ165-BA165</f>
        <v>-52633.592872928828</v>
      </c>
      <c r="BB166" s="191">
        <f t="shared" ref="BB166" si="140">BA165-BB165</f>
        <v>-54376.155081216712</v>
      </c>
      <c r="BC166" s="191">
        <f t="shared" ref="BC166" si="141">BB165-BC165</f>
        <v>-56176.276281354949</v>
      </c>
      <c r="BD166" s="191">
        <f t="shared" ref="BD166" si="142">BC165-BD165</f>
        <v>-58035.853814588627</v>
      </c>
      <c r="BE166" s="191">
        <f t="shared" ref="BE166" si="143">BD165-BE165</f>
        <v>-59956.847449948546</v>
      </c>
      <c r="BF166" s="191">
        <f t="shared" ref="BF166" si="144">BE165-BF165</f>
        <v>-61941.28143490525</v>
      </c>
      <c r="BG166" s="191">
        <f t="shared" ref="BG166" si="145">BF165-BG165</f>
        <v>-63991.246613276424</v>
      </c>
      <c r="BH166" s="191">
        <f t="shared" ref="BH166" si="146">BG165-BH165</f>
        <v>-66108.902612599079</v>
      </c>
      <c r="BI166" s="191">
        <f t="shared" ref="BI166" si="147">BH165-BI165</f>
        <v>-68296.480103237089</v>
      </c>
      <c r="BJ166" s="191">
        <f t="shared" ref="BJ166" si="148">BI165-BJ165</f>
        <v>-70556.283131578006</v>
      </c>
      <c r="BK166" s="191">
        <f t="shared" ref="BK166" si="149">BJ165-BK165</f>
        <v>-72890.691529750824</v>
      </c>
      <c r="BL166" s="191">
        <f t="shared" ref="BL166" si="150">BK165-BL165</f>
        <v>-75302.163404347375</v>
      </c>
      <c r="BM166" s="191">
        <f t="shared" ref="BM166" si="151">BL165-BM165</f>
        <v>-77793.237706764601</v>
      </c>
      <c r="BN166" s="191">
        <f t="shared" ref="BN166" si="152">BM165-BN165</f>
        <v>-80366.536887833849</v>
      </c>
    </row>
    <row r="168" spans="1:66" x14ac:dyDescent="0.3">
      <c r="A168" s="151" t="s">
        <v>115</v>
      </c>
      <c r="B168" s="156"/>
      <c r="C168" s="156"/>
      <c r="D168" s="156"/>
      <c r="E168" s="156"/>
      <c r="F168" s="156"/>
      <c r="G168" s="156"/>
      <c r="H168" s="151"/>
      <c r="I168" s="155"/>
      <c r="J168" s="155"/>
      <c r="K168" s="151"/>
      <c r="L168" s="151"/>
      <c r="M168" s="155"/>
      <c r="N168" s="155"/>
      <c r="O168" s="212"/>
      <c r="P168" s="212"/>
      <c r="Q168" s="212"/>
      <c r="R168" s="212"/>
      <c r="S168" s="212"/>
      <c r="T168" s="212"/>
      <c r="U168" s="212"/>
      <c r="V168" s="212"/>
      <c r="W168" s="155"/>
      <c r="X168" s="155"/>
      <c r="Y168" s="155"/>
      <c r="Z168" s="155"/>
      <c r="AA168" s="155"/>
      <c r="AB168" s="155"/>
      <c r="AC168" s="155"/>
      <c r="AD168" s="155"/>
      <c r="AE168" s="155"/>
      <c r="AF168" s="155"/>
      <c r="AG168" s="155"/>
      <c r="AH168" s="155"/>
      <c r="AI168" s="155"/>
      <c r="AJ168" s="155"/>
      <c r="AK168" s="155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55"/>
      <c r="AZ168" s="155"/>
      <c r="BA168" s="155"/>
      <c r="BB168" s="155"/>
      <c r="BC168" s="155"/>
      <c r="BD168" s="155"/>
      <c r="BE168" s="155"/>
      <c r="BF168" s="155"/>
      <c r="BG168" s="155"/>
      <c r="BH168" s="155"/>
      <c r="BI168" s="155"/>
      <c r="BJ168" s="155"/>
      <c r="BK168" s="155"/>
      <c r="BL168" s="155"/>
      <c r="BM168" s="155"/>
      <c r="BN168" s="155"/>
    </row>
    <row r="170" spans="1:66" x14ac:dyDescent="0.3">
      <c r="B170" s="86" t="s">
        <v>121</v>
      </c>
      <c r="C170" s="86"/>
      <c r="D170" s="86"/>
      <c r="E170" s="86"/>
      <c r="F170" s="86"/>
      <c r="G170" s="86"/>
      <c r="H170" s="52"/>
      <c r="I170" s="103" t="s">
        <v>5</v>
      </c>
      <c r="J170" s="24">
        <v>0.1</v>
      </c>
    </row>
    <row r="171" spans="1:66" x14ac:dyDescent="0.3">
      <c r="B171" s="86" t="s">
        <v>122</v>
      </c>
      <c r="C171" s="86"/>
      <c r="D171" s="86"/>
      <c r="E171" s="86"/>
      <c r="F171" s="86"/>
      <c r="G171" s="86"/>
      <c r="H171" s="52"/>
      <c r="I171" s="103" t="s">
        <v>57</v>
      </c>
      <c r="J171" s="158">
        <v>7</v>
      </c>
    </row>
    <row r="172" spans="1:66" x14ac:dyDescent="0.3">
      <c r="B172" s="86" t="s">
        <v>123</v>
      </c>
      <c r="C172" s="86"/>
      <c r="D172" s="86"/>
      <c r="E172" s="86"/>
      <c r="F172" s="86"/>
      <c r="G172" s="86"/>
      <c r="H172" s="52"/>
      <c r="I172" s="103" t="s">
        <v>57</v>
      </c>
      <c r="J172" s="158">
        <v>10</v>
      </c>
    </row>
    <row r="174" spans="1:66" x14ac:dyDescent="0.3">
      <c r="B174" s="86" t="s">
        <v>116</v>
      </c>
      <c r="C174" s="86"/>
      <c r="D174" s="86"/>
      <c r="E174" s="86"/>
      <c r="F174" s="86"/>
      <c r="G174" s="86"/>
      <c r="L174" s="171">
        <f>DCF!L29</f>
        <v>4000000</v>
      </c>
    </row>
    <row r="176" spans="1:66" x14ac:dyDescent="0.3">
      <c r="B176" s="86" t="s">
        <v>121</v>
      </c>
      <c r="C176" s="86"/>
      <c r="D176" s="86"/>
      <c r="E176" s="86"/>
      <c r="F176" s="86"/>
      <c r="G176" s="86"/>
      <c r="M176" s="191">
        <f>SUM(M122,M127,M132,M137,M139)*$J$170</f>
        <v>452000</v>
      </c>
      <c r="N176" s="191">
        <f t="shared" ref="N176:AA176" si="153">SUM(N122,N127,N132,N137,N139)*$J$170</f>
        <v>7420</v>
      </c>
      <c r="O176" s="191">
        <f t="shared" si="153"/>
        <v>7642.6</v>
      </c>
      <c r="P176" s="191">
        <f t="shared" si="153"/>
        <v>7795.4520000000011</v>
      </c>
      <c r="Q176" s="191">
        <f t="shared" si="153"/>
        <v>46572.257519999999</v>
      </c>
      <c r="R176" s="191">
        <f t="shared" si="153"/>
        <v>47503.702670400002</v>
      </c>
      <c r="S176" s="191">
        <f t="shared" si="153"/>
        <v>48453.776723807998</v>
      </c>
      <c r="T176" s="191">
        <f t="shared" si="153"/>
        <v>49422.852258284169</v>
      </c>
      <c r="U176" s="191">
        <f t="shared" si="153"/>
        <v>50411.309303449845</v>
      </c>
      <c r="V176" s="191">
        <f t="shared" si="153"/>
        <v>51419.535489518843</v>
      </c>
      <c r="W176" s="191">
        <f t="shared" si="153"/>
        <v>52447.92619930923</v>
      </c>
      <c r="X176" s="191">
        <f t="shared" si="153"/>
        <v>53496.884723295399</v>
      </c>
      <c r="Y176" s="191">
        <f t="shared" si="153"/>
        <v>94493.765650269575</v>
      </c>
      <c r="Z176" s="191">
        <f t="shared" si="153"/>
        <v>55658.158866116544</v>
      </c>
      <c r="AA176" s="191">
        <f t="shared" si="153"/>
        <v>56771.322043438879</v>
      </c>
      <c r="AB176" s="191">
        <f t="shared" ref="AB176:AH176" si="154">SUM(AB122,AB127,AB132,AB137,AB139)*$J$170</f>
        <v>57906.748484307645</v>
      </c>
      <c r="AC176" s="191">
        <f t="shared" si="154"/>
        <v>59064.883453993803</v>
      </c>
      <c r="AD176" s="191">
        <f t="shared" si="154"/>
        <v>60246.181123073678</v>
      </c>
      <c r="AE176" s="191">
        <f t="shared" si="154"/>
        <v>61451.104745535158</v>
      </c>
      <c r="AF176" s="191">
        <f t="shared" si="154"/>
        <v>62680.126840445868</v>
      </c>
      <c r="AG176" s="191">
        <f t="shared" si="154"/>
        <v>63933.729377254778</v>
      </c>
      <c r="AH176" s="191">
        <f t="shared" si="154"/>
        <v>65212.40396479988</v>
      </c>
      <c r="AI176" s="191">
        <f t="shared" ref="AI176:BN176" si="155">SUM(AI122,AI127,AI132,AI137,AI139)*$J$170</f>
        <v>66516.652044095885</v>
      </c>
      <c r="AJ176" s="191">
        <f t="shared" si="155"/>
        <v>67846.985084977801</v>
      </c>
      <c r="AK176" s="191">
        <f t="shared" si="155"/>
        <v>69203.924786677351</v>
      </c>
      <c r="AL176" s="191">
        <f t="shared" si="155"/>
        <v>70588.003282410893</v>
      </c>
      <c r="AM176" s="191">
        <f t="shared" si="155"/>
        <v>71999.763348059118</v>
      </c>
      <c r="AN176" s="191">
        <f t="shared" si="155"/>
        <v>127176.16735771809</v>
      </c>
      <c r="AO176" s="191">
        <f t="shared" si="155"/>
        <v>74908.553787320707</v>
      </c>
      <c r="AP176" s="191">
        <f t="shared" si="155"/>
        <v>76406.724863067124</v>
      </c>
      <c r="AQ176" s="191">
        <f t="shared" si="155"/>
        <v>77934.859360328453</v>
      </c>
      <c r="AR176" s="191">
        <f t="shared" si="155"/>
        <v>79493.556547535045</v>
      </c>
      <c r="AS176" s="191">
        <f t="shared" si="155"/>
        <v>81083.427678485736</v>
      </c>
      <c r="AT176" s="191">
        <f t="shared" si="155"/>
        <v>82705.096232055454</v>
      </c>
      <c r="AU176" s="191">
        <f t="shared" si="155"/>
        <v>84359.19815669657</v>
      </c>
      <c r="AV176" s="191">
        <f t="shared" si="155"/>
        <v>86046.382119830494</v>
      </c>
      <c r="AW176" s="191">
        <f t="shared" si="155"/>
        <v>87767.309762227102</v>
      </c>
      <c r="AX176" s="191">
        <f t="shared" si="155"/>
        <v>89522.655957471638</v>
      </c>
      <c r="AY176" s="191">
        <f t="shared" si="155"/>
        <v>91313.109076621084</v>
      </c>
      <c r="AZ176" s="191">
        <f t="shared" si="155"/>
        <v>93139.371258153522</v>
      </c>
      <c r="BA176" s="191">
        <f t="shared" si="155"/>
        <v>95002.158683316578</v>
      </c>
      <c r="BB176" s="191">
        <f t="shared" si="155"/>
        <v>167806.25199623869</v>
      </c>
      <c r="BC176" s="191">
        <f t="shared" si="155"/>
        <v>98840.245894122578</v>
      </c>
      <c r="BD176" s="191">
        <f t="shared" si="155"/>
        <v>100817.05081200502</v>
      </c>
      <c r="BE176" s="191">
        <f t="shared" si="155"/>
        <v>102833.39182824513</v>
      </c>
      <c r="BF176" s="191">
        <f t="shared" si="155"/>
        <v>104890.05966481002</v>
      </c>
      <c r="BG176" s="191">
        <f t="shared" si="155"/>
        <v>106987.86085810623</v>
      </c>
      <c r="BH176" s="191">
        <f t="shared" si="155"/>
        <v>109127.61807526834</v>
      </c>
      <c r="BI176" s="191">
        <f t="shared" si="155"/>
        <v>111310.17043677371</v>
      </c>
      <c r="BJ176" s="191">
        <f t="shared" si="155"/>
        <v>113536.37384550921</v>
      </c>
      <c r="BK176" s="191">
        <f t="shared" si="155"/>
        <v>115807.10132241939</v>
      </c>
      <c r="BL176" s="191">
        <f t="shared" si="155"/>
        <v>118123.24334886775</v>
      </c>
      <c r="BM176" s="191">
        <f t="shared" si="155"/>
        <v>120485.70821584511</v>
      </c>
      <c r="BN176" s="191">
        <f t="shared" si="155"/>
        <v>122895.42238016204</v>
      </c>
    </row>
    <row r="177" spans="2:66" x14ac:dyDescent="0.3">
      <c r="B177" s="86" t="s">
        <v>124</v>
      </c>
      <c r="C177" s="86"/>
      <c r="D177" s="86"/>
      <c r="E177" s="86"/>
      <c r="F177" s="86"/>
      <c r="G177" s="86"/>
      <c r="M177" s="191">
        <f>SUM(M122,M127,M132,M137,M139)*1-$J$170</f>
        <v>4519999.9000000004</v>
      </c>
      <c r="N177" s="191">
        <f t="shared" ref="N177:AA177" si="156">SUM(N122,N127,N132,N137,N139)*1-$J$170</f>
        <v>74199.899999999994</v>
      </c>
      <c r="O177" s="191">
        <f t="shared" si="156"/>
        <v>76425.899999999994</v>
      </c>
      <c r="P177" s="191">
        <f t="shared" si="156"/>
        <v>77954.42</v>
      </c>
      <c r="Q177" s="191">
        <f t="shared" si="156"/>
        <v>465722.47519999999</v>
      </c>
      <c r="R177" s="191">
        <f t="shared" si="156"/>
        <v>475036.92670399998</v>
      </c>
      <c r="S177" s="191">
        <f t="shared" si="156"/>
        <v>484537.66723808</v>
      </c>
      <c r="T177" s="191">
        <f t="shared" si="156"/>
        <v>494228.42258284165</v>
      </c>
      <c r="U177" s="191">
        <f t="shared" si="156"/>
        <v>504112.99303449848</v>
      </c>
      <c r="V177" s="191">
        <f t="shared" si="156"/>
        <v>514195.25489518844</v>
      </c>
      <c r="W177" s="191">
        <f t="shared" si="156"/>
        <v>524479.16199309228</v>
      </c>
      <c r="X177" s="191">
        <f t="shared" si="156"/>
        <v>534968.74723295402</v>
      </c>
      <c r="Y177" s="191">
        <f t="shared" si="156"/>
        <v>944937.55650269578</v>
      </c>
      <c r="Z177" s="191">
        <f t="shared" si="156"/>
        <v>556581.48866116547</v>
      </c>
      <c r="AA177" s="191">
        <f t="shared" si="156"/>
        <v>567713.12043438875</v>
      </c>
      <c r="AB177" s="191">
        <f t="shared" ref="AB177:AH177" si="157">SUM(AB122,AB127,AB132,AB137,AB139)*1-$J$170</f>
        <v>579067.38484307646</v>
      </c>
      <c r="AC177" s="191">
        <f t="shared" si="157"/>
        <v>590648.73453993804</v>
      </c>
      <c r="AD177" s="191">
        <f t="shared" si="157"/>
        <v>602461.71123073681</v>
      </c>
      <c r="AE177" s="191">
        <f t="shared" si="157"/>
        <v>614510.94745535159</v>
      </c>
      <c r="AF177" s="191">
        <f t="shared" si="157"/>
        <v>626801.16840445867</v>
      </c>
      <c r="AG177" s="191">
        <f t="shared" si="157"/>
        <v>639337.19377254776</v>
      </c>
      <c r="AH177" s="191">
        <f t="shared" si="157"/>
        <v>652123.93964799878</v>
      </c>
      <c r="AI177" s="191">
        <f t="shared" ref="AI177:BN177" si="158">SUM(AI122,AI127,AI132,AI137,AI139)*1-$J$170</f>
        <v>665166.42044095881</v>
      </c>
      <c r="AJ177" s="191">
        <f t="shared" si="158"/>
        <v>678469.75084977795</v>
      </c>
      <c r="AK177" s="191">
        <f t="shared" si="158"/>
        <v>692039.14786677354</v>
      </c>
      <c r="AL177" s="191">
        <f t="shared" si="158"/>
        <v>705879.93282410898</v>
      </c>
      <c r="AM177" s="191">
        <f t="shared" si="158"/>
        <v>719997.53348059114</v>
      </c>
      <c r="AN177" s="191">
        <f t="shared" si="158"/>
        <v>1271761.5735771807</v>
      </c>
      <c r="AO177" s="191">
        <f t="shared" si="158"/>
        <v>749085.43787320703</v>
      </c>
      <c r="AP177" s="191">
        <f t="shared" si="158"/>
        <v>764067.1486306712</v>
      </c>
      <c r="AQ177" s="191">
        <f t="shared" si="158"/>
        <v>779348.49360328459</v>
      </c>
      <c r="AR177" s="191">
        <f t="shared" si="158"/>
        <v>794935.46547535039</v>
      </c>
      <c r="AS177" s="191">
        <f t="shared" si="158"/>
        <v>810834.17678485729</v>
      </c>
      <c r="AT177" s="191">
        <f t="shared" si="158"/>
        <v>827050.86232055444</v>
      </c>
      <c r="AU177" s="191">
        <f t="shared" si="158"/>
        <v>843591.8815669656</v>
      </c>
      <c r="AV177" s="191">
        <f t="shared" si="158"/>
        <v>860463.72119830491</v>
      </c>
      <c r="AW177" s="191">
        <f t="shared" si="158"/>
        <v>877672.99762227095</v>
      </c>
      <c r="AX177" s="191">
        <f t="shared" si="158"/>
        <v>895226.4595747164</v>
      </c>
      <c r="AY177" s="191">
        <f t="shared" si="158"/>
        <v>913130.99076621083</v>
      </c>
      <c r="AZ177" s="191">
        <f t="shared" si="158"/>
        <v>931393.61258153513</v>
      </c>
      <c r="BA177" s="191">
        <f t="shared" si="158"/>
        <v>950021.48683316575</v>
      </c>
      <c r="BB177" s="191">
        <f t="shared" si="158"/>
        <v>1678062.4199623866</v>
      </c>
      <c r="BC177" s="191">
        <f t="shared" si="158"/>
        <v>988402.35894122568</v>
      </c>
      <c r="BD177" s="191">
        <f t="shared" si="158"/>
        <v>1008170.4081200502</v>
      </c>
      <c r="BE177" s="191">
        <f t="shared" si="158"/>
        <v>1028333.8182824512</v>
      </c>
      <c r="BF177" s="191">
        <f t="shared" si="158"/>
        <v>1048900.4966481</v>
      </c>
      <c r="BG177" s="191">
        <f t="shared" si="158"/>
        <v>1069878.5085810621</v>
      </c>
      <c r="BH177" s="191">
        <f t="shared" si="158"/>
        <v>1091276.0807526833</v>
      </c>
      <c r="BI177" s="191">
        <f t="shared" si="158"/>
        <v>1113101.604367737</v>
      </c>
      <c r="BJ177" s="191">
        <f t="shared" si="158"/>
        <v>1135363.638455092</v>
      </c>
      <c r="BK177" s="191">
        <f t="shared" si="158"/>
        <v>1158070.9132241937</v>
      </c>
      <c r="BL177" s="191">
        <f t="shared" si="158"/>
        <v>1181232.3334886774</v>
      </c>
      <c r="BM177" s="191">
        <f t="shared" si="158"/>
        <v>1204856.9821584509</v>
      </c>
      <c r="BN177" s="191">
        <f t="shared" si="158"/>
        <v>1228954.1238016202</v>
      </c>
    </row>
    <row r="178" spans="2:66" x14ac:dyDescent="0.3">
      <c r="B178" s="86" t="s">
        <v>125</v>
      </c>
      <c r="C178" s="86"/>
      <c r="D178" s="86"/>
      <c r="E178" s="86"/>
      <c r="F178" s="86"/>
      <c r="G178" s="86"/>
      <c r="L178" s="175">
        <v>0</v>
      </c>
      <c r="M178" s="191">
        <f>SUM(M122,M127,M132,M137,M139)*1/$J$171</f>
        <v>645714.28571428568</v>
      </c>
      <c r="N178" s="191">
        <f t="shared" ref="N178:AA178" si="159">SUM(N122,N127,N132,N137,N139)*1/$J$171</f>
        <v>10600</v>
      </c>
      <c r="O178" s="191">
        <f t="shared" si="159"/>
        <v>10918</v>
      </c>
      <c r="P178" s="191">
        <f t="shared" si="159"/>
        <v>11136.36</v>
      </c>
      <c r="Q178" s="191">
        <f t="shared" si="159"/>
        <v>66531.796457142846</v>
      </c>
      <c r="R178" s="191">
        <f t="shared" si="159"/>
        <v>67862.432386285713</v>
      </c>
      <c r="S178" s="191">
        <f t="shared" si="159"/>
        <v>69219.681034011432</v>
      </c>
      <c r="T178" s="191">
        <f t="shared" si="159"/>
        <v>70604.074654691663</v>
      </c>
      <c r="U178" s="191">
        <f t="shared" si="159"/>
        <v>72016.156147785499</v>
      </c>
      <c r="V178" s="191">
        <f t="shared" si="159"/>
        <v>73456.479270741198</v>
      </c>
      <c r="W178" s="191">
        <f t="shared" si="159"/>
        <v>74925.608856156032</v>
      </c>
      <c r="X178" s="191">
        <f t="shared" si="159"/>
        <v>76424.121033279138</v>
      </c>
      <c r="Y178" s="191">
        <f t="shared" si="159"/>
        <v>134991.0937860994</v>
      </c>
      <c r="Z178" s="191">
        <f t="shared" si="159"/>
        <v>79511.655523023641</v>
      </c>
      <c r="AA178" s="191">
        <f t="shared" si="159"/>
        <v>81101.888633484108</v>
      </c>
      <c r="AB178" s="191">
        <f t="shared" ref="AB178:AH178" si="160">SUM(AB122,AB127,AB132,AB137,AB139)*1/$J$171</f>
        <v>82723.926406153783</v>
      </c>
      <c r="AC178" s="191">
        <f t="shared" si="160"/>
        <v>84378.404934276856</v>
      </c>
      <c r="AD178" s="191">
        <f t="shared" si="160"/>
        <v>86065.9730329624</v>
      </c>
      <c r="AE178" s="191">
        <f t="shared" si="160"/>
        <v>87787.292493621659</v>
      </c>
      <c r="AF178" s="191">
        <f t="shared" si="160"/>
        <v>89543.038343494089</v>
      </c>
      <c r="AG178" s="191">
        <f t="shared" si="160"/>
        <v>91333.899110363956</v>
      </c>
      <c r="AH178" s="191">
        <f t="shared" si="160"/>
        <v>93160.577092571257</v>
      </c>
      <c r="AI178" s="191">
        <f t="shared" ref="AI178:BN178" si="161">SUM(AI122,AI127,AI132,AI137,AI139)*1/$J$171</f>
        <v>95023.788634422686</v>
      </c>
      <c r="AJ178" s="191">
        <f t="shared" si="161"/>
        <v>96924.264407111128</v>
      </c>
      <c r="AK178" s="191">
        <f t="shared" si="161"/>
        <v>98862.749695253355</v>
      </c>
      <c r="AL178" s="191">
        <f t="shared" si="161"/>
        <v>100840.00468915842</v>
      </c>
      <c r="AM178" s="191">
        <f t="shared" si="161"/>
        <v>102856.80478294159</v>
      </c>
      <c r="AN178" s="191">
        <f t="shared" si="161"/>
        <v>181680.23908245441</v>
      </c>
      <c r="AO178" s="191">
        <f t="shared" si="161"/>
        <v>107012.21969617243</v>
      </c>
      <c r="AP178" s="191">
        <f t="shared" si="161"/>
        <v>109152.46409009588</v>
      </c>
      <c r="AQ178" s="191">
        <f t="shared" si="161"/>
        <v>111335.51337189779</v>
      </c>
      <c r="AR178" s="191">
        <f t="shared" si="161"/>
        <v>113562.22363933576</v>
      </c>
      <c r="AS178" s="191">
        <f t="shared" si="161"/>
        <v>115833.46811212247</v>
      </c>
      <c r="AT178" s="191">
        <f t="shared" si="161"/>
        <v>118150.13747436492</v>
      </c>
      <c r="AU178" s="191">
        <f t="shared" si="161"/>
        <v>120513.14022385223</v>
      </c>
      <c r="AV178" s="191">
        <f t="shared" si="161"/>
        <v>122923.40302832927</v>
      </c>
      <c r="AW178" s="191">
        <f t="shared" si="161"/>
        <v>125381.87108889584</v>
      </c>
      <c r="AX178" s="191">
        <f t="shared" si="161"/>
        <v>127889.50851067377</v>
      </c>
      <c r="AY178" s="191">
        <f t="shared" si="161"/>
        <v>130447.29868088725</v>
      </c>
      <c r="AZ178" s="191">
        <f t="shared" si="161"/>
        <v>133056.24465450502</v>
      </c>
      <c r="BA178" s="191">
        <f t="shared" si="161"/>
        <v>135717.3695475951</v>
      </c>
      <c r="BB178" s="191">
        <f t="shared" si="161"/>
        <v>239723.21713748382</v>
      </c>
      <c r="BC178" s="191">
        <f t="shared" si="161"/>
        <v>141200.35127731794</v>
      </c>
      <c r="BD178" s="191">
        <f t="shared" si="161"/>
        <v>144024.3583028643</v>
      </c>
      <c r="BE178" s="191">
        <f t="shared" si="161"/>
        <v>146904.84546892162</v>
      </c>
      <c r="BF178" s="191">
        <f t="shared" si="161"/>
        <v>149842.94237830001</v>
      </c>
      <c r="BG178" s="191">
        <f t="shared" si="161"/>
        <v>152839.80122586602</v>
      </c>
      <c r="BH178" s="191">
        <f t="shared" si="161"/>
        <v>155896.59725038335</v>
      </c>
      <c r="BI178" s="191">
        <f t="shared" si="161"/>
        <v>159014.52919539102</v>
      </c>
      <c r="BJ178" s="191">
        <f t="shared" si="161"/>
        <v>162194.81977929888</v>
      </c>
      <c r="BK178" s="191">
        <f t="shared" si="161"/>
        <v>165438.71617488484</v>
      </c>
      <c r="BL178" s="191">
        <f t="shared" si="161"/>
        <v>168747.49049838251</v>
      </c>
      <c r="BM178" s="191">
        <f t="shared" si="161"/>
        <v>172122.44030835014</v>
      </c>
      <c r="BN178" s="191">
        <f t="shared" si="161"/>
        <v>175564.88911451719</v>
      </c>
    </row>
    <row r="179" spans="2:66" x14ac:dyDescent="0.3">
      <c r="B179" s="86" t="s">
        <v>126</v>
      </c>
      <c r="C179" s="86"/>
      <c r="D179" s="86"/>
      <c r="E179" s="86"/>
      <c r="F179" s="86"/>
      <c r="G179" s="86"/>
      <c r="L179" s="175">
        <f ca="1">IFERROR(SUM(L178:OFFSET(L178,,-$J$171-1)),"-")</f>
        <v>0</v>
      </c>
      <c r="M179" s="191">
        <f ca="1">IFERROR(SUM(M178:OFFSET(M178,,-$J$171+1)),"-")</f>
        <v>645714.28571428568</v>
      </c>
      <c r="N179" s="191">
        <f ca="1">IFERROR(SUM(N178:OFFSET(N178,,-$J$171+1)),"-")</f>
        <v>656314.28571428568</v>
      </c>
      <c r="O179" s="191">
        <f ca="1">IFERROR(SUM(O178:OFFSET(O178,,-$J$171+1)),"-")</f>
        <v>667232.28571428568</v>
      </c>
      <c r="P179" s="191">
        <f ca="1">IFERROR(SUM(P178:OFFSET(P178,,-$J$171+1)),"-")</f>
        <v>678368.64571428567</v>
      </c>
      <c r="Q179" s="191">
        <f ca="1">IFERROR(SUM(Q178:OFFSET(Q178,,-$J$171+1)),"-")</f>
        <v>744900.44217142847</v>
      </c>
      <c r="R179" s="191">
        <f ca="1">IFERROR(SUM(R178:OFFSET(R178,,-$J$171+1)),"-")</f>
        <v>812762.87455771421</v>
      </c>
      <c r="S179" s="191">
        <f ca="1">IFERROR(SUM(S178:OFFSET(S178,,-$J$171+1)),"-")</f>
        <v>881982.55559172563</v>
      </c>
      <c r="T179" s="191">
        <f ca="1">IFERROR(SUM(T178:OFFSET(T178,,-$J$171+1)),"-")</f>
        <v>306872.34453213168</v>
      </c>
      <c r="U179" s="191">
        <f ca="1">IFERROR(SUM(U178:OFFSET(U178,,-$J$171+1)),"-")</f>
        <v>368288.50067991717</v>
      </c>
      <c r="V179" s="191">
        <f ca="1">IFERROR(SUM(V178:OFFSET(V178,,-$J$171+1)),"-")</f>
        <v>430826.97995065839</v>
      </c>
      <c r="W179" s="191">
        <f ca="1">IFERROR(SUM(W178:OFFSET(W178,,-$J$171+1)),"-")</f>
        <v>494616.2288068143</v>
      </c>
      <c r="X179" s="191">
        <f ca="1">IFERROR(SUM(X178:OFFSET(X178,,-$J$171+1)),"-")</f>
        <v>504508.5533829506</v>
      </c>
      <c r="Y179" s="191">
        <f ca="1">IFERROR(SUM(Y178:OFFSET(Y178,,-$J$171+1)),"-")</f>
        <v>571637.2147827642</v>
      </c>
      <c r="Z179" s="191">
        <f ca="1">IFERROR(SUM(Z178:OFFSET(Z178,,-$J$171+1)),"-")</f>
        <v>581929.18927177659</v>
      </c>
      <c r="AA179" s="191">
        <f ca="1">IFERROR(SUM(AA178:OFFSET(AA178,,-$J$171+1)),"-")</f>
        <v>592427.00325056899</v>
      </c>
      <c r="AB179" s="191">
        <f ca="1">IFERROR(SUM(AB178:OFFSET(AB178,,-$J$171+1)),"-")</f>
        <v>603134.77350893733</v>
      </c>
      <c r="AC179" s="191">
        <f ca="1">IFERROR(SUM(AC178:OFFSET(AC178,,-$J$171+1)),"-")</f>
        <v>614056.69917247293</v>
      </c>
      <c r="AD179" s="191">
        <f ca="1">IFERROR(SUM(AD178:OFFSET(AD178,,-$J$171+1)),"-")</f>
        <v>625197.06334927934</v>
      </c>
      <c r="AE179" s="191">
        <f ca="1">IFERROR(SUM(AE178:OFFSET(AE178,,-$J$171+1)),"-")</f>
        <v>636560.23480962194</v>
      </c>
      <c r="AF179" s="191">
        <f ca="1">IFERROR(SUM(AF178:OFFSET(AF178,,-$J$171+1)),"-")</f>
        <v>591112.17936701654</v>
      </c>
      <c r="AG179" s="191">
        <f ca="1">IFERROR(SUM(AG178:OFFSET(AG178,,-$J$171+1)),"-")</f>
        <v>602934.42295435676</v>
      </c>
      <c r="AH179" s="191">
        <f ca="1">IFERROR(SUM(AH178:OFFSET(AH178,,-$J$171+1)),"-")</f>
        <v>614993.11141344404</v>
      </c>
      <c r="AI179" s="191">
        <f ca="1">IFERROR(SUM(AI178:OFFSET(AI178,,-$J$171+1)),"-")</f>
        <v>627292.97364171292</v>
      </c>
      <c r="AJ179" s="191">
        <f ca="1">IFERROR(SUM(AJ178:OFFSET(AJ178,,-$J$171+1)),"-")</f>
        <v>639838.83311454719</v>
      </c>
      <c r="AK179" s="191">
        <f ca="1">IFERROR(SUM(AK178:OFFSET(AK178,,-$J$171+1)),"-")</f>
        <v>652635.6097768381</v>
      </c>
      <c r="AL179" s="191">
        <f ca="1">IFERROR(SUM(AL178:OFFSET(AL178,,-$J$171+1)),"-")</f>
        <v>665688.3219723748</v>
      </c>
      <c r="AM179" s="191">
        <f ca="1">IFERROR(SUM(AM178:OFFSET(AM178,,-$J$171+1)),"-")</f>
        <v>679002.08841182233</v>
      </c>
      <c r="AN179" s="191">
        <f ca="1">IFERROR(SUM(AN178:OFFSET(AN178,,-$J$171+1)),"-")</f>
        <v>769348.42838391289</v>
      </c>
      <c r="AO179" s="191">
        <f ca="1">IFERROR(SUM(AO178:OFFSET(AO178,,-$J$171+1)),"-")</f>
        <v>783200.07098751387</v>
      </c>
      <c r="AP179" s="191">
        <f ca="1">IFERROR(SUM(AP178:OFFSET(AP178,,-$J$171+1)),"-")</f>
        <v>797328.74644318712</v>
      </c>
      <c r="AQ179" s="191">
        <f ca="1">IFERROR(SUM(AQ178:OFFSET(AQ178,,-$J$171+1)),"-")</f>
        <v>811739.99540797377</v>
      </c>
      <c r="AR179" s="191">
        <f ca="1">IFERROR(SUM(AR178:OFFSET(AR178,,-$J$171+1)),"-")</f>
        <v>826439.46935205616</v>
      </c>
      <c r="AS179" s="191">
        <f ca="1">IFERROR(SUM(AS178:OFFSET(AS178,,-$J$171+1)),"-")</f>
        <v>841432.93277502037</v>
      </c>
      <c r="AT179" s="191">
        <f ca="1">IFERROR(SUM(AT178:OFFSET(AT178,,-$J$171+1)),"-")</f>
        <v>856726.26546644373</v>
      </c>
      <c r="AU179" s="191">
        <f ca="1">IFERROR(SUM(AU178:OFFSET(AU178,,-$J$171+1)),"-")</f>
        <v>795559.1666078415</v>
      </c>
      <c r="AV179" s="191">
        <f ca="1">IFERROR(SUM(AV178:OFFSET(AV178,,-$J$171+1)),"-")</f>
        <v>811470.34993999836</v>
      </c>
      <c r="AW179" s="191">
        <f ca="1">IFERROR(SUM(AW178:OFFSET(AW178,,-$J$171+1)),"-")</f>
        <v>827699.75693879824</v>
      </c>
      <c r="AX179" s="191">
        <f ca="1">IFERROR(SUM(AX178:OFFSET(AX178,,-$J$171+1)),"-")</f>
        <v>844253.75207757426</v>
      </c>
      <c r="AY179" s="191">
        <f ca="1">IFERROR(SUM(AY178:OFFSET(AY178,,-$J$171+1)),"-")</f>
        <v>861138.82711912575</v>
      </c>
      <c r="AZ179" s="191">
        <f ca="1">IFERROR(SUM(AZ178:OFFSET(AZ178,,-$J$171+1)),"-")</f>
        <v>878361.60366150818</v>
      </c>
      <c r="BA179" s="191">
        <f ca="1">IFERROR(SUM(BA178:OFFSET(BA178,,-$J$171+1)),"-")</f>
        <v>895928.8357347385</v>
      </c>
      <c r="BB179" s="191">
        <f ca="1">IFERROR(SUM(BB178:OFFSET(BB178,,-$J$171+1)),"-")</f>
        <v>1015138.91264837</v>
      </c>
      <c r="BC179" s="191">
        <f ca="1">IFERROR(SUM(BC178:OFFSET(BC178,,-$J$171+1)),"-")</f>
        <v>1033415.8608973589</v>
      </c>
      <c r="BD179" s="191">
        <f ca="1">IFERROR(SUM(BD178:OFFSET(BD178,,-$J$171+1)),"-")</f>
        <v>1052058.3481113273</v>
      </c>
      <c r="BE179" s="191">
        <f ca="1">IFERROR(SUM(BE178:OFFSET(BE178,,-$J$171+1)),"-")</f>
        <v>1071073.685069575</v>
      </c>
      <c r="BF179" s="191">
        <f ca="1">IFERROR(SUM(BF178:OFFSET(BF178,,-$J$171+1)),"-")</f>
        <v>1090469.3287669877</v>
      </c>
      <c r="BG179" s="191">
        <f ca="1">IFERROR(SUM(BG178:OFFSET(BG178,,-$J$171+1)),"-")</f>
        <v>1110252.8853383488</v>
      </c>
      <c r="BH179" s="191">
        <f ca="1">IFERROR(SUM(BH178:OFFSET(BH178,,-$J$171+1)),"-")</f>
        <v>1130432.1130411369</v>
      </c>
      <c r="BI179" s="191">
        <f ca="1">IFERROR(SUM(BI178:OFFSET(BI178,,-$J$171+1)),"-")</f>
        <v>1049723.4250990443</v>
      </c>
      <c r="BJ179" s="191">
        <f ca="1">IFERROR(SUM(BJ178:OFFSET(BJ178,,-$J$171+1)),"-")</f>
        <v>1070717.8936010252</v>
      </c>
      <c r="BK179" s="191">
        <f ca="1">IFERROR(SUM(BK178:OFFSET(BK178,,-$J$171+1)),"-")</f>
        <v>1092132.2514730457</v>
      </c>
      <c r="BL179" s="191">
        <f ca="1">IFERROR(SUM(BL178:OFFSET(BL178,,-$J$171+1)),"-")</f>
        <v>1113974.8965025067</v>
      </c>
      <c r="BM179" s="191">
        <f ca="1">IFERROR(SUM(BM178:OFFSET(BM178,,-$J$171+1)),"-")</f>
        <v>1136254.3944325568</v>
      </c>
      <c r="BN179" s="191">
        <f ca="1">IFERROR(SUM(BN178:OFFSET(BN178,,-$J$171+1)),"-")</f>
        <v>1158979.4823212079</v>
      </c>
    </row>
    <row r="180" spans="2:66" x14ac:dyDescent="0.3">
      <c r="B180" s="86" t="s">
        <v>117</v>
      </c>
      <c r="C180" s="86"/>
      <c r="D180" s="86"/>
      <c r="E180" s="86"/>
      <c r="F180" s="86"/>
      <c r="G180" s="86"/>
      <c r="L180" s="175">
        <v>0</v>
      </c>
      <c r="M180" s="200">
        <v>0</v>
      </c>
      <c r="N180" s="191">
        <f t="shared" ref="N180:AH180" ca="1" si="162">M181</f>
        <v>3874285.6142857149</v>
      </c>
      <c r="O180" s="191">
        <f t="shared" ca="1" si="162"/>
        <v>3292171.2285714294</v>
      </c>
      <c r="P180" s="191">
        <f t="shared" ca="1" si="162"/>
        <v>2701364.8428571438</v>
      </c>
      <c r="Q180" s="191">
        <f t="shared" ca="1" si="162"/>
        <v>2100950.617142858</v>
      </c>
      <c r="R180" s="191">
        <f t="shared" ca="1" si="162"/>
        <v>1821772.6501714294</v>
      </c>
      <c r="S180" s="191">
        <f t="shared" ca="1" si="162"/>
        <v>1484046.7023177152</v>
      </c>
      <c r="T180" s="191">
        <f t="shared" ca="1" si="162"/>
        <v>1086601.8139640696</v>
      </c>
      <c r="U180" s="191">
        <f t="shared" ca="1" si="162"/>
        <v>1273957.8920147796</v>
      </c>
      <c r="V180" s="191">
        <f t="shared" ca="1" si="162"/>
        <v>1409782.384369361</v>
      </c>
      <c r="W180" s="191">
        <f t="shared" ca="1" si="162"/>
        <v>1493150.6593138911</v>
      </c>
      <c r="X180" s="191">
        <f t="shared" ca="1" si="162"/>
        <v>1523013.5925001691</v>
      </c>
      <c r="Y180" s="191">
        <f t="shared" ca="1" si="162"/>
        <v>1553473.7863501725</v>
      </c>
      <c r="Z180" s="191">
        <f t="shared" ca="1" si="162"/>
        <v>1926774.1280701039</v>
      </c>
      <c r="AA180" s="191">
        <f t="shared" ca="1" si="162"/>
        <v>1901426.4274594928</v>
      </c>
      <c r="AB180" s="191">
        <f t="shared" ca="1" si="162"/>
        <v>1876712.5446433127</v>
      </c>
      <c r="AC180" s="191">
        <f t="shared" ca="1" si="162"/>
        <v>1852645.1559774517</v>
      </c>
      <c r="AD180" s="191">
        <f t="shared" ca="1" si="162"/>
        <v>1829237.1913449168</v>
      </c>
      <c r="AE180" s="191">
        <f t="shared" ca="1" si="162"/>
        <v>1806501.8392263744</v>
      </c>
      <c r="AF180" s="191">
        <f t="shared" ca="1" si="162"/>
        <v>1784452.5518721039</v>
      </c>
      <c r="AG180" s="191">
        <f t="shared" ca="1" si="162"/>
        <v>1820141.540909546</v>
      </c>
      <c r="AH180" s="191">
        <f t="shared" ca="1" si="162"/>
        <v>1856544.3117277371</v>
      </c>
      <c r="AI180" s="191">
        <f t="shared" ref="AI180:BN180" ca="1" si="163">AH181</f>
        <v>1893675.1399622918</v>
      </c>
      <c r="AJ180" s="191">
        <f t="shared" ca="1" si="163"/>
        <v>1931548.5867615377</v>
      </c>
      <c r="AK180" s="191">
        <f t="shared" ca="1" si="163"/>
        <v>1970179.5044967686</v>
      </c>
      <c r="AL180" s="191">
        <f t="shared" ca="1" si="163"/>
        <v>2009583.042586704</v>
      </c>
      <c r="AM180" s="191">
        <f t="shared" ca="1" si="163"/>
        <v>2049774.6534384382</v>
      </c>
      <c r="AN180" s="191">
        <f t="shared" ca="1" si="163"/>
        <v>2090770.0985072069</v>
      </c>
      <c r="AO180" s="191">
        <f t="shared" ca="1" si="163"/>
        <v>2593183.2437004745</v>
      </c>
      <c r="AP180" s="191">
        <f t="shared" ca="1" si="163"/>
        <v>2559068.6105861678</v>
      </c>
      <c r="AQ180" s="191">
        <f t="shared" ca="1" si="163"/>
        <v>2525807.0127736516</v>
      </c>
      <c r="AR180" s="191">
        <f t="shared" ca="1" si="163"/>
        <v>2493415.5109689627</v>
      </c>
      <c r="AS180" s="191">
        <f t="shared" ca="1" si="163"/>
        <v>2461911.507092257</v>
      </c>
      <c r="AT180" s="191">
        <f t="shared" ca="1" si="163"/>
        <v>2431312.7511020941</v>
      </c>
      <c r="AU180" s="191">
        <f t="shared" ca="1" si="163"/>
        <v>2401637.3479562048</v>
      </c>
      <c r="AV180" s="191">
        <f t="shared" ca="1" si="163"/>
        <v>2449670.0629153289</v>
      </c>
      <c r="AW180" s="191">
        <f t="shared" ca="1" si="163"/>
        <v>2498663.4341736352</v>
      </c>
      <c r="AX180" s="191">
        <f t="shared" ca="1" si="163"/>
        <v>2548636.6748571079</v>
      </c>
      <c r="AY180" s="191">
        <f t="shared" ca="1" si="163"/>
        <v>2599609.3823542502</v>
      </c>
      <c r="AZ180" s="191">
        <f t="shared" ca="1" si="163"/>
        <v>2651601.5460013351</v>
      </c>
      <c r="BA180" s="191">
        <f t="shared" ca="1" si="163"/>
        <v>2704633.5549213621</v>
      </c>
      <c r="BB180" s="191">
        <f t="shared" ca="1" si="163"/>
        <v>2758726.2060197894</v>
      </c>
      <c r="BC180" s="191">
        <f t="shared" ca="1" si="163"/>
        <v>3421649.713333806</v>
      </c>
      <c r="BD180" s="191">
        <f t="shared" ca="1" si="163"/>
        <v>3376636.2113776729</v>
      </c>
      <c r="BE180" s="191">
        <f t="shared" ca="1" si="163"/>
        <v>3332748.2713863957</v>
      </c>
      <c r="BF180" s="191">
        <f t="shared" ca="1" si="163"/>
        <v>3290008.4045992717</v>
      </c>
      <c r="BG180" s="191">
        <f t="shared" ca="1" si="163"/>
        <v>3248439.5724803843</v>
      </c>
      <c r="BH180" s="191">
        <f t="shared" ca="1" si="163"/>
        <v>3208065.1957230978</v>
      </c>
      <c r="BI180" s="191">
        <f t="shared" ca="1" si="163"/>
        <v>3168909.1634346442</v>
      </c>
      <c r="BJ180" s="191">
        <f t="shared" ca="1" si="163"/>
        <v>3232287.3427033368</v>
      </c>
      <c r="BK180" s="191">
        <f t="shared" ca="1" si="163"/>
        <v>3296933.0875574034</v>
      </c>
      <c r="BL180" s="191">
        <f t="shared" ca="1" si="163"/>
        <v>3362871.7493085517</v>
      </c>
      <c r="BM180" s="191">
        <f t="shared" ca="1" si="163"/>
        <v>3430129.1862947224</v>
      </c>
      <c r="BN180" s="191">
        <f t="shared" ca="1" si="163"/>
        <v>3498731.7740206164</v>
      </c>
    </row>
    <row r="181" spans="2:66" x14ac:dyDescent="0.3">
      <c r="B181" s="86" t="s">
        <v>118</v>
      </c>
      <c r="C181" s="86"/>
      <c r="D181" s="86"/>
      <c r="E181" s="86"/>
      <c r="F181" s="86"/>
      <c r="G181" s="86"/>
      <c r="L181" s="175">
        <v>0</v>
      </c>
      <c r="M181" s="191">
        <f t="shared" ref="M181:AH181" ca="1" si="164">SUM(M177,-M179,M180)</f>
        <v>3874285.6142857149</v>
      </c>
      <c r="N181" s="191">
        <f t="shared" ca="1" si="164"/>
        <v>3292171.2285714294</v>
      </c>
      <c r="O181" s="191">
        <f t="shared" ca="1" si="164"/>
        <v>2701364.8428571438</v>
      </c>
      <c r="P181" s="191">
        <f t="shared" ca="1" si="164"/>
        <v>2100950.617142858</v>
      </c>
      <c r="Q181" s="191">
        <f t="shared" ca="1" si="164"/>
        <v>1821772.6501714294</v>
      </c>
      <c r="R181" s="191">
        <f t="shared" ca="1" si="164"/>
        <v>1484046.7023177152</v>
      </c>
      <c r="S181" s="191">
        <f t="shared" ca="1" si="164"/>
        <v>1086601.8139640696</v>
      </c>
      <c r="T181" s="191">
        <f t="shared" ca="1" si="164"/>
        <v>1273957.8920147796</v>
      </c>
      <c r="U181" s="191">
        <f t="shared" ca="1" si="164"/>
        <v>1409782.384369361</v>
      </c>
      <c r="V181" s="191">
        <f t="shared" ca="1" si="164"/>
        <v>1493150.6593138911</v>
      </c>
      <c r="W181" s="191">
        <f t="shared" ca="1" si="164"/>
        <v>1523013.5925001691</v>
      </c>
      <c r="X181" s="191">
        <f t="shared" ca="1" si="164"/>
        <v>1553473.7863501725</v>
      </c>
      <c r="Y181" s="191">
        <f t="shared" ca="1" si="164"/>
        <v>1926774.1280701039</v>
      </c>
      <c r="Z181" s="191">
        <f t="shared" ca="1" si="164"/>
        <v>1901426.4274594928</v>
      </c>
      <c r="AA181" s="191">
        <f t="shared" ca="1" si="164"/>
        <v>1876712.5446433127</v>
      </c>
      <c r="AB181" s="191">
        <f t="shared" ca="1" si="164"/>
        <v>1852645.1559774517</v>
      </c>
      <c r="AC181" s="191">
        <f t="shared" ca="1" si="164"/>
        <v>1829237.1913449168</v>
      </c>
      <c r="AD181" s="191">
        <f t="shared" ca="1" si="164"/>
        <v>1806501.8392263744</v>
      </c>
      <c r="AE181" s="191">
        <f t="shared" ca="1" si="164"/>
        <v>1784452.5518721039</v>
      </c>
      <c r="AF181" s="191">
        <f t="shared" ca="1" si="164"/>
        <v>1820141.540909546</v>
      </c>
      <c r="AG181" s="191">
        <f t="shared" ca="1" si="164"/>
        <v>1856544.3117277371</v>
      </c>
      <c r="AH181" s="191">
        <f t="shared" ca="1" si="164"/>
        <v>1893675.1399622918</v>
      </c>
      <c r="AI181" s="191">
        <f t="shared" ref="AI181:BN181" ca="1" si="165">SUM(AI177,-AI179,AI180)</f>
        <v>1931548.5867615377</v>
      </c>
      <c r="AJ181" s="191">
        <f t="shared" ca="1" si="165"/>
        <v>1970179.5044967686</v>
      </c>
      <c r="AK181" s="191">
        <f t="shared" ca="1" si="165"/>
        <v>2009583.042586704</v>
      </c>
      <c r="AL181" s="191">
        <f t="shared" ca="1" si="165"/>
        <v>2049774.6534384382</v>
      </c>
      <c r="AM181" s="191">
        <f t="shared" ca="1" si="165"/>
        <v>2090770.0985072069</v>
      </c>
      <c r="AN181" s="191">
        <f t="shared" ca="1" si="165"/>
        <v>2593183.2437004745</v>
      </c>
      <c r="AO181" s="191">
        <f t="shared" ca="1" si="165"/>
        <v>2559068.6105861678</v>
      </c>
      <c r="AP181" s="191">
        <f t="shared" ca="1" si="165"/>
        <v>2525807.0127736516</v>
      </c>
      <c r="AQ181" s="191">
        <f t="shared" ca="1" si="165"/>
        <v>2493415.5109689627</v>
      </c>
      <c r="AR181" s="191">
        <f t="shared" ca="1" si="165"/>
        <v>2461911.507092257</v>
      </c>
      <c r="AS181" s="191">
        <f t="shared" ca="1" si="165"/>
        <v>2431312.7511020941</v>
      </c>
      <c r="AT181" s="191">
        <f t="shared" ca="1" si="165"/>
        <v>2401637.3479562048</v>
      </c>
      <c r="AU181" s="191">
        <f t="shared" ca="1" si="165"/>
        <v>2449670.0629153289</v>
      </c>
      <c r="AV181" s="191">
        <f t="shared" ca="1" si="165"/>
        <v>2498663.4341736352</v>
      </c>
      <c r="AW181" s="191">
        <f t="shared" ca="1" si="165"/>
        <v>2548636.6748571079</v>
      </c>
      <c r="AX181" s="191">
        <f t="shared" ca="1" si="165"/>
        <v>2599609.3823542502</v>
      </c>
      <c r="AY181" s="191">
        <f t="shared" ca="1" si="165"/>
        <v>2651601.5460013351</v>
      </c>
      <c r="AZ181" s="191">
        <f t="shared" ca="1" si="165"/>
        <v>2704633.5549213621</v>
      </c>
      <c r="BA181" s="191">
        <f t="shared" ca="1" si="165"/>
        <v>2758726.2060197894</v>
      </c>
      <c r="BB181" s="191">
        <f t="shared" ca="1" si="165"/>
        <v>3421649.713333806</v>
      </c>
      <c r="BC181" s="191">
        <f t="shared" ca="1" si="165"/>
        <v>3376636.2113776729</v>
      </c>
      <c r="BD181" s="191">
        <f t="shared" ca="1" si="165"/>
        <v>3332748.2713863957</v>
      </c>
      <c r="BE181" s="191">
        <f t="shared" ca="1" si="165"/>
        <v>3290008.4045992717</v>
      </c>
      <c r="BF181" s="191">
        <f t="shared" ca="1" si="165"/>
        <v>3248439.5724803843</v>
      </c>
      <c r="BG181" s="191">
        <f t="shared" ca="1" si="165"/>
        <v>3208065.1957230978</v>
      </c>
      <c r="BH181" s="191">
        <f t="shared" ca="1" si="165"/>
        <v>3168909.1634346442</v>
      </c>
      <c r="BI181" s="191">
        <f t="shared" ca="1" si="165"/>
        <v>3232287.3427033368</v>
      </c>
      <c r="BJ181" s="191">
        <f t="shared" ca="1" si="165"/>
        <v>3296933.0875574034</v>
      </c>
      <c r="BK181" s="191">
        <f t="shared" ca="1" si="165"/>
        <v>3362871.7493085517</v>
      </c>
      <c r="BL181" s="191">
        <f t="shared" ca="1" si="165"/>
        <v>3430129.1862947224</v>
      </c>
      <c r="BM181" s="191">
        <f t="shared" ca="1" si="165"/>
        <v>3498731.7740206164</v>
      </c>
      <c r="BN181" s="191">
        <f t="shared" ca="1" si="165"/>
        <v>3568706.4155010288</v>
      </c>
    </row>
    <row r="183" spans="2:66" x14ac:dyDescent="0.3">
      <c r="B183" s="86" t="s">
        <v>129</v>
      </c>
      <c r="M183" s="191">
        <f t="shared" ref="M183:AH183" si="166">SUM(M107,M112,M117)</f>
        <v>6200000</v>
      </c>
      <c r="N183" s="191">
        <f t="shared" si="166"/>
        <v>0</v>
      </c>
      <c r="O183" s="191">
        <f t="shared" si="166"/>
        <v>0</v>
      </c>
      <c r="P183" s="191">
        <f t="shared" si="166"/>
        <v>306249.90000000002</v>
      </c>
      <c r="Q183" s="191">
        <f t="shared" si="166"/>
        <v>2555794.6200000006</v>
      </c>
      <c r="R183" s="191">
        <f t="shared" si="166"/>
        <v>0</v>
      </c>
      <c r="S183" s="191">
        <f t="shared" si="166"/>
        <v>0</v>
      </c>
      <c r="T183" s="191">
        <f t="shared" si="166"/>
        <v>331494.74075678404</v>
      </c>
      <c r="U183" s="191">
        <f t="shared" si="166"/>
        <v>2766474.2910429798</v>
      </c>
      <c r="V183" s="191">
        <f t="shared" si="166"/>
        <v>0</v>
      </c>
      <c r="W183" s="191">
        <f t="shared" si="166"/>
        <v>351784.87084902526</v>
      </c>
      <c r="X183" s="191">
        <f t="shared" si="166"/>
        <v>0</v>
      </c>
      <c r="Y183" s="191">
        <f t="shared" si="166"/>
        <v>2994520.7424381212</v>
      </c>
      <c r="Z183" s="191">
        <f t="shared" si="166"/>
        <v>0</v>
      </c>
      <c r="AA183" s="191">
        <f t="shared" si="166"/>
        <v>380783.25760843151</v>
      </c>
      <c r="AB183" s="191">
        <f t="shared" si="166"/>
        <v>0</v>
      </c>
      <c r="AC183" s="191">
        <f t="shared" si="166"/>
        <v>3241365.5554021001</v>
      </c>
      <c r="AD183" s="191">
        <f t="shared" si="166"/>
        <v>404090.23924012837</v>
      </c>
      <c r="AE183" s="191">
        <f t="shared" si="166"/>
        <v>0</v>
      </c>
      <c r="AF183" s="191">
        <f t="shared" si="166"/>
        <v>0</v>
      </c>
      <c r="AG183" s="191">
        <f t="shared" si="166"/>
        <v>3937382.1140870331</v>
      </c>
      <c r="AH183" s="191">
        <f t="shared" si="166"/>
        <v>0</v>
      </c>
      <c r="AI183" s="191">
        <f t="shared" ref="AI183:BN183" si="167">SUM(AI107,AI112,AI117)</f>
        <v>0</v>
      </c>
      <c r="AJ183" s="191">
        <f t="shared" si="167"/>
        <v>455071.24142363161</v>
      </c>
      <c r="AK183" s="191">
        <f t="shared" si="167"/>
        <v>3797776.3602444902</v>
      </c>
      <c r="AL183" s="191">
        <f t="shared" si="167"/>
        <v>0</v>
      </c>
      <c r="AM183" s="191">
        <f t="shared" si="167"/>
        <v>482925.24196868925</v>
      </c>
      <c r="AN183" s="191">
        <f t="shared" si="167"/>
        <v>0</v>
      </c>
      <c r="AO183" s="191">
        <f t="shared" si="167"/>
        <v>4110835.2688163822</v>
      </c>
      <c r="AP183" s="191">
        <f t="shared" si="167"/>
        <v>512484.13017910882</v>
      </c>
      <c r="AQ183" s="191">
        <f t="shared" si="167"/>
        <v>0</v>
      </c>
      <c r="AR183" s="191">
        <f t="shared" si="167"/>
        <v>0</v>
      </c>
      <c r="AS183" s="191">
        <f t="shared" si="167"/>
        <v>4993552.5582482088</v>
      </c>
      <c r="AT183" s="191">
        <f t="shared" si="167"/>
        <v>0</v>
      </c>
      <c r="AU183" s="191">
        <f t="shared" si="167"/>
        <v>0</v>
      </c>
      <c r="AV183" s="191">
        <f t="shared" si="167"/>
        <v>577140.36787691189</v>
      </c>
      <c r="AW183" s="191">
        <f t="shared" si="167"/>
        <v>4816498.7064636843</v>
      </c>
      <c r="AX183" s="191">
        <f t="shared" si="167"/>
        <v>0</v>
      </c>
      <c r="AY183" s="191">
        <f t="shared" si="167"/>
        <v>612465.97551392193</v>
      </c>
      <c r="AZ183" s="191">
        <f t="shared" si="167"/>
        <v>0</v>
      </c>
      <c r="BA183" s="191">
        <f t="shared" si="167"/>
        <v>5213533.0984746926</v>
      </c>
      <c r="BB183" s="191">
        <f t="shared" si="167"/>
        <v>649953.79294317809</v>
      </c>
      <c r="BC183" s="191">
        <f t="shared" si="167"/>
        <v>0</v>
      </c>
      <c r="BD183" s="191">
        <f t="shared" si="167"/>
        <v>0</v>
      </c>
      <c r="BE183" s="191">
        <f t="shared" si="167"/>
        <v>6333032.0577150984</v>
      </c>
      <c r="BF183" s="191">
        <f t="shared" si="167"/>
        <v>0</v>
      </c>
      <c r="BG183" s="191">
        <f t="shared" si="167"/>
        <v>0</v>
      </c>
      <c r="BH183" s="191">
        <f t="shared" si="167"/>
        <v>731953.53587070247</v>
      </c>
      <c r="BI183" s="191">
        <f t="shared" si="167"/>
        <v>6108484.9629936824</v>
      </c>
      <c r="BJ183" s="191">
        <f t="shared" si="167"/>
        <v>0</v>
      </c>
      <c r="BK183" s="191">
        <f t="shared" si="167"/>
        <v>776754.94789427647</v>
      </c>
      <c r="BL183" s="191">
        <f t="shared" si="167"/>
        <v>0</v>
      </c>
      <c r="BM183" s="191">
        <f t="shared" si="167"/>
        <v>6612020.5728207724</v>
      </c>
      <c r="BN183" s="191">
        <f t="shared" si="167"/>
        <v>824298.56474498939</v>
      </c>
    </row>
    <row r="184" spans="2:66" x14ac:dyDescent="0.3">
      <c r="B184" s="86" t="s">
        <v>119</v>
      </c>
      <c r="C184" s="86"/>
      <c r="D184" s="86"/>
      <c r="E184" s="86"/>
      <c r="F184" s="86"/>
      <c r="G184" s="86"/>
      <c r="L184" s="175">
        <v>0</v>
      </c>
      <c r="M184" s="178">
        <f t="shared" ref="M184:AH184" si="168">L187</f>
        <v>0</v>
      </c>
      <c r="N184" s="191">
        <f t="shared" ca="1" si="168"/>
        <v>5580000</v>
      </c>
      <c r="O184" s="191">
        <f t="shared" ca="1" si="168"/>
        <v>4960000</v>
      </c>
      <c r="P184" s="191">
        <f t="shared" ca="1" si="168"/>
        <v>4340000</v>
      </c>
      <c r="Q184" s="191">
        <f t="shared" ca="1" si="168"/>
        <v>3995624.9099999997</v>
      </c>
      <c r="R184" s="191">
        <f t="shared" ca="1" si="168"/>
        <v>5645215.0779999997</v>
      </c>
      <c r="S184" s="191">
        <f t="shared" ca="1" si="168"/>
        <v>4739010.6260000002</v>
      </c>
      <c r="T184" s="191">
        <f t="shared" ca="1" si="168"/>
        <v>3832806.1740000001</v>
      </c>
      <c r="U184" s="191">
        <f t="shared" ca="1" si="168"/>
        <v>3224946.9886811059</v>
      </c>
      <c r="V184" s="191">
        <f t="shared" ca="1" si="168"/>
        <v>4775419.924544109</v>
      </c>
      <c r="W184" s="191">
        <f t="shared" ca="1" si="168"/>
        <v>3559418.5693641324</v>
      </c>
      <c r="X184" s="191">
        <f t="shared" ca="1" si="168"/>
        <v>3280023.5979482788</v>
      </c>
      <c r="Y184" s="191">
        <f t="shared" ca="1" si="168"/>
        <v>2648843.7556833997</v>
      </c>
      <c r="Z184" s="191">
        <f t="shared" ca="1" si="168"/>
        <v>4712732.5816128301</v>
      </c>
      <c r="AA184" s="191">
        <f t="shared" ca="1" si="168"/>
        <v>3812725.6551041389</v>
      </c>
      <c r="AB184" s="191">
        <f t="shared" ca="1" si="168"/>
        <v>3511003.1224430362</v>
      </c>
      <c r="AC184" s="191">
        <f t="shared" ca="1" si="168"/>
        <v>2828497.3321735021</v>
      </c>
      <c r="AD184" s="191">
        <f t="shared" ca="1" si="168"/>
        <v>5063220.5417658575</v>
      </c>
      <c r="AE184" s="191">
        <f t="shared" ca="1" si="168"/>
        <v>4453408.8853479074</v>
      </c>
      <c r="AF184" s="191">
        <f t="shared" ca="1" si="168"/>
        <v>3716154.4187941267</v>
      </c>
      <c r="AG184" s="191">
        <f t="shared" ca="1" si="168"/>
        <v>2978899.952240346</v>
      </c>
      <c r="AH184" s="191">
        <f t="shared" ca="1" si="168"/>
        <v>5820467.8754497971</v>
      </c>
      <c r="AI184" s="191">
        <f t="shared" ref="AI184:BN184" ca="1" si="169">AH187</f>
        <v>4724653.6845722161</v>
      </c>
      <c r="AJ184" s="191">
        <f t="shared" ca="1" si="169"/>
        <v>3928291.567938447</v>
      </c>
      <c r="AK184" s="191">
        <f t="shared" ca="1" si="169"/>
        <v>3541493.5685859458</v>
      </c>
      <c r="AL184" s="191">
        <f t="shared" ca="1" si="169"/>
        <v>6155701.3777906979</v>
      </c>
      <c r="AM184" s="191">
        <f t="shared" ca="1" si="169"/>
        <v>4972132.8267509593</v>
      </c>
      <c r="AN184" s="191">
        <f t="shared" ca="1" si="169"/>
        <v>4547333.549023251</v>
      </c>
      <c r="AO184" s="191">
        <f t="shared" ca="1" si="169"/>
        <v>3680018.0532508669</v>
      </c>
      <c r="AP184" s="191">
        <f t="shared" ca="1" si="169"/>
        <v>6512454.2994132265</v>
      </c>
      <c r="AQ184" s="191">
        <f t="shared" ca="1" si="169"/>
        <v>5695290.9939204026</v>
      </c>
      <c r="AR184" s="191">
        <f t="shared" ca="1" si="169"/>
        <v>4759381.7696571723</v>
      </c>
      <c r="AS184" s="191">
        <f t="shared" ca="1" si="169"/>
        <v>3823472.5453939419</v>
      </c>
      <c r="AT184" s="191">
        <f t="shared" ca="1" si="169"/>
        <v>7381760.6235540994</v>
      </c>
      <c r="AU184" s="191">
        <f t="shared" ca="1" si="169"/>
        <v>5992003.2676084116</v>
      </c>
      <c r="AV184" s="191">
        <f t="shared" ca="1" si="169"/>
        <v>4982023.5476871729</v>
      </c>
      <c r="AW184" s="191">
        <f t="shared" ca="1" si="169"/>
        <v>4491470.1588551542</v>
      </c>
      <c r="AX184" s="191">
        <f t="shared" ca="1" si="169"/>
        <v>7806917.7621604092</v>
      </c>
      <c r="AY184" s="191">
        <f t="shared" ca="1" si="169"/>
        <v>6305866.65900198</v>
      </c>
      <c r="AZ184" s="191">
        <f t="shared" ca="1" si="169"/>
        <v>5767118.4606877184</v>
      </c>
      <c r="BA184" s="191">
        <f t="shared" ca="1" si="169"/>
        <v>4667152.6998774456</v>
      </c>
      <c r="BB184" s="191">
        <f t="shared" ca="1" si="169"/>
        <v>8259366.7276943959</v>
      </c>
      <c r="BC184" s="191">
        <f t="shared" ca="1" si="169"/>
        <v>7223006.0706855133</v>
      </c>
      <c r="BD184" s="191">
        <f t="shared" ca="1" si="169"/>
        <v>6036046.876558274</v>
      </c>
      <c r="BE184" s="191">
        <f t="shared" ca="1" si="169"/>
        <v>4849087.6824310347</v>
      </c>
      <c r="BF184" s="191">
        <f t="shared" ca="1" si="169"/>
        <v>9361857.3402473852</v>
      </c>
      <c r="BG184" s="191">
        <f t="shared" ca="1" si="169"/>
        <v>7599308.9771363279</v>
      </c>
      <c r="BH184" s="191">
        <f t="shared" ca="1" si="169"/>
        <v>6318410.4846716393</v>
      </c>
      <c r="BI184" s="191">
        <f t="shared" ca="1" si="169"/>
        <v>5696270.1744905822</v>
      </c>
      <c r="BJ184" s="191">
        <f t="shared" ca="1" si="169"/>
        <v>9901059.3926845286</v>
      </c>
      <c r="BK184" s="191">
        <f t="shared" ca="1" si="169"/>
        <v>7997363.6478847936</v>
      </c>
      <c r="BL184" s="191">
        <f t="shared" ca="1" si="169"/>
        <v>7314100.666037376</v>
      </c>
      <c r="BM184" s="191">
        <f t="shared" ca="1" si="169"/>
        <v>5919078.1155900005</v>
      </c>
      <c r="BN184" s="191">
        <f t="shared" ca="1" si="169"/>
        <v>10474874.08068132</v>
      </c>
    </row>
    <row r="185" spans="2:66" x14ac:dyDescent="0.3">
      <c r="B185" s="86" t="s">
        <v>127</v>
      </c>
      <c r="C185" s="86"/>
      <c r="D185" s="86"/>
      <c r="E185" s="86"/>
      <c r="F185" s="86"/>
      <c r="G185" s="86"/>
      <c r="L185" s="175">
        <v>0</v>
      </c>
      <c r="M185" s="191">
        <f>M183*1/$J$172</f>
        <v>620000</v>
      </c>
      <c r="N185" s="191">
        <f t="shared" ref="N185:AA185" si="170">N183*1/$J$172</f>
        <v>0</v>
      </c>
      <c r="O185" s="191">
        <f t="shared" si="170"/>
        <v>0</v>
      </c>
      <c r="P185" s="191">
        <f t="shared" si="170"/>
        <v>30624.99</v>
      </c>
      <c r="Q185" s="191">
        <f t="shared" si="170"/>
        <v>255579.46200000006</v>
      </c>
      <c r="R185" s="191">
        <f t="shared" si="170"/>
        <v>0</v>
      </c>
      <c r="S185" s="191">
        <f t="shared" si="170"/>
        <v>0</v>
      </c>
      <c r="T185" s="191">
        <f t="shared" si="170"/>
        <v>33149.474075678401</v>
      </c>
      <c r="U185" s="191">
        <f t="shared" si="170"/>
        <v>276647.429104298</v>
      </c>
      <c r="V185" s="191">
        <f t="shared" si="170"/>
        <v>0</v>
      </c>
      <c r="W185" s="191">
        <f t="shared" si="170"/>
        <v>35178.487084902525</v>
      </c>
      <c r="X185" s="191">
        <f t="shared" si="170"/>
        <v>0</v>
      </c>
      <c r="Y185" s="191">
        <f t="shared" si="170"/>
        <v>299452.07424381212</v>
      </c>
      <c r="Z185" s="191">
        <f t="shared" si="170"/>
        <v>0</v>
      </c>
      <c r="AA185" s="191">
        <f t="shared" si="170"/>
        <v>38078.325760843152</v>
      </c>
      <c r="AB185" s="191">
        <f t="shared" ref="AB185:AH185" si="171">AB183*1/$J$172</f>
        <v>0</v>
      </c>
      <c r="AC185" s="191">
        <f t="shared" si="171"/>
        <v>324136.55554020999</v>
      </c>
      <c r="AD185" s="191">
        <f t="shared" si="171"/>
        <v>40409.023924012836</v>
      </c>
      <c r="AE185" s="191">
        <f t="shared" si="171"/>
        <v>0</v>
      </c>
      <c r="AF185" s="191">
        <f t="shared" si="171"/>
        <v>0</v>
      </c>
      <c r="AG185" s="191">
        <f t="shared" si="171"/>
        <v>393738.2114087033</v>
      </c>
      <c r="AH185" s="191">
        <f t="shared" si="171"/>
        <v>0</v>
      </c>
      <c r="AI185" s="191">
        <f t="shared" ref="AI185:BN185" si="172">AI183*1/$J$172</f>
        <v>0</v>
      </c>
      <c r="AJ185" s="191">
        <f t="shared" si="172"/>
        <v>45507.124142363158</v>
      </c>
      <c r="AK185" s="191">
        <f t="shared" si="172"/>
        <v>379777.63602444902</v>
      </c>
      <c r="AL185" s="191">
        <f t="shared" si="172"/>
        <v>0</v>
      </c>
      <c r="AM185" s="191">
        <f t="shared" si="172"/>
        <v>48292.524196868922</v>
      </c>
      <c r="AN185" s="191">
        <f t="shared" si="172"/>
        <v>0</v>
      </c>
      <c r="AO185" s="191">
        <f t="shared" si="172"/>
        <v>411083.52688163822</v>
      </c>
      <c r="AP185" s="191">
        <f t="shared" si="172"/>
        <v>51248.413017910883</v>
      </c>
      <c r="AQ185" s="191">
        <f t="shared" si="172"/>
        <v>0</v>
      </c>
      <c r="AR185" s="191">
        <f t="shared" si="172"/>
        <v>0</v>
      </c>
      <c r="AS185" s="191">
        <f t="shared" si="172"/>
        <v>499355.2558248209</v>
      </c>
      <c r="AT185" s="191">
        <f t="shared" si="172"/>
        <v>0</v>
      </c>
      <c r="AU185" s="191">
        <f t="shared" si="172"/>
        <v>0</v>
      </c>
      <c r="AV185" s="191">
        <f t="shared" si="172"/>
        <v>57714.036787691191</v>
      </c>
      <c r="AW185" s="191">
        <f t="shared" si="172"/>
        <v>481649.87064636842</v>
      </c>
      <c r="AX185" s="191">
        <f t="shared" si="172"/>
        <v>0</v>
      </c>
      <c r="AY185" s="191">
        <f t="shared" si="172"/>
        <v>61246.597551392195</v>
      </c>
      <c r="AZ185" s="191">
        <f t="shared" si="172"/>
        <v>0</v>
      </c>
      <c r="BA185" s="191">
        <f t="shared" si="172"/>
        <v>521353.30984746927</v>
      </c>
      <c r="BB185" s="191">
        <f t="shared" si="172"/>
        <v>64995.379294317812</v>
      </c>
      <c r="BC185" s="191">
        <f t="shared" si="172"/>
        <v>0</v>
      </c>
      <c r="BD185" s="191">
        <f t="shared" si="172"/>
        <v>0</v>
      </c>
      <c r="BE185" s="191">
        <f t="shared" si="172"/>
        <v>633303.20577150979</v>
      </c>
      <c r="BF185" s="191">
        <f t="shared" si="172"/>
        <v>0</v>
      </c>
      <c r="BG185" s="191">
        <f t="shared" si="172"/>
        <v>0</v>
      </c>
      <c r="BH185" s="191">
        <f t="shared" si="172"/>
        <v>73195.353587070247</v>
      </c>
      <c r="BI185" s="191">
        <f t="shared" si="172"/>
        <v>610848.49629936821</v>
      </c>
      <c r="BJ185" s="191">
        <f t="shared" si="172"/>
        <v>0</v>
      </c>
      <c r="BK185" s="191">
        <f t="shared" si="172"/>
        <v>77675.494789427641</v>
      </c>
      <c r="BL185" s="191">
        <f t="shared" si="172"/>
        <v>0</v>
      </c>
      <c r="BM185" s="191">
        <f t="shared" si="172"/>
        <v>661202.05728207726</v>
      </c>
      <c r="BN185" s="191">
        <f t="shared" si="172"/>
        <v>82429.856474498942</v>
      </c>
    </row>
    <row r="186" spans="2:66" x14ac:dyDescent="0.3">
      <c r="B186" s="86" t="s">
        <v>128</v>
      </c>
      <c r="C186" s="86"/>
      <c r="D186" s="86"/>
      <c r="E186" s="86"/>
      <c r="F186" s="86"/>
      <c r="G186" s="86"/>
      <c r="L186" s="175">
        <v>0</v>
      </c>
      <c r="M186" s="191">
        <f ca="1">IFERROR(SUM(M185:OFFSET(M185,,-$J$172+1)),"-")</f>
        <v>620000</v>
      </c>
      <c r="N186" s="191">
        <f ca="1">IFERROR(SUM(N185:OFFSET(N185,,-$J$172+1)),"-")</f>
        <v>620000</v>
      </c>
      <c r="O186" s="191">
        <f ca="1">IFERROR(SUM(O185:OFFSET(O185,,-$J$172+1)),"-")</f>
        <v>620000</v>
      </c>
      <c r="P186" s="191">
        <f ca="1">IFERROR(SUM(P185:OFFSET(P185,,-$J$172+1)),"-")</f>
        <v>650624.99</v>
      </c>
      <c r="Q186" s="191">
        <f ca="1">IFERROR(SUM(Q185:OFFSET(Q185,,-$J$172+1)),"-")</f>
        <v>906204.45200000005</v>
      </c>
      <c r="R186" s="191">
        <f ca="1">IFERROR(SUM(R185:OFFSET(R185,,-$J$172+1)),"-")</f>
        <v>906204.45200000005</v>
      </c>
      <c r="S186" s="191">
        <f ca="1">IFERROR(SUM(S185:OFFSET(S185,,-$J$172+1)),"-")</f>
        <v>906204.45200000005</v>
      </c>
      <c r="T186" s="191">
        <f ca="1">IFERROR(SUM(T185:OFFSET(T185,,-$J$172+1)),"-")</f>
        <v>939353.92607567844</v>
      </c>
      <c r="U186" s="191">
        <f ca="1">IFERROR(SUM(U185:OFFSET(U185,,-$J$172+1)),"-")</f>
        <v>1216001.3551799764</v>
      </c>
      <c r="V186" s="191">
        <f ca="1">IFERROR(SUM(V185:OFFSET(V185,,-$J$172+1)),"-")</f>
        <v>1216001.3551799764</v>
      </c>
      <c r="W186" s="191">
        <f ca="1">IFERROR(SUM(W185:OFFSET(W185,,-$J$172+1)),"-")</f>
        <v>631179.84226487891</v>
      </c>
      <c r="X186" s="191">
        <f ca="1">IFERROR(SUM(X185:OFFSET(X185,,-$J$172+1)),"-")</f>
        <v>631179.84226487891</v>
      </c>
      <c r="Y186" s="191">
        <f ca="1">IFERROR(SUM(Y185:OFFSET(Y185,,-$J$172+1)),"-")</f>
        <v>930631.91650869104</v>
      </c>
      <c r="Z186" s="191">
        <f ca="1">IFERROR(SUM(Z185:OFFSET(Z185,,-$J$172+1)),"-")</f>
        <v>900006.92650869105</v>
      </c>
      <c r="AA186" s="191">
        <f ca="1">IFERROR(SUM(AA185:OFFSET(AA185,,-$J$172+1)),"-")</f>
        <v>682505.79026953422</v>
      </c>
      <c r="AB186" s="191">
        <f ca="1">IFERROR(SUM(AB185:OFFSET(AB185,,-$J$172+1)),"-")</f>
        <v>682505.79026953422</v>
      </c>
      <c r="AC186" s="191">
        <f ca="1">IFERROR(SUM(AC185:OFFSET(AC185,,-$J$172+1)),"-")</f>
        <v>1006642.3458097442</v>
      </c>
      <c r="AD186" s="191">
        <f ca="1">IFERROR(SUM(AD185:OFFSET(AD185,,-$J$172+1)),"-")</f>
        <v>1013901.8956580785</v>
      </c>
      <c r="AE186" s="191">
        <f ca="1">IFERROR(SUM(AE185:OFFSET(AE185,,-$J$172+1)),"-")</f>
        <v>737254.4665537806</v>
      </c>
      <c r="AF186" s="191">
        <f ca="1">IFERROR(SUM(AF185:OFFSET(AF185,,-$J$172+1)),"-")</f>
        <v>737254.4665537806</v>
      </c>
      <c r="AG186" s="191">
        <f ca="1">IFERROR(SUM(AG185:OFFSET(AG185,,-$J$172+1)),"-")</f>
        <v>1095814.1908775812</v>
      </c>
      <c r="AH186" s="191">
        <f ca="1">IFERROR(SUM(AH185:OFFSET(AH185,,-$J$172+1)),"-")</f>
        <v>1095814.1908775812</v>
      </c>
      <c r="AI186" s="191">
        <f ca="1">IFERROR(SUM(AI185:OFFSET(AI185,,-$J$172+1)),"-")</f>
        <v>796362.11663376936</v>
      </c>
      <c r="AJ186" s="191">
        <f ca="1">IFERROR(SUM(AJ185:OFFSET(AJ185,,-$J$172+1)),"-")</f>
        <v>841869.24077613256</v>
      </c>
      <c r="AK186" s="191">
        <f ca="1">IFERROR(SUM(AK185:OFFSET(AK185,,-$J$172+1)),"-")</f>
        <v>1183568.5510397383</v>
      </c>
      <c r="AL186" s="191">
        <f ca="1">IFERROR(SUM(AL185:OFFSET(AL185,,-$J$172+1)),"-")</f>
        <v>1183568.5510397383</v>
      </c>
      <c r="AM186" s="191">
        <f ca="1">IFERROR(SUM(AM185:OFFSET(AM185,,-$J$172+1)),"-")</f>
        <v>907724.51969639712</v>
      </c>
      <c r="AN186" s="191">
        <f ca="1">IFERROR(SUM(AN185:OFFSET(AN185,,-$J$172+1)),"-")</f>
        <v>867315.49577238434</v>
      </c>
      <c r="AO186" s="191">
        <f ca="1">IFERROR(SUM(AO185:OFFSET(AO185,,-$J$172+1)),"-")</f>
        <v>1278399.0226540226</v>
      </c>
      <c r="AP186" s="191">
        <f ca="1">IFERROR(SUM(AP185:OFFSET(AP185,,-$J$172+1)),"-")</f>
        <v>1329647.4356719335</v>
      </c>
      <c r="AQ186" s="191">
        <f ca="1">IFERROR(SUM(AQ185:OFFSET(AQ185,,-$J$172+1)),"-")</f>
        <v>935909.22426323022</v>
      </c>
      <c r="AR186" s="191">
        <f ca="1">IFERROR(SUM(AR185:OFFSET(AR185,,-$J$172+1)),"-")</f>
        <v>935909.22426323022</v>
      </c>
      <c r="AS186" s="191">
        <f ca="1">IFERROR(SUM(AS185:OFFSET(AS185,,-$J$172+1)),"-")</f>
        <v>1435264.4800880512</v>
      </c>
      <c r="AT186" s="191">
        <f ca="1">IFERROR(SUM(AT185:OFFSET(AT185,,-$J$172+1)),"-")</f>
        <v>1389757.355945688</v>
      </c>
      <c r="AU186" s="191">
        <f ca="1">IFERROR(SUM(AU185:OFFSET(AU185,,-$J$172+1)),"-")</f>
        <v>1009979.719921239</v>
      </c>
      <c r="AV186" s="191">
        <f ca="1">IFERROR(SUM(AV185:OFFSET(AV185,,-$J$172+1)),"-")</f>
        <v>1067693.7567089302</v>
      </c>
      <c r="AW186" s="191">
        <f ca="1">IFERROR(SUM(AW185:OFFSET(AW185,,-$J$172+1)),"-")</f>
        <v>1501051.1031584295</v>
      </c>
      <c r="AX186" s="191">
        <f ca="1">IFERROR(SUM(AX185:OFFSET(AX185,,-$J$172+1)),"-")</f>
        <v>1501051.1031584295</v>
      </c>
      <c r="AY186" s="191">
        <f ca="1">IFERROR(SUM(AY185:OFFSET(AY185,,-$J$172+1)),"-")</f>
        <v>1151214.1738281834</v>
      </c>
      <c r="AZ186" s="191">
        <f ca="1">IFERROR(SUM(AZ185:OFFSET(AZ185,,-$J$172+1)),"-")</f>
        <v>1099965.7608102728</v>
      </c>
      <c r="BA186" s="191">
        <f ca="1">IFERROR(SUM(BA185:OFFSET(BA185,,-$J$172+1)),"-")</f>
        <v>1621319.070657742</v>
      </c>
      <c r="BB186" s="191">
        <f ca="1">IFERROR(SUM(BB185:OFFSET(BB185,,-$J$172+1)),"-")</f>
        <v>1686314.4499520599</v>
      </c>
      <c r="BC186" s="191">
        <f ca="1">IFERROR(SUM(BC185:OFFSET(BC185,,-$J$172+1)),"-")</f>
        <v>1186959.1941272391</v>
      </c>
      <c r="BD186" s="191">
        <f ca="1">IFERROR(SUM(BD185:OFFSET(BD185,,-$J$172+1)),"-")</f>
        <v>1186959.1941272391</v>
      </c>
      <c r="BE186" s="191">
        <f ca="1">IFERROR(SUM(BE185:OFFSET(BE185,,-$J$172+1)),"-")</f>
        <v>1820262.3998987488</v>
      </c>
      <c r="BF186" s="191">
        <f ca="1">IFERROR(SUM(BF185:OFFSET(BF185,,-$J$172+1)),"-")</f>
        <v>1762548.3631110576</v>
      </c>
      <c r="BG186" s="191">
        <f ca="1">IFERROR(SUM(BG185:OFFSET(BG185,,-$J$172+1)),"-")</f>
        <v>1280898.4924646891</v>
      </c>
      <c r="BH186" s="191">
        <f ca="1">IFERROR(SUM(BH185:OFFSET(BH185,,-$J$172+1)),"-")</f>
        <v>1354093.8460517593</v>
      </c>
      <c r="BI186" s="191">
        <f ca="1">IFERROR(SUM(BI185:OFFSET(BI185,,-$J$172+1)),"-")</f>
        <v>1903695.7447997355</v>
      </c>
      <c r="BJ186" s="191">
        <f ca="1">IFERROR(SUM(BJ185:OFFSET(BJ185,,-$J$172+1)),"-")</f>
        <v>1903695.7447997355</v>
      </c>
      <c r="BK186" s="191">
        <f ca="1">IFERROR(SUM(BK185:OFFSET(BK185,,-$J$172+1)),"-")</f>
        <v>1460017.9297416937</v>
      </c>
      <c r="BL186" s="191">
        <f ca="1">IFERROR(SUM(BL185:OFFSET(BL185,,-$J$172+1)),"-")</f>
        <v>1395022.550447376</v>
      </c>
      <c r="BM186" s="191">
        <f ca="1">IFERROR(SUM(BM185:OFFSET(BM185,,-$J$172+1)),"-")</f>
        <v>2056224.6077294531</v>
      </c>
      <c r="BN186" s="191">
        <f ca="1">IFERROR(SUM(BN185:OFFSET(BN185,,-$J$172+1)),"-")</f>
        <v>2138654.4642039519</v>
      </c>
    </row>
    <row r="187" spans="2:66" x14ac:dyDescent="0.3">
      <c r="B187" s="86" t="s">
        <v>120</v>
      </c>
      <c r="C187" s="86"/>
      <c r="D187" s="86"/>
      <c r="E187" s="86"/>
      <c r="F187" s="86"/>
      <c r="G187" s="86"/>
      <c r="L187" s="175">
        <v>0</v>
      </c>
      <c r="M187" s="191">
        <f t="shared" ref="M187:AH187" ca="1" si="173">SUM(M184,-M186,M107,M112,M117)</f>
        <v>5580000</v>
      </c>
      <c r="N187" s="191">
        <f t="shared" ca="1" si="173"/>
        <v>4960000</v>
      </c>
      <c r="O187" s="191">
        <f t="shared" ca="1" si="173"/>
        <v>4340000</v>
      </c>
      <c r="P187" s="191">
        <f t="shared" ca="1" si="173"/>
        <v>3995624.9099999997</v>
      </c>
      <c r="Q187" s="191">
        <f t="shared" ca="1" si="173"/>
        <v>5645215.0779999997</v>
      </c>
      <c r="R187" s="191">
        <f t="shared" ca="1" si="173"/>
        <v>4739010.6260000002</v>
      </c>
      <c r="S187" s="191">
        <f t="shared" ca="1" si="173"/>
        <v>3832806.1740000001</v>
      </c>
      <c r="T187" s="191">
        <f t="shared" ca="1" si="173"/>
        <v>3224946.9886811059</v>
      </c>
      <c r="U187" s="191">
        <f t="shared" ca="1" si="173"/>
        <v>4775419.924544109</v>
      </c>
      <c r="V187" s="191">
        <f t="shared" ca="1" si="173"/>
        <v>3559418.5693641324</v>
      </c>
      <c r="W187" s="191">
        <f t="shared" ca="1" si="173"/>
        <v>3280023.5979482788</v>
      </c>
      <c r="X187" s="191">
        <f t="shared" ca="1" si="173"/>
        <v>2648843.7556833997</v>
      </c>
      <c r="Y187" s="191">
        <f t="shared" ca="1" si="173"/>
        <v>4712732.5816128301</v>
      </c>
      <c r="Z187" s="191">
        <f t="shared" ca="1" si="173"/>
        <v>3812725.6551041389</v>
      </c>
      <c r="AA187" s="191">
        <f t="shared" ca="1" si="173"/>
        <v>3511003.1224430362</v>
      </c>
      <c r="AB187" s="191">
        <f t="shared" ca="1" si="173"/>
        <v>2828497.3321735021</v>
      </c>
      <c r="AC187" s="191">
        <f t="shared" ca="1" si="173"/>
        <v>5063220.5417658575</v>
      </c>
      <c r="AD187" s="191">
        <f t="shared" ca="1" si="173"/>
        <v>4453408.8853479074</v>
      </c>
      <c r="AE187" s="191">
        <f t="shared" ca="1" si="173"/>
        <v>3716154.4187941267</v>
      </c>
      <c r="AF187" s="191">
        <f t="shared" ca="1" si="173"/>
        <v>2978899.952240346</v>
      </c>
      <c r="AG187" s="191">
        <f t="shared" ca="1" si="173"/>
        <v>5820467.8754497971</v>
      </c>
      <c r="AH187" s="191">
        <f t="shared" ca="1" si="173"/>
        <v>4724653.6845722161</v>
      </c>
      <c r="AI187" s="191">
        <f t="shared" ref="AI187:BN187" ca="1" si="174">SUM(AI184,-AI186,AI107,AI112,AI117)</f>
        <v>3928291.567938447</v>
      </c>
      <c r="AJ187" s="191">
        <f t="shared" ca="1" si="174"/>
        <v>3541493.5685859458</v>
      </c>
      <c r="AK187" s="191">
        <f t="shared" ca="1" si="174"/>
        <v>6155701.3777906979</v>
      </c>
      <c r="AL187" s="191">
        <f t="shared" ca="1" si="174"/>
        <v>4972132.8267509593</v>
      </c>
      <c r="AM187" s="191">
        <f t="shared" ca="1" si="174"/>
        <v>4547333.549023251</v>
      </c>
      <c r="AN187" s="191">
        <f t="shared" ca="1" si="174"/>
        <v>3680018.0532508669</v>
      </c>
      <c r="AO187" s="191">
        <f t="shared" ca="1" si="174"/>
        <v>6512454.2994132265</v>
      </c>
      <c r="AP187" s="191">
        <f t="shared" ca="1" si="174"/>
        <v>5695290.9939204026</v>
      </c>
      <c r="AQ187" s="191">
        <f t="shared" ca="1" si="174"/>
        <v>4759381.7696571723</v>
      </c>
      <c r="AR187" s="191">
        <f t="shared" ca="1" si="174"/>
        <v>3823472.5453939419</v>
      </c>
      <c r="AS187" s="191">
        <f t="shared" ca="1" si="174"/>
        <v>7381760.6235540994</v>
      </c>
      <c r="AT187" s="191">
        <f t="shared" ca="1" si="174"/>
        <v>5992003.2676084116</v>
      </c>
      <c r="AU187" s="191">
        <f t="shared" ca="1" si="174"/>
        <v>4982023.5476871729</v>
      </c>
      <c r="AV187" s="191">
        <f t="shared" ca="1" si="174"/>
        <v>4491470.1588551542</v>
      </c>
      <c r="AW187" s="191">
        <f t="shared" ca="1" si="174"/>
        <v>7806917.7621604092</v>
      </c>
      <c r="AX187" s="191">
        <f t="shared" ca="1" si="174"/>
        <v>6305866.65900198</v>
      </c>
      <c r="AY187" s="191">
        <f t="shared" ca="1" si="174"/>
        <v>5767118.4606877184</v>
      </c>
      <c r="AZ187" s="191">
        <f t="shared" ca="1" si="174"/>
        <v>4667152.6998774456</v>
      </c>
      <c r="BA187" s="191">
        <f t="shared" ca="1" si="174"/>
        <v>8259366.7276943959</v>
      </c>
      <c r="BB187" s="191">
        <f t="shared" ca="1" si="174"/>
        <v>7223006.0706855133</v>
      </c>
      <c r="BC187" s="191">
        <f t="shared" ca="1" si="174"/>
        <v>6036046.876558274</v>
      </c>
      <c r="BD187" s="191">
        <f t="shared" ca="1" si="174"/>
        <v>4849087.6824310347</v>
      </c>
      <c r="BE187" s="191">
        <f t="shared" ca="1" si="174"/>
        <v>9361857.3402473852</v>
      </c>
      <c r="BF187" s="191">
        <f t="shared" ca="1" si="174"/>
        <v>7599308.9771363279</v>
      </c>
      <c r="BG187" s="191">
        <f t="shared" ca="1" si="174"/>
        <v>6318410.4846716393</v>
      </c>
      <c r="BH187" s="191">
        <f t="shared" ca="1" si="174"/>
        <v>5696270.1744905822</v>
      </c>
      <c r="BI187" s="191">
        <f t="shared" ca="1" si="174"/>
        <v>9901059.3926845286</v>
      </c>
      <c r="BJ187" s="191">
        <f t="shared" ca="1" si="174"/>
        <v>7997363.6478847936</v>
      </c>
      <c r="BK187" s="191">
        <f t="shared" ca="1" si="174"/>
        <v>7314100.666037376</v>
      </c>
      <c r="BL187" s="191">
        <f t="shared" ca="1" si="174"/>
        <v>5919078.1155900005</v>
      </c>
      <c r="BM187" s="191">
        <f t="shared" ca="1" si="174"/>
        <v>10474874.08068132</v>
      </c>
      <c r="BN187" s="191">
        <f t="shared" ca="1" si="174"/>
        <v>9160518.1812223569</v>
      </c>
    </row>
    <row r="190" spans="2:66" x14ac:dyDescent="0.3">
      <c r="B190" s="125" t="s">
        <v>130</v>
      </c>
      <c r="C190" s="52"/>
      <c r="D190" s="103" t="s">
        <v>5</v>
      </c>
      <c r="E190" s="52"/>
      <c r="F190" s="52"/>
      <c r="G190" s="52"/>
      <c r="H190" s="52"/>
      <c r="I190" s="52"/>
      <c r="L190" s="232">
        <f>SUM(L191:L192)</f>
        <v>0.04</v>
      </c>
      <c r="M190" s="233">
        <f>SUM(M191:M192)</f>
        <v>4.4999999999999998E-2</v>
      </c>
      <c r="N190" s="233">
        <f t="shared" ref="N190:AA190" si="175">SUM(N191:N192)</f>
        <v>0.05</v>
      </c>
      <c r="O190" s="233">
        <f t="shared" si="175"/>
        <v>4.4999999999999998E-2</v>
      </c>
      <c r="P190" s="233">
        <f t="shared" si="175"/>
        <v>4.4999999999999998E-2</v>
      </c>
      <c r="Q190" s="233">
        <f t="shared" si="175"/>
        <v>0.04</v>
      </c>
      <c r="R190" s="233">
        <f t="shared" si="175"/>
        <v>3.5000000000000003E-2</v>
      </c>
      <c r="S190" s="233">
        <f t="shared" si="175"/>
        <v>0.03</v>
      </c>
      <c r="T190" s="233">
        <f t="shared" si="175"/>
        <v>0.03</v>
      </c>
      <c r="U190" s="233">
        <f t="shared" si="175"/>
        <v>2.5000000000000001E-2</v>
      </c>
      <c r="V190" s="233">
        <f t="shared" si="175"/>
        <v>2.5000000000000001E-2</v>
      </c>
      <c r="W190" s="233">
        <f t="shared" si="175"/>
        <v>2.5000000000000001E-2</v>
      </c>
      <c r="X190" s="233">
        <f t="shared" si="175"/>
        <v>2.5000000000000001E-2</v>
      </c>
      <c r="Y190" s="233">
        <f t="shared" si="175"/>
        <v>2.5000000000000001E-2</v>
      </c>
      <c r="Z190" s="233">
        <f t="shared" si="175"/>
        <v>2.5000000000000001E-2</v>
      </c>
      <c r="AA190" s="233">
        <f t="shared" si="175"/>
        <v>2.5000000000000001E-2</v>
      </c>
      <c r="AB190" s="233">
        <f t="shared" ref="AB190" si="176">SUM(AB191:AB192)</f>
        <v>2.5000000000000001E-2</v>
      </c>
      <c r="AC190" s="233">
        <f t="shared" ref="AC190" si="177">SUM(AC191:AC192)</f>
        <v>2.5000000000000001E-2</v>
      </c>
      <c r="AD190" s="233">
        <f t="shared" ref="AD190" si="178">SUM(AD191:AD192)</f>
        <v>2.5000000000000001E-2</v>
      </c>
      <c r="AE190" s="233">
        <f t="shared" ref="AE190" si="179">SUM(AE191:AE192)</f>
        <v>2.5000000000000001E-2</v>
      </c>
      <c r="AF190" s="233">
        <f t="shared" ref="AF190" si="180">SUM(AF191:AF192)</f>
        <v>2.5000000000000001E-2</v>
      </c>
      <c r="AG190" s="233">
        <f t="shared" ref="AG190" si="181">SUM(AG191:AG192)</f>
        <v>2.5000000000000001E-2</v>
      </c>
      <c r="AH190" s="233">
        <f t="shared" ref="AH190:BN190" si="182">SUM(AH191:AH192)</f>
        <v>2.5000000000000001E-2</v>
      </c>
      <c r="AI190" s="233">
        <f t="shared" si="182"/>
        <v>2.5000000000000001E-2</v>
      </c>
      <c r="AJ190" s="233">
        <f t="shared" si="182"/>
        <v>2.5000000000000001E-2</v>
      </c>
      <c r="AK190" s="233">
        <f t="shared" si="182"/>
        <v>2.5000000000000001E-2</v>
      </c>
      <c r="AL190" s="233">
        <f t="shared" si="182"/>
        <v>2.5000000000000001E-2</v>
      </c>
      <c r="AM190" s="233">
        <f t="shared" si="182"/>
        <v>2.5000000000000001E-2</v>
      </c>
      <c r="AN190" s="233">
        <f t="shared" si="182"/>
        <v>2.5000000000000001E-2</v>
      </c>
      <c r="AO190" s="233">
        <f t="shared" si="182"/>
        <v>2.5000000000000001E-2</v>
      </c>
      <c r="AP190" s="233">
        <f t="shared" si="182"/>
        <v>2.5000000000000001E-2</v>
      </c>
      <c r="AQ190" s="233">
        <f t="shared" si="182"/>
        <v>2.5000000000000001E-2</v>
      </c>
      <c r="AR190" s="233">
        <f t="shared" si="182"/>
        <v>2.5000000000000001E-2</v>
      </c>
      <c r="AS190" s="233">
        <f t="shared" si="182"/>
        <v>2.5000000000000001E-2</v>
      </c>
      <c r="AT190" s="233">
        <f t="shared" si="182"/>
        <v>2.5000000000000001E-2</v>
      </c>
      <c r="AU190" s="233">
        <f t="shared" si="182"/>
        <v>2.5000000000000001E-2</v>
      </c>
      <c r="AV190" s="233">
        <f t="shared" si="182"/>
        <v>2.5000000000000001E-2</v>
      </c>
      <c r="AW190" s="233">
        <f t="shared" si="182"/>
        <v>2.5000000000000001E-2</v>
      </c>
      <c r="AX190" s="233">
        <f t="shared" si="182"/>
        <v>2.5000000000000001E-2</v>
      </c>
      <c r="AY190" s="233">
        <f t="shared" si="182"/>
        <v>2.5000000000000001E-2</v>
      </c>
      <c r="AZ190" s="233">
        <f t="shared" si="182"/>
        <v>2.5000000000000001E-2</v>
      </c>
      <c r="BA190" s="233">
        <f t="shared" si="182"/>
        <v>2.5000000000000001E-2</v>
      </c>
      <c r="BB190" s="233">
        <f t="shared" si="182"/>
        <v>2.5000000000000001E-2</v>
      </c>
      <c r="BC190" s="233">
        <f t="shared" si="182"/>
        <v>2.5000000000000001E-2</v>
      </c>
      <c r="BD190" s="233">
        <f t="shared" si="182"/>
        <v>2.5000000000000001E-2</v>
      </c>
      <c r="BE190" s="233">
        <f t="shared" si="182"/>
        <v>2.5000000000000001E-2</v>
      </c>
      <c r="BF190" s="233">
        <f t="shared" si="182"/>
        <v>2.5000000000000001E-2</v>
      </c>
      <c r="BG190" s="233">
        <f t="shared" si="182"/>
        <v>2.5000000000000001E-2</v>
      </c>
      <c r="BH190" s="233">
        <f t="shared" si="182"/>
        <v>2.5000000000000001E-2</v>
      </c>
      <c r="BI190" s="233">
        <f t="shared" si="182"/>
        <v>2.5000000000000001E-2</v>
      </c>
      <c r="BJ190" s="233">
        <f t="shared" si="182"/>
        <v>2.5000000000000001E-2</v>
      </c>
      <c r="BK190" s="233">
        <f t="shared" si="182"/>
        <v>2.5000000000000001E-2</v>
      </c>
      <c r="BL190" s="233">
        <f t="shared" si="182"/>
        <v>2.5000000000000001E-2</v>
      </c>
      <c r="BM190" s="233">
        <f t="shared" si="182"/>
        <v>2.5000000000000001E-2</v>
      </c>
      <c r="BN190" s="233">
        <f t="shared" si="182"/>
        <v>2.5000000000000001E-2</v>
      </c>
    </row>
    <row r="191" spans="2:66" x14ac:dyDescent="0.3">
      <c r="B191" s="52" t="s">
        <v>132</v>
      </c>
      <c r="C191" s="52"/>
      <c r="D191" s="103" t="s">
        <v>5</v>
      </c>
      <c r="E191" s="52"/>
      <c r="F191" s="52"/>
      <c r="G191" s="52"/>
      <c r="H191" s="159"/>
      <c r="L191" s="159">
        <v>0.02</v>
      </c>
      <c r="M191" s="207">
        <v>0.02</v>
      </c>
      <c r="N191" s="207">
        <v>0.02</v>
      </c>
      <c r="O191" s="207">
        <v>0.02</v>
      </c>
      <c r="P191" s="207">
        <v>0.02</v>
      </c>
      <c r="Q191" s="207">
        <v>0.02</v>
      </c>
      <c r="R191" s="207">
        <v>0.02</v>
      </c>
      <c r="S191" s="207">
        <v>0.02</v>
      </c>
      <c r="T191" s="207">
        <v>0.02</v>
      </c>
      <c r="U191" s="207">
        <v>0.02</v>
      </c>
      <c r="V191" s="207">
        <v>0.02</v>
      </c>
      <c r="W191" s="207">
        <v>0.02</v>
      </c>
      <c r="X191" s="207">
        <v>0.02</v>
      </c>
      <c r="Y191" s="207">
        <v>0.02</v>
      </c>
      <c r="Z191" s="207">
        <v>0.02</v>
      </c>
      <c r="AA191" s="207">
        <v>0.02</v>
      </c>
      <c r="AB191" s="207">
        <v>0.02</v>
      </c>
      <c r="AC191" s="207">
        <v>0.02</v>
      </c>
      <c r="AD191" s="207">
        <v>0.02</v>
      </c>
      <c r="AE191" s="207">
        <v>0.02</v>
      </c>
      <c r="AF191" s="207">
        <v>0.02</v>
      </c>
      <c r="AG191" s="207">
        <v>0.02</v>
      </c>
      <c r="AH191" s="207">
        <v>0.02</v>
      </c>
      <c r="AI191" s="207">
        <v>0.02</v>
      </c>
      <c r="AJ191" s="207">
        <v>0.02</v>
      </c>
      <c r="AK191" s="207">
        <v>0.02</v>
      </c>
      <c r="AL191" s="207">
        <v>0.02</v>
      </c>
      <c r="AM191" s="207">
        <v>0.02</v>
      </c>
      <c r="AN191" s="207">
        <v>0.02</v>
      </c>
      <c r="AO191" s="207">
        <v>0.02</v>
      </c>
      <c r="AP191" s="207">
        <v>0.02</v>
      </c>
      <c r="AQ191" s="207">
        <v>0.02</v>
      </c>
      <c r="AR191" s="207">
        <v>0.02</v>
      </c>
      <c r="AS191" s="207">
        <v>0.02</v>
      </c>
      <c r="AT191" s="207">
        <v>0.02</v>
      </c>
      <c r="AU191" s="207">
        <v>0.02</v>
      </c>
      <c r="AV191" s="207">
        <v>0.02</v>
      </c>
      <c r="AW191" s="207">
        <v>0.02</v>
      </c>
      <c r="AX191" s="207">
        <v>0.02</v>
      </c>
      <c r="AY191" s="207">
        <v>0.02</v>
      </c>
      <c r="AZ191" s="207">
        <v>0.02</v>
      </c>
      <c r="BA191" s="207">
        <v>0.02</v>
      </c>
      <c r="BB191" s="207">
        <v>0.02</v>
      </c>
      <c r="BC191" s="207">
        <v>0.02</v>
      </c>
      <c r="BD191" s="207">
        <v>0.02</v>
      </c>
      <c r="BE191" s="207">
        <v>0.02</v>
      </c>
      <c r="BF191" s="207">
        <v>0.02</v>
      </c>
      <c r="BG191" s="207">
        <v>0.02</v>
      </c>
      <c r="BH191" s="207">
        <v>0.02</v>
      </c>
      <c r="BI191" s="207">
        <v>0.02</v>
      </c>
      <c r="BJ191" s="207">
        <v>0.02</v>
      </c>
      <c r="BK191" s="207">
        <v>0.02</v>
      </c>
      <c r="BL191" s="207">
        <v>0.02</v>
      </c>
      <c r="BM191" s="207">
        <v>0.02</v>
      </c>
      <c r="BN191" s="207">
        <v>0.02</v>
      </c>
    </row>
    <row r="192" spans="2:66" x14ac:dyDescent="0.3">
      <c r="B192" s="52" t="s">
        <v>131</v>
      </c>
      <c r="C192" s="52"/>
      <c r="D192" s="103" t="s">
        <v>5</v>
      </c>
      <c r="E192" s="52"/>
      <c r="F192" s="52"/>
      <c r="G192" s="52"/>
      <c r="H192" s="159"/>
      <c r="K192" s="150">
        <f>'Scenario sheet'!C35</f>
        <v>2</v>
      </c>
      <c r="L192" s="49" cm="1">
        <f t="array" ref="L192">INDEX(L193:L195,$K192)</f>
        <v>0.02</v>
      </c>
      <c r="M192" s="179" cm="1">
        <f t="array" ref="M192">INDEX(M193:M222,$K192)</f>
        <v>2.5000000000000001E-2</v>
      </c>
      <c r="N192" s="179" cm="1">
        <f t="array" ref="N192">INDEX(N193:N222,$K192)</f>
        <v>0.03</v>
      </c>
      <c r="O192" s="179" cm="1">
        <f t="array" ref="O192">INDEX(O193:O222,$K192)</f>
        <v>2.5000000000000001E-2</v>
      </c>
      <c r="P192" s="179" cm="1">
        <f t="array" ref="P192">INDEX(P193:P222,$K192)</f>
        <v>2.5000000000000001E-2</v>
      </c>
      <c r="Q192" s="179" cm="1">
        <f t="array" ref="Q192">INDEX(Q193:Q222,$K192)</f>
        <v>0.02</v>
      </c>
      <c r="R192" s="179" cm="1">
        <f t="array" ref="R192">INDEX(R193:R222,$K192)</f>
        <v>1.4999999999999999E-2</v>
      </c>
      <c r="S192" s="179" cm="1">
        <f t="array" ref="S192">INDEX(S193:S222,$K192)</f>
        <v>0.01</v>
      </c>
      <c r="T192" s="179" cm="1">
        <f t="array" ref="T192">INDEX(T193:T222,$K192)</f>
        <v>0.01</v>
      </c>
      <c r="U192" s="179" cm="1">
        <f t="array" ref="U192">INDEX(U193:U222,$K192)</f>
        <v>5.0000000000000001E-3</v>
      </c>
      <c r="V192" s="179" cm="1">
        <f t="array" ref="V192">INDEX(V193:V222,$K192)</f>
        <v>5.0000000000000001E-3</v>
      </c>
      <c r="W192" s="179" cm="1">
        <f t="array" ref="W192">INDEX(W193:W222,$K192)</f>
        <v>5.0000000000000001E-3</v>
      </c>
      <c r="X192" s="179" cm="1">
        <f t="array" ref="X192">INDEX(X193:X222,$K192)</f>
        <v>5.0000000000000001E-3</v>
      </c>
      <c r="Y192" s="179" cm="1">
        <f t="array" ref="Y192">INDEX(Y193:Y222,$K192)</f>
        <v>5.0000000000000001E-3</v>
      </c>
      <c r="Z192" s="179" cm="1">
        <f t="array" ref="Z192">INDEX(Z193:Z222,$K192)</f>
        <v>5.0000000000000001E-3</v>
      </c>
      <c r="AA192" s="179" cm="1">
        <f t="array" ref="AA192">INDEX(AA193:AA222,$K192)</f>
        <v>5.0000000000000001E-3</v>
      </c>
      <c r="AB192" s="179" cm="1">
        <f t="array" ref="AB192">INDEX(AB193:AB222,$K192)</f>
        <v>5.0000000000000001E-3</v>
      </c>
      <c r="AC192" s="179" cm="1">
        <f t="array" ref="AC192">INDEX(AC193:AC222,$K192)</f>
        <v>5.0000000000000001E-3</v>
      </c>
      <c r="AD192" s="179" cm="1">
        <f t="array" ref="AD192">INDEX(AD193:AD222,$K192)</f>
        <v>5.0000000000000001E-3</v>
      </c>
      <c r="AE192" s="179" cm="1">
        <f t="array" ref="AE192">INDEX(AE193:AE222,$K192)</f>
        <v>5.0000000000000001E-3</v>
      </c>
      <c r="AF192" s="179" cm="1">
        <f t="array" ref="AF192">INDEX(AF193:AF222,$K192)</f>
        <v>5.0000000000000001E-3</v>
      </c>
      <c r="AG192" s="179" cm="1">
        <f t="array" ref="AG192">INDEX(AG193:AG222,$K192)</f>
        <v>5.0000000000000001E-3</v>
      </c>
      <c r="AH192" s="179" cm="1">
        <f t="array" ref="AH192">INDEX(AH193:AH222,$K192)</f>
        <v>5.0000000000000001E-3</v>
      </c>
      <c r="AI192" s="179" cm="1">
        <f t="array" ref="AI192">INDEX(AI193:AI222,$K192)</f>
        <v>5.0000000000000001E-3</v>
      </c>
      <c r="AJ192" s="179" cm="1">
        <f t="array" ref="AJ192">INDEX(AJ193:AJ222,$K192)</f>
        <v>5.0000000000000001E-3</v>
      </c>
      <c r="AK192" s="179" cm="1">
        <f t="array" ref="AK192">INDEX(AK193:AK222,$K192)</f>
        <v>5.0000000000000001E-3</v>
      </c>
      <c r="AL192" s="179" cm="1">
        <f t="array" ref="AL192">INDEX(AL193:AL222,$K192)</f>
        <v>5.0000000000000001E-3</v>
      </c>
      <c r="AM192" s="179" cm="1">
        <f t="array" ref="AM192">INDEX(AM193:AM222,$K192)</f>
        <v>5.0000000000000001E-3</v>
      </c>
      <c r="AN192" s="179" cm="1">
        <f t="array" ref="AN192">INDEX(AN193:AN222,$K192)</f>
        <v>5.0000000000000001E-3</v>
      </c>
      <c r="AO192" s="179" cm="1">
        <f t="array" ref="AO192">INDEX(AO193:AO222,$K192)</f>
        <v>5.0000000000000001E-3</v>
      </c>
      <c r="AP192" s="179" cm="1">
        <f t="array" ref="AP192">INDEX(AP193:AP222,$K192)</f>
        <v>5.0000000000000001E-3</v>
      </c>
      <c r="AQ192" s="179" cm="1">
        <f t="array" ref="AQ192">INDEX(AQ193:AQ222,$K192)</f>
        <v>5.0000000000000001E-3</v>
      </c>
      <c r="AR192" s="179" cm="1">
        <f t="array" ref="AR192">INDEX(AR193:AR222,$K192)</f>
        <v>5.0000000000000001E-3</v>
      </c>
      <c r="AS192" s="179" cm="1">
        <f t="array" ref="AS192">INDEX(AS193:AS222,$K192)</f>
        <v>5.0000000000000001E-3</v>
      </c>
      <c r="AT192" s="179" cm="1">
        <f t="array" ref="AT192">INDEX(AT193:AT222,$K192)</f>
        <v>5.0000000000000001E-3</v>
      </c>
      <c r="AU192" s="179" cm="1">
        <f t="array" ref="AU192">INDEX(AU193:AU222,$K192)</f>
        <v>5.0000000000000001E-3</v>
      </c>
      <c r="AV192" s="179" cm="1">
        <f t="array" ref="AV192">INDEX(AV193:AV222,$K192)</f>
        <v>5.0000000000000001E-3</v>
      </c>
      <c r="AW192" s="179" cm="1">
        <f t="array" ref="AW192">INDEX(AW193:AW222,$K192)</f>
        <v>5.0000000000000001E-3</v>
      </c>
      <c r="AX192" s="179" cm="1">
        <f t="array" ref="AX192">INDEX(AX193:AX222,$K192)</f>
        <v>5.0000000000000001E-3</v>
      </c>
      <c r="AY192" s="179" cm="1">
        <f t="array" ref="AY192">INDEX(AY193:AY222,$K192)</f>
        <v>5.0000000000000001E-3</v>
      </c>
      <c r="AZ192" s="179" cm="1">
        <f t="array" ref="AZ192">INDEX(AZ193:AZ222,$K192)</f>
        <v>5.0000000000000001E-3</v>
      </c>
      <c r="BA192" s="179" cm="1">
        <f t="array" ref="BA192">INDEX(BA193:BA222,$K192)</f>
        <v>5.0000000000000001E-3</v>
      </c>
      <c r="BB192" s="179" cm="1">
        <f t="array" ref="BB192">INDEX(BB193:BB222,$K192)</f>
        <v>5.0000000000000001E-3</v>
      </c>
      <c r="BC192" s="179" cm="1">
        <f t="array" ref="BC192">INDEX(BC193:BC222,$K192)</f>
        <v>5.0000000000000001E-3</v>
      </c>
      <c r="BD192" s="179" cm="1">
        <f t="array" ref="BD192">INDEX(BD193:BD222,$K192)</f>
        <v>5.0000000000000001E-3</v>
      </c>
      <c r="BE192" s="179" cm="1">
        <f t="array" ref="BE192">INDEX(BE193:BE222,$K192)</f>
        <v>5.0000000000000001E-3</v>
      </c>
      <c r="BF192" s="179" cm="1">
        <f t="array" ref="BF192">INDEX(BF193:BF222,$K192)</f>
        <v>5.0000000000000001E-3</v>
      </c>
      <c r="BG192" s="179" cm="1">
        <f t="array" ref="BG192">INDEX(BG193:BG222,$K192)</f>
        <v>5.0000000000000001E-3</v>
      </c>
      <c r="BH192" s="179" cm="1">
        <f t="array" ref="BH192">INDEX(BH193:BH222,$K192)</f>
        <v>5.0000000000000001E-3</v>
      </c>
      <c r="BI192" s="179" cm="1">
        <f t="array" ref="BI192">INDEX(BI193:BI222,$K192)</f>
        <v>5.0000000000000001E-3</v>
      </c>
      <c r="BJ192" s="179" cm="1">
        <f t="array" ref="BJ192">INDEX(BJ193:BJ222,$K192)</f>
        <v>5.0000000000000001E-3</v>
      </c>
      <c r="BK192" s="179" cm="1">
        <f t="array" ref="BK192">INDEX(BK193:BK222,$K192)</f>
        <v>5.0000000000000001E-3</v>
      </c>
      <c r="BL192" s="179" cm="1">
        <f t="array" ref="BL192">INDEX(BL193:BL222,$K192)</f>
        <v>5.0000000000000001E-3</v>
      </c>
      <c r="BM192" s="179" cm="1">
        <f t="array" ref="BM192">INDEX(BM193:BM222,$K192)</f>
        <v>5.0000000000000001E-3</v>
      </c>
      <c r="BN192" s="179" cm="1">
        <f t="array" ref="BN192">INDEX(BN193:BN222,$K192)</f>
        <v>5.0000000000000001E-3</v>
      </c>
    </row>
    <row r="193" spans="1:66" x14ac:dyDescent="0.3">
      <c r="B193" s="86" t="s">
        <v>37</v>
      </c>
      <c r="C193" s="52"/>
      <c r="D193" s="103"/>
      <c r="E193" s="52"/>
      <c r="F193" s="52"/>
      <c r="G193" s="52"/>
      <c r="H193" s="52"/>
      <c r="I193" s="52"/>
      <c r="L193" s="159">
        <v>0.02</v>
      </c>
      <c r="M193" s="207">
        <v>0.03</v>
      </c>
      <c r="N193" s="207">
        <v>0.03</v>
      </c>
      <c r="O193" s="207">
        <v>0.03</v>
      </c>
      <c r="P193" s="207">
        <v>2.5000000000000001E-2</v>
      </c>
      <c r="Q193" s="207">
        <v>2.5000000000000001E-2</v>
      </c>
      <c r="R193" s="207">
        <v>2.5000000000000001E-2</v>
      </c>
      <c r="S193" s="207">
        <v>0.02</v>
      </c>
      <c r="T193" s="207">
        <v>0.02</v>
      </c>
      <c r="U193" s="207">
        <v>0.02</v>
      </c>
      <c r="V193" s="207">
        <v>0.02</v>
      </c>
      <c r="W193" s="207">
        <v>0.02</v>
      </c>
      <c r="X193" s="207">
        <v>0.02</v>
      </c>
      <c r="Y193" s="207">
        <v>0.02</v>
      </c>
      <c r="Z193" s="207">
        <v>0.02</v>
      </c>
      <c r="AA193" s="207">
        <v>0.02</v>
      </c>
      <c r="AB193" s="207">
        <v>0.02</v>
      </c>
      <c r="AC193" s="207">
        <v>0.02</v>
      </c>
      <c r="AD193" s="207">
        <v>0.02</v>
      </c>
      <c r="AE193" s="207">
        <v>0.02</v>
      </c>
      <c r="AF193" s="207">
        <v>0.02</v>
      </c>
      <c r="AG193" s="207">
        <v>0.02</v>
      </c>
      <c r="AH193" s="207">
        <v>0.02</v>
      </c>
      <c r="AI193" s="207">
        <v>0.02</v>
      </c>
      <c r="AJ193" s="207">
        <v>0.02</v>
      </c>
      <c r="AK193" s="207">
        <v>0.02</v>
      </c>
      <c r="AL193" s="207">
        <v>0.02</v>
      </c>
      <c r="AM193" s="207">
        <v>0.02</v>
      </c>
      <c r="AN193" s="207">
        <v>0.02</v>
      </c>
      <c r="AO193" s="207">
        <v>0.02</v>
      </c>
      <c r="AP193" s="207">
        <v>0.02</v>
      </c>
      <c r="AQ193" s="207">
        <v>0.02</v>
      </c>
      <c r="AR193" s="207">
        <v>0.02</v>
      </c>
      <c r="AS193" s="207">
        <v>0.02</v>
      </c>
      <c r="AT193" s="207">
        <v>0.02</v>
      </c>
      <c r="AU193" s="207">
        <v>0.02</v>
      </c>
      <c r="AV193" s="207">
        <v>0.02</v>
      </c>
      <c r="AW193" s="207">
        <v>0.02</v>
      </c>
      <c r="AX193" s="207">
        <v>0.02</v>
      </c>
      <c r="AY193" s="207">
        <v>0.02</v>
      </c>
      <c r="AZ193" s="207">
        <v>0.02</v>
      </c>
      <c r="BA193" s="207">
        <v>0.02</v>
      </c>
      <c r="BB193" s="207">
        <v>0.02</v>
      </c>
      <c r="BC193" s="207">
        <v>0.02</v>
      </c>
      <c r="BD193" s="207">
        <v>0.02</v>
      </c>
      <c r="BE193" s="207">
        <v>0.02</v>
      </c>
      <c r="BF193" s="207">
        <v>0.02</v>
      </c>
      <c r="BG193" s="207">
        <v>0.02</v>
      </c>
      <c r="BH193" s="207">
        <v>0.02</v>
      </c>
      <c r="BI193" s="207">
        <v>0.02</v>
      </c>
      <c r="BJ193" s="207">
        <v>0.02</v>
      </c>
      <c r="BK193" s="207">
        <v>0.02</v>
      </c>
      <c r="BL193" s="207">
        <v>0.02</v>
      </c>
      <c r="BM193" s="207">
        <v>0.02</v>
      </c>
      <c r="BN193" s="207">
        <v>0.02</v>
      </c>
    </row>
    <row r="194" spans="1:66" x14ac:dyDescent="0.3">
      <c r="B194" s="86" t="s">
        <v>38</v>
      </c>
      <c r="L194" s="160">
        <v>0.02</v>
      </c>
      <c r="M194" s="207">
        <v>2.5000000000000001E-2</v>
      </c>
      <c r="N194" s="207">
        <v>0.03</v>
      </c>
      <c r="O194" s="207">
        <v>2.5000000000000001E-2</v>
      </c>
      <c r="P194" s="207">
        <v>2.5000000000000001E-2</v>
      </c>
      <c r="Q194" s="207">
        <v>0.02</v>
      </c>
      <c r="R194" s="207">
        <v>1.4999999999999999E-2</v>
      </c>
      <c r="S194" s="207">
        <v>0.01</v>
      </c>
      <c r="T194" s="207">
        <v>0.01</v>
      </c>
      <c r="U194" s="207">
        <v>5.0000000000000001E-3</v>
      </c>
      <c r="V194" s="207">
        <v>5.0000000000000001E-3</v>
      </c>
      <c r="W194" s="207">
        <v>5.0000000000000001E-3</v>
      </c>
      <c r="X194" s="207">
        <v>5.0000000000000001E-3</v>
      </c>
      <c r="Y194" s="207">
        <v>5.0000000000000001E-3</v>
      </c>
      <c r="Z194" s="207">
        <v>5.0000000000000001E-3</v>
      </c>
      <c r="AA194" s="207">
        <v>5.0000000000000001E-3</v>
      </c>
      <c r="AB194" s="207">
        <v>5.0000000000000001E-3</v>
      </c>
      <c r="AC194" s="207">
        <v>5.0000000000000001E-3</v>
      </c>
      <c r="AD194" s="207">
        <v>5.0000000000000001E-3</v>
      </c>
      <c r="AE194" s="207">
        <v>5.0000000000000001E-3</v>
      </c>
      <c r="AF194" s="207">
        <v>5.0000000000000001E-3</v>
      </c>
      <c r="AG194" s="207">
        <v>5.0000000000000001E-3</v>
      </c>
      <c r="AH194" s="207">
        <v>5.0000000000000001E-3</v>
      </c>
      <c r="AI194" s="207">
        <v>5.0000000000000001E-3</v>
      </c>
      <c r="AJ194" s="207">
        <v>5.0000000000000001E-3</v>
      </c>
      <c r="AK194" s="207">
        <v>5.0000000000000001E-3</v>
      </c>
      <c r="AL194" s="207">
        <v>5.0000000000000001E-3</v>
      </c>
      <c r="AM194" s="207">
        <v>5.0000000000000001E-3</v>
      </c>
      <c r="AN194" s="207">
        <v>5.0000000000000001E-3</v>
      </c>
      <c r="AO194" s="207">
        <v>5.0000000000000001E-3</v>
      </c>
      <c r="AP194" s="207">
        <v>5.0000000000000001E-3</v>
      </c>
      <c r="AQ194" s="207">
        <v>5.0000000000000001E-3</v>
      </c>
      <c r="AR194" s="207">
        <v>5.0000000000000001E-3</v>
      </c>
      <c r="AS194" s="207">
        <v>5.0000000000000001E-3</v>
      </c>
      <c r="AT194" s="207">
        <v>5.0000000000000001E-3</v>
      </c>
      <c r="AU194" s="207">
        <v>5.0000000000000001E-3</v>
      </c>
      <c r="AV194" s="207">
        <v>5.0000000000000001E-3</v>
      </c>
      <c r="AW194" s="207">
        <v>5.0000000000000001E-3</v>
      </c>
      <c r="AX194" s="207">
        <v>5.0000000000000001E-3</v>
      </c>
      <c r="AY194" s="207">
        <v>5.0000000000000001E-3</v>
      </c>
      <c r="AZ194" s="207">
        <v>5.0000000000000001E-3</v>
      </c>
      <c r="BA194" s="207">
        <v>5.0000000000000001E-3</v>
      </c>
      <c r="BB194" s="207">
        <v>5.0000000000000001E-3</v>
      </c>
      <c r="BC194" s="207">
        <v>5.0000000000000001E-3</v>
      </c>
      <c r="BD194" s="207">
        <v>5.0000000000000001E-3</v>
      </c>
      <c r="BE194" s="207">
        <v>5.0000000000000001E-3</v>
      </c>
      <c r="BF194" s="207">
        <v>5.0000000000000001E-3</v>
      </c>
      <c r="BG194" s="207">
        <v>5.0000000000000001E-3</v>
      </c>
      <c r="BH194" s="207">
        <v>5.0000000000000001E-3</v>
      </c>
      <c r="BI194" s="207">
        <v>5.0000000000000001E-3</v>
      </c>
      <c r="BJ194" s="207">
        <v>5.0000000000000001E-3</v>
      </c>
      <c r="BK194" s="207">
        <v>5.0000000000000001E-3</v>
      </c>
      <c r="BL194" s="207">
        <v>5.0000000000000001E-3</v>
      </c>
      <c r="BM194" s="207">
        <v>5.0000000000000001E-3</v>
      </c>
      <c r="BN194" s="207">
        <v>5.0000000000000001E-3</v>
      </c>
    </row>
    <row r="195" spans="1:66" x14ac:dyDescent="0.3">
      <c r="B195" s="86" t="s">
        <v>39</v>
      </c>
      <c r="L195" s="160">
        <v>0.02</v>
      </c>
      <c r="M195" s="207">
        <v>2.5000000000000001E-2</v>
      </c>
      <c r="N195" s="207">
        <v>2.5000000000000001E-2</v>
      </c>
      <c r="O195" s="207">
        <v>0.02</v>
      </c>
      <c r="P195" s="207">
        <v>1.4999999999999999E-2</v>
      </c>
      <c r="Q195" s="207">
        <v>0.01</v>
      </c>
      <c r="R195" s="207">
        <v>5.0000000000000001E-3</v>
      </c>
      <c r="S195" s="207">
        <v>0</v>
      </c>
      <c r="T195" s="207">
        <v>0</v>
      </c>
      <c r="U195" s="207">
        <v>0</v>
      </c>
      <c r="V195" s="207">
        <v>0</v>
      </c>
      <c r="W195" s="207">
        <v>0</v>
      </c>
      <c r="X195" s="207">
        <v>5.0000000000000001E-3</v>
      </c>
      <c r="Y195" s="207">
        <v>5.0000000000000001E-3</v>
      </c>
      <c r="Z195" s="207">
        <v>5.0000000000000001E-3</v>
      </c>
      <c r="AA195" s="207">
        <v>5.0000000000000001E-3</v>
      </c>
      <c r="AB195" s="207">
        <v>5.0000000000000001E-3</v>
      </c>
      <c r="AC195" s="207">
        <v>5.0000000000000001E-3</v>
      </c>
      <c r="AD195" s="207">
        <v>5.0000000000000001E-3</v>
      </c>
      <c r="AE195" s="207">
        <v>5.0000000000000001E-3</v>
      </c>
      <c r="AF195" s="207">
        <v>5.0000000000000001E-3</v>
      </c>
      <c r="AG195" s="207">
        <v>5.0000000000000001E-3</v>
      </c>
      <c r="AH195" s="207">
        <v>5.0000000000000001E-3</v>
      </c>
      <c r="AI195" s="207">
        <v>5.0000000000000001E-3</v>
      </c>
      <c r="AJ195" s="207">
        <v>5.0000000000000001E-3</v>
      </c>
      <c r="AK195" s="207">
        <v>5.0000000000000001E-3</v>
      </c>
      <c r="AL195" s="207">
        <v>5.0000000000000001E-3</v>
      </c>
      <c r="AM195" s="207">
        <v>5.0000000000000001E-3</v>
      </c>
      <c r="AN195" s="207">
        <v>5.0000000000000001E-3</v>
      </c>
      <c r="AO195" s="207">
        <v>5.0000000000000001E-3</v>
      </c>
      <c r="AP195" s="207">
        <v>5.0000000000000001E-3</v>
      </c>
      <c r="AQ195" s="207">
        <v>5.0000000000000001E-3</v>
      </c>
      <c r="AR195" s="207">
        <v>5.0000000000000001E-3</v>
      </c>
      <c r="AS195" s="207">
        <v>5.0000000000000001E-3</v>
      </c>
      <c r="AT195" s="207">
        <v>5.0000000000000001E-3</v>
      </c>
      <c r="AU195" s="207">
        <v>5.0000000000000001E-3</v>
      </c>
      <c r="AV195" s="207">
        <v>5.0000000000000001E-3</v>
      </c>
      <c r="AW195" s="207">
        <v>5.0000000000000001E-3</v>
      </c>
      <c r="AX195" s="207">
        <v>5.0000000000000001E-3</v>
      </c>
      <c r="AY195" s="207">
        <v>5.0000000000000001E-3</v>
      </c>
      <c r="AZ195" s="207">
        <v>5.0000000000000001E-3</v>
      </c>
      <c r="BA195" s="207">
        <v>5.0000000000000001E-3</v>
      </c>
      <c r="BB195" s="207">
        <v>5.0000000000000001E-3</v>
      </c>
      <c r="BC195" s="207">
        <v>5.0000000000000001E-3</v>
      </c>
      <c r="BD195" s="207">
        <v>5.0000000000000001E-3</v>
      </c>
      <c r="BE195" s="207">
        <v>5.0000000000000001E-3</v>
      </c>
      <c r="BF195" s="207">
        <v>5.0000000000000001E-3</v>
      </c>
      <c r="BG195" s="207">
        <v>5.0000000000000001E-3</v>
      </c>
      <c r="BH195" s="207">
        <v>5.0000000000000001E-3</v>
      </c>
      <c r="BI195" s="207">
        <v>5.0000000000000001E-3</v>
      </c>
      <c r="BJ195" s="207">
        <v>5.0000000000000001E-3</v>
      </c>
      <c r="BK195" s="207">
        <v>5.0000000000000001E-3</v>
      </c>
      <c r="BL195" s="207">
        <v>5.0000000000000001E-3</v>
      </c>
      <c r="BM195" s="207">
        <v>5.0000000000000001E-3</v>
      </c>
      <c r="BN195" s="207">
        <v>5.0000000000000001E-3</v>
      </c>
    </row>
    <row r="197" spans="1:66" x14ac:dyDescent="0.3">
      <c r="B197" s="147" t="s">
        <v>211</v>
      </c>
      <c r="M197" s="191">
        <f t="shared" ref="M197:AH197" ca="1" si="183">AVERAGE(M180,M181)*M190</f>
        <v>87171.426321428589</v>
      </c>
      <c r="N197" s="191">
        <f t="shared" ca="1" si="183"/>
        <v>179161.42107142863</v>
      </c>
      <c r="O197" s="191">
        <f t="shared" ca="1" si="183"/>
        <v>134854.56160714288</v>
      </c>
      <c r="P197" s="191">
        <f t="shared" ca="1" si="183"/>
        <v>108052.09785000003</v>
      </c>
      <c r="Q197" s="191">
        <f t="shared" ca="1" si="183"/>
        <v>78454.465346285753</v>
      </c>
      <c r="R197" s="191">
        <f t="shared" ca="1" si="183"/>
        <v>57851.838668560034</v>
      </c>
      <c r="S197" s="191">
        <f t="shared" ca="1" si="183"/>
        <v>38559.727744226766</v>
      </c>
      <c r="T197" s="191">
        <f t="shared" ca="1" si="183"/>
        <v>35408.395589682732</v>
      </c>
      <c r="U197" s="191">
        <f t="shared" ca="1" si="183"/>
        <v>33546.753454801757</v>
      </c>
      <c r="V197" s="191">
        <f t="shared" ca="1" si="183"/>
        <v>36286.663046040652</v>
      </c>
      <c r="W197" s="191">
        <f t="shared" ca="1" si="183"/>
        <v>37702.053147675753</v>
      </c>
      <c r="X197" s="191">
        <f t="shared" ca="1" si="183"/>
        <v>38456.092235629272</v>
      </c>
      <c r="Y197" s="191">
        <f t="shared" ca="1" si="183"/>
        <v>43503.098930253458</v>
      </c>
      <c r="Z197" s="191">
        <f t="shared" ca="1" si="183"/>
        <v>47852.506944119959</v>
      </c>
      <c r="AA197" s="191">
        <f t="shared" ca="1" si="183"/>
        <v>47226.737151285073</v>
      </c>
      <c r="AB197" s="191">
        <f t="shared" ca="1" si="183"/>
        <v>46616.971257759556</v>
      </c>
      <c r="AC197" s="191">
        <f t="shared" ca="1" si="183"/>
        <v>46023.529341529611</v>
      </c>
      <c r="AD197" s="191">
        <f t="shared" ca="1" si="183"/>
        <v>45446.73788214114</v>
      </c>
      <c r="AE197" s="191">
        <f t="shared" ca="1" si="183"/>
        <v>44886.929888730985</v>
      </c>
      <c r="AF197" s="191">
        <f t="shared" ca="1" si="183"/>
        <v>45057.426159770628</v>
      </c>
      <c r="AG197" s="191">
        <f t="shared" ca="1" si="183"/>
        <v>45958.573157966042</v>
      </c>
      <c r="AH197" s="191">
        <f t="shared" ca="1" si="183"/>
        <v>46877.743146125365</v>
      </c>
      <c r="AI197" s="191">
        <f t="shared" ref="AI197:BN197" ca="1" si="184">AVERAGE(AI180,AI181)*AI190</f>
        <v>47815.296584047872</v>
      </c>
      <c r="AJ197" s="191">
        <f t="shared" ca="1" si="184"/>
        <v>48771.601140728832</v>
      </c>
      <c r="AK197" s="191">
        <f t="shared" ca="1" si="184"/>
        <v>49747.031838543415</v>
      </c>
      <c r="AL197" s="191">
        <f t="shared" ca="1" si="184"/>
        <v>50741.971200314285</v>
      </c>
      <c r="AM197" s="191">
        <f t="shared" ca="1" si="184"/>
        <v>51756.809399320569</v>
      </c>
      <c r="AN197" s="191">
        <f t="shared" ca="1" si="184"/>
        <v>58549.416777596023</v>
      </c>
      <c r="AO197" s="191">
        <f t="shared" ca="1" si="184"/>
        <v>64403.14817858304</v>
      </c>
      <c r="AP197" s="191">
        <f t="shared" ca="1" si="184"/>
        <v>63560.945291997748</v>
      </c>
      <c r="AQ197" s="191">
        <f t="shared" ca="1" si="184"/>
        <v>62740.28154678268</v>
      </c>
      <c r="AR197" s="191">
        <f t="shared" ca="1" si="184"/>
        <v>61941.587725765246</v>
      </c>
      <c r="AS197" s="191">
        <f t="shared" ca="1" si="184"/>
        <v>61165.303227429395</v>
      </c>
      <c r="AT197" s="191">
        <f t="shared" ca="1" si="184"/>
        <v>60411.876238228731</v>
      </c>
      <c r="AU197" s="191">
        <f t="shared" ca="1" si="184"/>
        <v>60641.342635894172</v>
      </c>
      <c r="AV197" s="191">
        <f t="shared" ca="1" si="184"/>
        <v>61854.168713612053</v>
      </c>
      <c r="AW197" s="191">
        <f t="shared" ca="1" si="184"/>
        <v>63091.251362884293</v>
      </c>
      <c r="AX197" s="191">
        <f t="shared" ca="1" si="184"/>
        <v>64353.075715141982</v>
      </c>
      <c r="AY197" s="191">
        <f t="shared" ca="1" si="184"/>
        <v>65640.136604444822</v>
      </c>
      <c r="AZ197" s="191">
        <f t="shared" ca="1" si="184"/>
        <v>66952.938761533718</v>
      </c>
      <c r="BA197" s="191">
        <f t="shared" ca="1" si="184"/>
        <v>68291.997011764397</v>
      </c>
      <c r="BB197" s="191">
        <f t="shared" ca="1" si="184"/>
        <v>77254.69899191994</v>
      </c>
      <c r="BC197" s="191">
        <f t="shared" ca="1" si="184"/>
        <v>84978.574058893486</v>
      </c>
      <c r="BD197" s="191">
        <f t="shared" ca="1" si="184"/>
        <v>83867.306034550871</v>
      </c>
      <c r="BE197" s="191">
        <f t="shared" ca="1" si="184"/>
        <v>82784.458449820857</v>
      </c>
      <c r="BF197" s="191">
        <f t="shared" ca="1" si="184"/>
        <v>81730.5997134957</v>
      </c>
      <c r="BG197" s="191">
        <f t="shared" ca="1" si="184"/>
        <v>80706.309602543537</v>
      </c>
      <c r="BH197" s="191">
        <f t="shared" ca="1" si="184"/>
        <v>79712.179489471775</v>
      </c>
      <c r="BI197" s="191">
        <f t="shared" ca="1" si="184"/>
        <v>80014.956326724772</v>
      </c>
      <c r="BJ197" s="191">
        <f t="shared" ca="1" si="184"/>
        <v>81615.255378259259</v>
      </c>
      <c r="BK197" s="191">
        <f t="shared" ca="1" si="184"/>
        <v>83247.560460824447</v>
      </c>
      <c r="BL197" s="191">
        <f t="shared" ca="1" si="184"/>
        <v>84912.511695040928</v>
      </c>
      <c r="BM197" s="191">
        <f t="shared" ca="1" si="184"/>
        <v>86610.762003941752</v>
      </c>
      <c r="BN197" s="191">
        <f t="shared" ca="1" si="184"/>
        <v>88342.977369020577</v>
      </c>
    </row>
    <row r="198" spans="1:66" x14ac:dyDescent="0.3">
      <c r="B198" s="147" t="s">
        <v>212</v>
      </c>
      <c r="M198" s="191">
        <f t="shared" ref="M198:AH198" ca="1" si="185">AVERAGE(M186,M187)*M190</f>
        <v>139500</v>
      </c>
      <c r="N198" s="191">
        <f t="shared" ca="1" si="185"/>
        <v>139500</v>
      </c>
      <c r="O198" s="191">
        <f t="shared" ca="1" si="185"/>
        <v>111600</v>
      </c>
      <c r="P198" s="191">
        <f t="shared" ca="1" si="185"/>
        <v>104540.62274999998</v>
      </c>
      <c r="Q198" s="191">
        <f t="shared" ca="1" si="185"/>
        <v>131028.39059999998</v>
      </c>
      <c r="R198" s="191">
        <f t="shared" ca="1" si="185"/>
        <v>98791.263865000001</v>
      </c>
      <c r="S198" s="191">
        <f t="shared" ca="1" si="185"/>
        <v>71085.159390000001</v>
      </c>
      <c r="T198" s="191">
        <f t="shared" ca="1" si="185"/>
        <v>62464.513721351759</v>
      </c>
      <c r="U198" s="191">
        <f t="shared" ca="1" si="185"/>
        <v>74892.765996551068</v>
      </c>
      <c r="V198" s="191">
        <f t="shared" ca="1" si="185"/>
        <v>59692.749056801367</v>
      </c>
      <c r="W198" s="191">
        <f t="shared" ca="1" si="185"/>
        <v>48890.043002664475</v>
      </c>
      <c r="X198" s="191">
        <f t="shared" ca="1" si="185"/>
        <v>41000.294974353485</v>
      </c>
      <c r="Y198" s="191">
        <f t="shared" ca="1" si="185"/>
        <v>70542.056226519024</v>
      </c>
      <c r="Z198" s="191">
        <f t="shared" ca="1" si="185"/>
        <v>58909.15727016038</v>
      </c>
      <c r="AA198" s="191">
        <f t="shared" ca="1" si="185"/>
        <v>52418.861408907134</v>
      </c>
      <c r="AB198" s="191">
        <f t="shared" ca="1" si="185"/>
        <v>43887.539030537955</v>
      </c>
      <c r="AC198" s="191">
        <f t="shared" ca="1" si="185"/>
        <v>75873.286094695024</v>
      </c>
      <c r="AD198" s="191">
        <f t="shared" ca="1" si="185"/>
        <v>68341.384762574831</v>
      </c>
      <c r="AE198" s="191">
        <f t="shared" ca="1" si="185"/>
        <v>55667.611066848847</v>
      </c>
      <c r="AF198" s="191">
        <f t="shared" ca="1" si="185"/>
        <v>46451.930234926585</v>
      </c>
      <c r="AG198" s="191">
        <f t="shared" ca="1" si="185"/>
        <v>86453.525829092236</v>
      </c>
      <c r="AH198" s="191">
        <f t="shared" ca="1" si="185"/>
        <v>72755.848443122464</v>
      </c>
      <c r="AI198" s="191">
        <f t="shared" ref="AI198:BN198" ca="1" si="186">AVERAGE(AI186,AI187)*AI190</f>
        <v>59058.171057152707</v>
      </c>
      <c r="AJ198" s="191">
        <f t="shared" ca="1" si="186"/>
        <v>54792.035117025982</v>
      </c>
      <c r="AK198" s="191">
        <f t="shared" ca="1" si="186"/>
        <v>91740.874110380464</v>
      </c>
      <c r="AL198" s="191">
        <f t="shared" ca="1" si="186"/>
        <v>76946.267222383729</v>
      </c>
      <c r="AM198" s="191">
        <f t="shared" ca="1" si="186"/>
        <v>68188.225858995604</v>
      </c>
      <c r="AN198" s="191">
        <f t="shared" ca="1" si="186"/>
        <v>56841.669362790642</v>
      </c>
      <c r="AO198" s="191">
        <f t="shared" ca="1" si="186"/>
        <v>97385.666525840628</v>
      </c>
      <c r="AP198" s="191">
        <f t="shared" ca="1" si="186"/>
        <v>87811.730369904195</v>
      </c>
      <c r="AQ198" s="191">
        <f t="shared" ca="1" si="186"/>
        <v>71191.137424005035</v>
      </c>
      <c r="AR198" s="191">
        <f t="shared" ca="1" si="186"/>
        <v>59492.272120714653</v>
      </c>
      <c r="AS198" s="191">
        <f t="shared" ca="1" si="186"/>
        <v>110212.81379552689</v>
      </c>
      <c r="AT198" s="191">
        <f t="shared" ca="1" si="186"/>
        <v>92272.007794426245</v>
      </c>
      <c r="AU198" s="191">
        <f t="shared" ca="1" si="186"/>
        <v>74900.040845105148</v>
      </c>
      <c r="AV198" s="191">
        <f t="shared" ca="1" si="186"/>
        <v>69489.548944551061</v>
      </c>
      <c r="AW198" s="191">
        <f t="shared" ca="1" si="186"/>
        <v>116349.61081648548</v>
      </c>
      <c r="AX198" s="191">
        <f t="shared" ca="1" si="186"/>
        <v>97586.472027005118</v>
      </c>
      <c r="AY198" s="191">
        <f t="shared" ca="1" si="186"/>
        <v>86479.157931448775</v>
      </c>
      <c r="AZ198" s="191">
        <f t="shared" ca="1" si="186"/>
        <v>72088.980758596488</v>
      </c>
      <c r="BA198" s="191">
        <f t="shared" ca="1" si="186"/>
        <v>123508.57247940172</v>
      </c>
      <c r="BB198" s="191">
        <f t="shared" ca="1" si="186"/>
        <v>111366.50650796968</v>
      </c>
      <c r="BC198" s="191">
        <f t="shared" ca="1" si="186"/>
        <v>90287.575883568919</v>
      </c>
      <c r="BD198" s="191">
        <f t="shared" ca="1" si="186"/>
        <v>75450.585956978422</v>
      </c>
      <c r="BE198" s="191">
        <f t="shared" ca="1" si="186"/>
        <v>139776.49675182669</v>
      </c>
      <c r="BF198" s="191">
        <f t="shared" ca="1" si="186"/>
        <v>117023.21675309232</v>
      </c>
      <c r="BG198" s="191">
        <f t="shared" ca="1" si="186"/>
        <v>94991.362214204113</v>
      </c>
      <c r="BH198" s="191">
        <f t="shared" ca="1" si="186"/>
        <v>88129.550256779272</v>
      </c>
      <c r="BI198" s="191">
        <f t="shared" ca="1" si="186"/>
        <v>147559.43921855331</v>
      </c>
      <c r="BJ198" s="191">
        <f t="shared" ca="1" si="186"/>
        <v>123763.24240855662</v>
      </c>
      <c r="BK198" s="191">
        <f t="shared" ca="1" si="186"/>
        <v>109676.48244723836</v>
      </c>
      <c r="BL198" s="191">
        <f t="shared" ca="1" si="186"/>
        <v>91426.258325467221</v>
      </c>
      <c r="BM198" s="191">
        <f t="shared" ca="1" si="186"/>
        <v>156638.73360513468</v>
      </c>
      <c r="BN198" s="191">
        <f t="shared" ca="1" si="186"/>
        <v>141239.65806782886</v>
      </c>
    </row>
    <row r="200" spans="1:66" s="170" customFormat="1" x14ac:dyDescent="0.3">
      <c r="A200" s="151" t="s">
        <v>133</v>
      </c>
      <c r="B200" s="151"/>
      <c r="C200" s="151"/>
      <c r="D200" s="155"/>
      <c r="E200" s="151"/>
      <c r="F200" s="151"/>
      <c r="G200" s="151"/>
      <c r="H200" s="151"/>
      <c r="I200" s="151"/>
      <c r="J200" s="161"/>
      <c r="K200" s="161"/>
      <c r="L200" s="161"/>
      <c r="M200" s="212"/>
      <c r="N200" s="212"/>
      <c r="O200" s="212"/>
      <c r="P200" s="212"/>
      <c r="Q200" s="212"/>
      <c r="R200" s="155"/>
      <c r="S200" s="155"/>
      <c r="T200" s="155"/>
      <c r="U200" s="155"/>
      <c r="V200" s="155"/>
      <c r="W200" s="155"/>
      <c r="X200" s="155"/>
      <c r="Y200" s="155"/>
      <c r="Z200" s="155"/>
      <c r="AA200" s="155"/>
      <c r="AB200" s="155"/>
      <c r="AC200" s="155"/>
      <c r="AD200" s="155"/>
      <c r="AE200" s="155"/>
      <c r="AF200" s="155"/>
      <c r="AG200" s="155"/>
      <c r="AH200" s="155"/>
      <c r="AI200" s="155"/>
      <c r="AJ200" s="155"/>
      <c r="AK200" s="155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55"/>
      <c r="AZ200" s="155"/>
      <c r="BA200" s="155"/>
      <c r="BB200" s="155"/>
      <c r="BC200" s="155"/>
      <c r="BD200" s="155"/>
      <c r="BE200" s="155"/>
      <c r="BF200" s="155"/>
      <c r="BG200" s="155"/>
      <c r="BH200" s="155"/>
      <c r="BI200" s="155"/>
      <c r="BJ200" s="155"/>
      <c r="BK200" s="155"/>
      <c r="BL200" s="155"/>
      <c r="BM200" s="155"/>
      <c r="BN200" s="155"/>
    </row>
    <row r="202" spans="1:66" x14ac:dyDescent="0.3">
      <c r="B202" s="125" t="s">
        <v>134</v>
      </c>
      <c r="C202" s="176"/>
      <c r="D202" s="50" t="s">
        <v>5</v>
      </c>
      <c r="E202" s="177"/>
      <c r="F202" s="162"/>
      <c r="G202" s="162"/>
      <c r="H202" s="24">
        <v>0.15</v>
      </c>
      <c r="L202" s="24">
        <v>0.21</v>
      </c>
      <c r="M202" s="180">
        <v>0.21</v>
      </c>
      <c r="N202" s="180">
        <v>0.21</v>
      </c>
      <c r="O202" s="180">
        <v>0.21</v>
      </c>
      <c r="P202" s="180">
        <v>0.21</v>
      </c>
      <c r="Q202" s="180">
        <v>0.21</v>
      </c>
      <c r="R202" s="180">
        <v>0.21</v>
      </c>
      <c r="S202" s="180">
        <v>0.21</v>
      </c>
      <c r="T202" s="180">
        <v>0.21</v>
      </c>
      <c r="U202" s="180">
        <v>0.21</v>
      </c>
      <c r="V202" s="180">
        <v>0.21</v>
      </c>
      <c r="W202" s="180">
        <v>0.21</v>
      </c>
      <c r="X202" s="180">
        <v>0.21</v>
      </c>
      <c r="Y202" s="180">
        <v>0.21</v>
      </c>
      <c r="Z202" s="180">
        <v>0.21</v>
      </c>
      <c r="AA202" s="180">
        <v>0.21</v>
      </c>
      <c r="AB202" s="180">
        <v>0.21</v>
      </c>
      <c r="AC202" s="180">
        <v>0.21</v>
      </c>
      <c r="AD202" s="180">
        <v>0.21</v>
      </c>
      <c r="AE202" s="180">
        <v>0.21</v>
      </c>
      <c r="AF202" s="180">
        <v>0.21</v>
      </c>
      <c r="AG202" s="180">
        <v>0.21</v>
      </c>
      <c r="AH202" s="180">
        <v>0.21</v>
      </c>
      <c r="AI202" s="180">
        <v>0.21</v>
      </c>
      <c r="AJ202" s="180">
        <v>0.21</v>
      </c>
      <c r="AK202" s="180">
        <v>0.21</v>
      </c>
      <c r="AL202" s="180">
        <v>0.21</v>
      </c>
      <c r="AM202" s="180">
        <v>0.21</v>
      </c>
      <c r="AN202" s="180">
        <v>0.21</v>
      </c>
      <c r="AO202" s="180">
        <v>0.21</v>
      </c>
      <c r="AP202" s="180">
        <v>0.21</v>
      </c>
      <c r="AQ202" s="180">
        <v>0.21</v>
      </c>
      <c r="AR202" s="180">
        <v>0.21</v>
      </c>
      <c r="AS202" s="180">
        <v>0.21</v>
      </c>
      <c r="AT202" s="180">
        <v>0.21</v>
      </c>
      <c r="AU202" s="180">
        <v>0.21</v>
      </c>
      <c r="AV202" s="180">
        <v>0.21</v>
      </c>
      <c r="AW202" s="180">
        <v>0.21</v>
      </c>
      <c r="AX202" s="180">
        <v>0.21</v>
      </c>
      <c r="AY202" s="180">
        <v>0.21</v>
      </c>
      <c r="AZ202" s="180">
        <v>0.21</v>
      </c>
      <c r="BA202" s="180">
        <v>0.21</v>
      </c>
      <c r="BB202" s="180">
        <v>0.21</v>
      </c>
      <c r="BC202" s="180">
        <v>0.21</v>
      </c>
      <c r="BD202" s="180">
        <v>0.21</v>
      </c>
      <c r="BE202" s="180">
        <v>0.21</v>
      </c>
      <c r="BF202" s="180">
        <v>0.21</v>
      </c>
      <c r="BG202" s="180">
        <v>0.21</v>
      </c>
      <c r="BH202" s="180">
        <v>0.21</v>
      </c>
      <c r="BI202" s="180">
        <v>0.21</v>
      </c>
      <c r="BJ202" s="180">
        <v>0.21</v>
      </c>
      <c r="BK202" s="180">
        <v>0.21</v>
      </c>
      <c r="BL202" s="180">
        <v>0.21</v>
      </c>
      <c r="BM202" s="180">
        <v>0.21</v>
      </c>
      <c r="BN202" s="180">
        <v>0.21</v>
      </c>
    </row>
    <row r="203" spans="1:66" x14ac:dyDescent="0.3">
      <c r="B203" s="216" t="s">
        <v>135</v>
      </c>
      <c r="C203" s="217"/>
      <c r="D203" s="129" t="s">
        <v>18</v>
      </c>
      <c r="E203" s="218"/>
      <c r="F203" s="219"/>
      <c r="G203" s="219"/>
      <c r="H203" s="130"/>
      <c r="I203" s="130"/>
      <c r="J203" s="130"/>
      <c r="K203" s="220"/>
      <c r="L203" s="221">
        <f>L190</f>
        <v>0.04</v>
      </c>
      <c r="M203" s="222">
        <f t="shared" ref="M203:AA203" si="187">M190</f>
        <v>4.4999999999999998E-2</v>
      </c>
      <c r="N203" s="222">
        <f t="shared" si="187"/>
        <v>0.05</v>
      </c>
      <c r="O203" s="222">
        <f t="shared" si="187"/>
        <v>4.4999999999999998E-2</v>
      </c>
      <c r="P203" s="222">
        <f t="shared" si="187"/>
        <v>4.4999999999999998E-2</v>
      </c>
      <c r="Q203" s="222">
        <f t="shared" si="187"/>
        <v>0.04</v>
      </c>
      <c r="R203" s="222">
        <f t="shared" si="187"/>
        <v>3.5000000000000003E-2</v>
      </c>
      <c r="S203" s="222">
        <f t="shared" si="187"/>
        <v>0.03</v>
      </c>
      <c r="T203" s="222">
        <f t="shared" si="187"/>
        <v>0.03</v>
      </c>
      <c r="U203" s="222">
        <f t="shared" si="187"/>
        <v>2.5000000000000001E-2</v>
      </c>
      <c r="V203" s="222">
        <f t="shared" si="187"/>
        <v>2.5000000000000001E-2</v>
      </c>
      <c r="W203" s="222">
        <f t="shared" si="187"/>
        <v>2.5000000000000001E-2</v>
      </c>
      <c r="X203" s="222">
        <f t="shared" si="187"/>
        <v>2.5000000000000001E-2</v>
      </c>
      <c r="Y203" s="222">
        <f t="shared" si="187"/>
        <v>2.5000000000000001E-2</v>
      </c>
      <c r="Z203" s="222">
        <f t="shared" si="187"/>
        <v>2.5000000000000001E-2</v>
      </c>
      <c r="AA203" s="222">
        <f t="shared" si="187"/>
        <v>2.5000000000000001E-2</v>
      </c>
      <c r="AB203" s="222">
        <f t="shared" ref="AB203:AH203" si="188">AB190</f>
        <v>2.5000000000000001E-2</v>
      </c>
      <c r="AC203" s="222">
        <f t="shared" si="188"/>
        <v>2.5000000000000001E-2</v>
      </c>
      <c r="AD203" s="222">
        <f t="shared" si="188"/>
        <v>2.5000000000000001E-2</v>
      </c>
      <c r="AE203" s="222">
        <f t="shared" si="188"/>
        <v>2.5000000000000001E-2</v>
      </c>
      <c r="AF203" s="222">
        <f t="shared" si="188"/>
        <v>2.5000000000000001E-2</v>
      </c>
      <c r="AG203" s="222">
        <f t="shared" si="188"/>
        <v>2.5000000000000001E-2</v>
      </c>
      <c r="AH203" s="222">
        <f t="shared" si="188"/>
        <v>2.5000000000000001E-2</v>
      </c>
      <c r="AI203" s="222">
        <f t="shared" ref="AI203:BN203" si="189">AI190</f>
        <v>2.5000000000000001E-2</v>
      </c>
      <c r="AJ203" s="222">
        <f t="shared" si="189"/>
        <v>2.5000000000000001E-2</v>
      </c>
      <c r="AK203" s="222">
        <f t="shared" si="189"/>
        <v>2.5000000000000001E-2</v>
      </c>
      <c r="AL203" s="222">
        <f t="shared" si="189"/>
        <v>2.5000000000000001E-2</v>
      </c>
      <c r="AM203" s="222">
        <f t="shared" si="189"/>
        <v>2.5000000000000001E-2</v>
      </c>
      <c r="AN203" s="222">
        <f t="shared" si="189"/>
        <v>2.5000000000000001E-2</v>
      </c>
      <c r="AO203" s="222">
        <f t="shared" si="189"/>
        <v>2.5000000000000001E-2</v>
      </c>
      <c r="AP203" s="222">
        <f t="shared" si="189"/>
        <v>2.5000000000000001E-2</v>
      </c>
      <c r="AQ203" s="222">
        <f t="shared" si="189"/>
        <v>2.5000000000000001E-2</v>
      </c>
      <c r="AR203" s="222">
        <f t="shared" si="189"/>
        <v>2.5000000000000001E-2</v>
      </c>
      <c r="AS203" s="222">
        <f t="shared" si="189"/>
        <v>2.5000000000000001E-2</v>
      </c>
      <c r="AT203" s="222">
        <f t="shared" si="189"/>
        <v>2.5000000000000001E-2</v>
      </c>
      <c r="AU203" s="222">
        <f t="shared" si="189"/>
        <v>2.5000000000000001E-2</v>
      </c>
      <c r="AV203" s="222">
        <f t="shared" si="189"/>
        <v>2.5000000000000001E-2</v>
      </c>
      <c r="AW203" s="222">
        <f t="shared" si="189"/>
        <v>2.5000000000000001E-2</v>
      </c>
      <c r="AX203" s="222">
        <f t="shared" si="189"/>
        <v>2.5000000000000001E-2</v>
      </c>
      <c r="AY203" s="222">
        <f t="shared" si="189"/>
        <v>2.5000000000000001E-2</v>
      </c>
      <c r="AZ203" s="222">
        <f t="shared" si="189"/>
        <v>2.5000000000000001E-2</v>
      </c>
      <c r="BA203" s="222">
        <f t="shared" si="189"/>
        <v>2.5000000000000001E-2</v>
      </c>
      <c r="BB203" s="222">
        <f t="shared" si="189"/>
        <v>2.5000000000000001E-2</v>
      </c>
      <c r="BC203" s="222">
        <f t="shared" si="189"/>
        <v>2.5000000000000001E-2</v>
      </c>
      <c r="BD203" s="222">
        <f t="shared" si="189"/>
        <v>2.5000000000000001E-2</v>
      </c>
      <c r="BE203" s="222">
        <f t="shared" si="189"/>
        <v>2.5000000000000001E-2</v>
      </c>
      <c r="BF203" s="222">
        <f t="shared" si="189"/>
        <v>2.5000000000000001E-2</v>
      </c>
      <c r="BG203" s="222">
        <f t="shared" si="189"/>
        <v>2.5000000000000001E-2</v>
      </c>
      <c r="BH203" s="222">
        <f t="shared" si="189"/>
        <v>2.5000000000000001E-2</v>
      </c>
      <c r="BI203" s="222">
        <f t="shared" si="189"/>
        <v>2.5000000000000001E-2</v>
      </c>
      <c r="BJ203" s="222">
        <f t="shared" si="189"/>
        <v>2.5000000000000001E-2</v>
      </c>
      <c r="BK203" s="222">
        <f t="shared" si="189"/>
        <v>2.5000000000000001E-2</v>
      </c>
      <c r="BL203" s="222">
        <f t="shared" si="189"/>
        <v>2.5000000000000001E-2</v>
      </c>
      <c r="BM203" s="222">
        <f t="shared" si="189"/>
        <v>2.5000000000000001E-2</v>
      </c>
      <c r="BN203" s="222">
        <f t="shared" si="189"/>
        <v>2.5000000000000001E-2</v>
      </c>
    </row>
    <row r="204" spans="1:66" x14ac:dyDescent="0.3">
      <c r="B204" s="125" t="s">
        <v>136</v>
      </c>
      <c r="C204" s="176"/>
      <c r="D204" s="50" t="s">
        <v>18</v>
      </c>
      <c r="E204" s="177"/>
      <c r="F204" s="162"/>
      <c r="G204" s="162"/>
      <c r="H204" s="112"/>
      <c r="I204" s="112"/>
      <c r="J204" s="112"/>
      <c r="K204" s="112"/>
      <c r="L204" s="112">
        <f t="shared" ref="L204:AH204" si="190">SUM(L197:L198)</f>
        <v>0</v>
      </c>
      <c r="M204" s="208">
        <f t="shared" ca="1" si="190"/>
        <v>226671.42632142859</v>
      </c>
      <c r="N204" s="208">
        <f t="shared" ca="1" si="190"/>
        <v>318661.42107142863</v>
      </c>
      <c r="O204" s="208">
        <f t="shared" ca="1" si="190"/>
        <v>246454.56160714288</v>
      </c>
      <c r="P204" s="208">
        <f t="shared" ca="1" si="190"/>
        <v>212592.7206</v>
      </c>
      <c r="Q204" s="208">
        <f t="shared" ca="1" si="190"/>
        <v>209482.85594628574</v>
      </c>
      <c r="R204" s="208">
        <f t="shared" ca="1" si="190"/>
        <v>156643.10253356004</v>
      </c>
      <c r="S204" s="208">
        <f t="shared" ca="1" si="190"/>
        <v>109644.88713422677</v>
      </c>
      <c r="T204" s="208">
        <f t="shared" ca="1" si="190"/>
        <v>97872.909311034484</v>
      </c>
      <c r="U204" s="208">
        <f t="shared" ca="1" si="190"/>
        <v>108439.51945135283</v>
      </c>
      <c r="V204" s="208">
        <f t="shared" ca="1" si="190"/>
        <v>95979.41210284202</v>
      </c>
      <c r="W204" s="208">
        <f t="shared" ca="1" si="190"/>
        <v>86592.096150340221</v>
      </c>
      <c r="X204" s="208">
        <f t="shared" ca="1" si="190"/>
        <v>79456.387209982757</v>
      </c>
      <c r="Y204" s="208">
        <f t="shared" ca="1" si="190"/>
        <v>114045.15515677248</v>
      </c>
      <c r="Z204" s="208">
        <f t="shared" ca="1" si="190"/>
        <v>106761.66421428035</v>
      </c>
      <c r="AA204" s="208">
        <f t="shared" ca="1" si="190"/>
        <v>99645.598560192215</v>
      </c>
      <c r="AB204" s="208">
        <f t="shared" ca="1" si="190"/>
        <v>90504.510288297519</v>
      </c>
      <c r="AC204" s="208">
        <f t="shared" ca="1" si="190"/>
        <v>121896.81543622463</v>
      </c>
      <c r="AD204" s="208">
        <f t="shared" ca="1" si="190"/>
        <v>113788.12264471597</v>
      </c>
      <c r="AE204" s="208">
        <f t="shared" ca="1" si="190"/>
        <v>100554.54095557984</v>
      </c>
      <c r="AF204" s="208">
        <f t="shared" ca="1" si="190"/>
        <v>91509.356394697214</v>
      </c>
      <c r="AG204" s="208">
        <f t="shared" ca="1" si="190"/>
        <v>132412.09898705827</v>
      </c>
      <c r="AH204" s="208">
        <f t="shared" ca="1" si="190"/>
        <v>119633.59158924784</v>
      </c>
      <c r="AI204" s="208">
        <f t="shared" ref="AI204:BN204" ca="1" si="191">SUM(AI197:AI198)</f>
        <v>106873.46764120058</v>
      </c>
      <c r="AJ204" s="208">
        <f t="shared" ca="1" si="191"/>
        <v>103563.63625775481</v>
      </c>
      <c r="AK204" s="208">
        <f t="shared" ca="1" si="191"/>
        <v>141487.90594892387</v>
      </c>
      <c r="AL204" s="208">
        <f t="shared" ca="1" si="191"/>
        <v>127688.23842269802</v>
      </c>
      <c r="AM204" s="208">
        <f t="shared" ca="1" si="191"/>
        <v>119945.03525831617</v>
      </c>
      <c r="AN204" s="208">
        <f t="shared" ca="1" si="191"/>
        <v>115391.08614038667</v>
      </c>
      <c r="AO204" s="208">
        <f t="shared" ca="1" si="191"/>
        <v>161788.81470442365</v>
      </c>
      <c r="AP204" s="208">
        <f t="shared" ca="1" si="191"/>
        <v>151372.67566190194</v>
      </c>
      <c r="AQ204" s="208">
        <f t="shared" ca="1" si="191"/>
        <v>133931.41897078772</v>
      </c>
      <c r="AR204" s="208">
        <f t="shared" ca="1" si="191"/>
        <v>121433.8598464799</v>
      </c>
      <c r="AS204" s="208">
        <f t="shared" ca="1" si="191"/>
        <v>171378.11702295628</v>
      </c>
      <c r="AT204" s="208">
        <f t="shared" ca="1" si="191"/>
        <v>152683.88403265498</v>
      </c>
      <c r="AU204" s="208">
        <f t="shared" ca="1" si="191"/>
        <v>135541.38348099933</v>
      </c>
      <c r="AV204" s="208">
        <f t="shared" ca="1" si="191"/>
        <v>131343.71765816311</v>
      </c>
      <c r="AW204" s="208">
        <f t="shared" ca="1" si="191"/>
        <v>179440.86217936978</v>
      </c>
      <c r="AX204" s="208">
        <f t="shared" ca="1" si="191"/>
        <v>161939.54774214712</v>
      </c>
      <c r="AY204" s="208">
        <f t="shared" ca="1" si="191"/>
        <v>152119.2945358936</v>
      </c>
      <c r="AZ204" s="208">
        <f t="shared" ca="1" si="191"/>
        <v>139041.91952013021</v>
      </c>
      <c r="BA204" s="208">
        <f t="shared" ca="1" si="191"/>
        <v>191800.5694911661</v>
      </c>
      <c r="BB204" s="208">
        <f t="shared" ca="1" si="191"/>
        <v>188621.20549988962</v>
      </c>
      <c r="BC204" s="208">
        <f t="shared" ca="1" si="191"/>
        <v>175266.14994246239</v>
      </c>
      <c r="BD204" s="208">
        <f t="shared" ca="1" si="191"/>
        <v>159317.89199152929</v>
      </c>
      <c r="BE204" s="208">
        <f t="shared" ca="1" si="191"/>
        <v>222560.95520164754</v>
      </c>
      <c r="BF204" s="208">
        <f t="shared" ca="1" si="191"/>
        <v>198753.816466588</v>
      </c>
      <c r="BG204" s="208">
        <f t="shared" ca="1" si="191"/>
        <v>175697.67181674764</v>
      </c>
      <c r="BH204" s="208">
        <f t="shared" ca="1" si="191"/>
        <v>167841.72974625105</v>
      </c>
      <c r="BI204" s="208">
        <f t="shared" ca="1" si="191"/>
        <v>227574.39554527809</v>
      </c>
      <c r="BJ204" s="208">
        <f t="shared" ca="1" si="191"/>
        <v>205378.49778681586</v>
      </c>
      <c r="BK204" s="208">
        <f t="shared" ca="1" si="191"/>
        <v>192924.04290806281</v>
      </c>
      <c r="BL204" s="208">
        <f t="shared" ca="1" si="191"/>
        <v>176338.77002050815</v>
      </c>
      <c r="BM204" s="208">
        <f t="shared" ca="1" si="191"/>
        <v>243249.49560907643</v>
      </c>
      <c r="BN204" s="208">
        <f t="shared" ca="1" si="191"/>
        <v>229582.63543684944</v>
      </c>
    </row>
    <row r="206" spans="1:66" x14ac:dyDescent="0.3">
      <c r="B206" s="121" t="s">
        <v>137</v>
      </c>
      <c r="C206" s="173"/>
      <c r="D206" s="173"/>
      <c r="E206" s="173"/>
      <c r="F206" s="173"/>
      <c r="G206" s="173"/>
      <c r="H206" s="174"/>
      <c r="I206" s="124" t="s">
        <v>18</v>
      </c>
      <c r="J206" s="174"/>
      <c r="K206" s="174"/>
      <c r="L206" s="174"/>
      <c r="M206" s="209">
        <f t="shared" ref="M206:AH206" si="192">M98</f>
        <v>2039000</v>
      </c>
      <c r="N206" s="209">
        <f t="shared" si="192"/>
        <v>2072678.96</v>
      </c>
      <c r="O206" s="209">
        <f t="shared" si="192"/>
        <v>2049966.3642655984</v>
      </c>
      <c r="P206" s="209">
        <f t="shared" si="192"/>
        <v>2082869.2268742593</v>
      </c>
      <c r="Q206" s="209">
        <f t="shared" si="192"/>
        <v>2160380.3978607999</v>
      </c>
      <c r="R206" s="209">
        <f t="shared" si="192"/>
        <v>2240703.3849067334</v>
      </c>
      <c r="S206" s="209">
        <f t="shared" si="192"/>
        <v>2323938.2892101975</v>
      </c>
      <c r="T206" s="209">
        <f t="shared" si="192"/>
        <v>2410188.7245690655</v>
      </c>
      <c r="U206" s="209">
        <f t="shared" si="192"/>
        <v>2499561.9392443271</v>
      </c>
      <c r="V206" s="209">
        <f t="shared" si="192"/>
        <v>2592168.9420126071</v>
      </c>
      <c r="W206" s="209">
        <f t="shared" si="192"/>
        <v>2688124.6325507257</v>
      </c>
      <c r="X206" s="209">
        <f t="shared" si="192"/>
        <v>2787547.9362999881</v>
      </c>
      <c r="Y206" s="209">
        <f t="shared" si="192"/>
        <v>2890561.9439631198</v>
      </c>
      <c r="Z206" s="209">
        <f t="shared" si="192"/>
        <v>2997294.0557916574</v>
      </c>
      <c r="AA206" s="209">
        <f t="shared" si="192"/>
        <v>3107876.1308271512</v>
      </c>
      <c r="AB206" s="209">
        <f t="shared" si="192"/>
        <v>3222444.6412650291</v>
      </c>
      <c r="AC206" s="209">
        <f t="shared" si="192"/>
        <v>3341140.8321156204</v>
      </c>
      <c r="AD206" s="209">
        <f t="shared" si="192"/>
        <v>3464110.8863428421</v>
      </c>
      <c r="AE206" s="209">
        <f t="shared" si="192"/>
        <v>3591506.0956671052</v>
      </c>
      <c r="AF206" s="209">
        <f t="shared" si="192"/>
        <v>3723483.0372253079</v>
      </c>
      <c r="AG206" s="209">
        <f t="shared" si="192"/>
        <v>3860203.7562873717</v>
      </c>
      <c r="AH206" s="209">
        <f t="shared" si="192"/>
        <v>4001835.9552354421</v>
      </c>
      <c r="AI206" s="209">
        <f t="shared" ref="AI206:BN206" si="193">AI98</f>
        <v>4148553.1890189294</v>
      </c>
      <c r="AJ206" s="209">
        <f t="shared" si="193"/>
        <v>4300535.067305712</v>
      </c>
      <c r="AK206" s="209">
        <f t="shared" si="193"/>
        <v>4457967.4635573458</v>
      </c>
      <c r="AL206" s="209">
        <f t="shared" si="193"/>
        <v>4621042.7312637139</v>
      </c>
      <c r="AM206" s="209">
        <f t="shared" si="193"/>
        <v>4789959.9275807068</v>
      </c>
      <c r="AN206" s="209">
        <f t="shared" si="193"/>
        <v>4964925.0446225293</v>
      </c>
      <c r="AO206" s="209">
        <f t="shared" si="193"/>
        <v>5146151.2486688718</v>
      </c>
      <c r="AP206" s="209">
        <f t="shared" si="193"/>
        <v>5333859.1275560278</v>
      </c>
      <c r="AQ206" s="209">
        <f t="shared" si="193"/>
        <v>5528276.9465299267</v>
      </c>
      <c r="AR206" s="209">
        <f t="shared" si="193"/>
        <v>5729640.9128487315</v>
      </c>
      <c r="AS206" s="209">
        <f t="shared" si="193"/>
        <v>5938195.4494320527</v>
      </c>
      <c r="AT206" s="209">
        <f t="shared" si="193"/>
        <v>6154193.4778641164</v>
      </c>
      <c r="AU206" s="209">
        <f t="shared" si="193"/>
        <v>6377896.7110685371</v>
      </c>
      <c r="AV206" s="209">
        <f t="shared" si="193"/>
        <v>6609575.95598289</v>
      </c>
      <c r="AW206" s="209">
        <f t="shared" si="193"/>
        <v>6849511.4265727662</v>
      </c>
      <c r="AX206" s="209">
        <f t="shared" si="193"/>
        <v>7097993.0675358884</v>
      </c>
      <c r="AY206" s="209">
        <f t="shared" si="193"/>
        <v>7355320.8890592828</v>
      </c>
      <c r="AZ206" s="209">
        <f t="shared" si="193"/>
        <v>7621805.3130043745</v>
      </c>
      <c r="BA206" s="209">
        <f t="shared" si="193"/>
        <v>7897767.5309076123</v>
      </c>
      <c r="BB206" s="209">
        <f t="shared" si="193"/>
        <v>8183539.8741973341</v>
      </c>
      <c r="BC206" s="209">
        <f t="shared" si="193"/>
        <v>8479466.1970411241</v>
      </c>
      <c r="BD206" s="209">
        <f t="shared" si="193"/>
        <v>8785902.2722518519</v>
      </c>
      <c r="BE206" s="209">
        <f t="shared" si="193"/>
        <v>9103216.2006949298</v>
      </c>
      <c r="BF206" s="209">
        <f t="shared" si="193"/>
        <v>9431788.8346544057</v>
      </c>
      <c r="BG206" s="209">
        <f t="shared" si="193"/>
        <v>9772014.2156309448</v>
      </c>
      <c r="BH206" s="209">
        <f t="shared" si="193"/>
        <v>10124300.027060375</v>
      </c>
      <c r="BI206" s="209">
        <f t="shared" si="193"/>
        <v>10489068.062458441</v>
      </c>
      <c r="BJ206" s="209">
        <f t="shared" si="193"/>
        <v>10866754.709513996</v>
      </c>
      <c r="BK206" s="209">
        <f t="shared" si="193"/>
        <v>11257811.450670842</v>
      </c>
      <c r="BL206" s="209">
        <f t="shared" si="193"/>
        <v>11662705.380756121</v>
      </c>
      <c r="BM206" s="209">
        <f t="shared" si="193"/>
        <v>12081919.74223258</v>
      </c>
      <c r="BN206" s="209">
        <f t="shared" si="193"/>
        <v>12515954.478671085</v>
      </c>
    </row>
    <row r="207" spans="1:66" x14ac:dyDescent="0.3">
      <c r="B207" s="214" t="s">
        <v>138</v>
      </c>
      <c r="I207" s="103" t="s">
        <v>18</v>
      </c>
      <c r="M207" s="191">
        <f t="shared" ref="M207:AH207" ca="1" si="194">M206-M152</f>
        <v>1023166.6666666667</v>
      </c>
      <c r="N207" s="191">
        <f t="shared" ca="1" si="194"/>
        <v>1044478.96</v>
      </c>
      <c r="O207" s="191">
        <f t="shared" ca="1" si="194"/>
        <v>1009028.6975989317</v>
      </c>
      <c r="P207" s="191">
        <f t="shared" ca="1" si="194"/>
        <v>1003418.3152075924</v>
      </c>
      <c r="Q207" s="191">
        <f t="shared" ca="1" si="194"/>
        <v>886539.80959413317</v>
      </c>
      <c r="R207" s="191">
        <f t="shared" ca="1" si="194"/>
        <v>883827.86920806672</v>
      </c>
      <c r="S207" s="191">
        <f t="shared" ca="1" si="194"/>
        <v>1569033.8141975575</v>
      </c>
      <c r="T207" s="191">
        <f t="shared" ca="1" si="194"/>
        <v>1553636.8159931074</v>
      </c>
      <c r="U207" s="191">
        <f t="shared" ca="1" si="194"/>
        <v>1348449.931011196</v>
      </c>
      <c r="V207" s="191">
        <f t="shared" ca="1" si="194"/>
        <v>1375755.9468678129</v>
      </c>
      <c r="W207" s="191">
        <f t="shared" ca="1" si="194"/>
        <v>1432584.6608519498</v>
      </c>
      <c r="X207" s="191">
        <f t="shared" ca="1" si="194"/>
        <v>1522000.1625383182</v>
      </c>
      <c r="Y207" s="191">
        <f t="shared" ca="1" si="194"/>
        <v>1527884.5781732739</v>
      </c>
      <c r="Z207" s="191">
        <f t="shared" ca="1" si="194"/>
        <v>1624204.5727355762</v>
      </c>
      <c r="AA207" s="191">
        <f t="shared" ca="1" si="194"/>
        <v>1692434.3500254743</v>
      </c>
      <c r="AB207" s="191">
        <f t="shared" ca="1" si="194"/>
        <v>1821690.9186595611</v>
      </c>
      <c r="AC207" s="191">
        <f t="shared" ca="1" si="194"/>
        <v>1872206.7760867772</v>
      </c>
      <c r="AD207" s="191">
        <f t="shared" ca="1" si="194"/>
        <v>1950232.233127991</v>
      </c>
      <c r="AE207" s="191">
        <f t="shared" ca="1" si="194"/>
        <v>2132676.52904545</v>
      </c>
      <c r="AF207" s="191">
        <f t="shared" ca="1" si="194"/>
        <v>2280552.297163181</v>
      </c>
      <c r="AG207" s="191">
        <f t="shared" ca="1" si="194"/>
        <v>2307737.1144312993</v>
      </c>
      <c r="AH207" s="191">
        <f t="shared" ca="1" si="194"/>
        <v>2437169.8585082898</v>
      </c>
      <c r="AI207" s="191">
        <f t="shared" ref="AI207:BN207" ca="1" si="195">AI206-AI152</f>
        <v>2600759.0542273605</v>
      </c>
      <c r="AJ207" s="191">
        <f t="shared" ca="1" si="195"/>
        <v>2702126.0162143027</v>
      </c>
      <c r="AK207" s="191">
        <f t="shared" si="195"/>
        <v>4457967.4635573458</v>
      </c>
      <c r="AL207" s="191">
        <f t="shared" si="195"/>
        <v>4621042.7312637139</v>
      </c>
      <c r="AM207" s="191">
        <f t="shared" si="195"/>
        <v>4789959.9275807068</v>
      </c>
      <c r="AN207" s="191">
        <f t="shared" si="195"/>
        <v>4964925.0446225293</v>
      </c>
      <c r="AO207" s="191">
        <f t="shared" si="195"/>
        <v>5146151.2486688718</v>
      </c>
      <c r="AP207" s="191">
        <f t="shared" si="195"/>
        <v>5333859.1275560278</v>
      </c>
      <c r="AQ207" s="191">
        <f t="shared" si="195"/>
        <v>5528276.9465299267</v>
      </c>
      <c r="AR207" s="191">
        <f t="shared" si="195"/>
        <v>5729640.9128487315</v>
      </c>
      <c r="AS207" s="191">
        <f t="shared" si="195"/>
        <v>5938195.4494320527</v>
      </c>
      <c r="AT207" s="191">
        <f t="shared" si="195"/>
        <v>6154193.4778641164</v>
      </c>
      <c r="AU207" s="191">
        <f t="shared" si="195"/>
        <v>6377896.7110685371</v>
      </c>
      <c r="AV207" s="191">
        <f t="shared" si="195"/>
        <v>6609575.95598289</v>
      </c>
      <c r="AW207" s="191">
        <f t="shared" si="195"/>
        <v>6849511.4265727662</v>
      </c>
      <c r="AX207" s="191">
        <f t="shared" si="195"/>
        <v>7097993.0675358884</v>
      </c>
      <c r="AY207" s="191">
        <f t="shared" si="195"/>
        <v>7355320.8890592828</v>
      </c>
      <c r="AZ207" s="191">
        <f t="shared" si="195"/>
        <v>7621805.3130043745</v>
      </c>
      <c r="BA207" s="191">
        <f t="shared" si="195"/>
        <v>7897767.5309076123</v>
      </c>
      <c r="BB207" s="191">
        <f t="shared" si="195"/>
        <v>8183539.8741973341</v>
      </c>
      <c r="BC207" s="191">
        <f t="shared" si="195"/>
        <v>8479466.1970411241</v>
      </c>
      <c r="BD207" s="191">
        <f t="shared" si="195"/>
        <v>8785902.2722518519</v>
      </c>
      <c r="BE207" s="191">
        <f t="shared" si="195"/>
        <v>9103216.2006949298</v>
      </c>
      <c r="BF207" s="191">
        <f t="shared" si="195"/>
        <v>9431788.8346544057</v>
      </c>
      <c r="BG207" s="191">
        <f t="shared" si="195"/>
        <v>9772014.2156309448</v>
      </c>
      <c r="BH207" s="191">
        <f t="shared" si="195"/>
        <v>10124300.027060375</v>
      </c>
      <c r="BI207" s="191">
        <f t="shared" si="195"/>
        <v>10489068.062458441</v>
      </c>
      <c r="BJ207" s="191">
        <f t="shared" si="195"/>
        <v>10866754.709513996</v>
      </c>
      <c r="BK207" s="191">
        <f t="shared" si="195"/>
        <v>11257811.450670842</v>
      </c>
      <c r="BL207" s="191">
        <f t="shared" si="195"/>
        <v>11662705.380756121</v>
      </c>
      <c r="BM207" s="191">
        <f t="shared" si="195"/>
        <v>12081919.74223258</v>
      </c>
      <c r="BN207" s="191">
        <f t="shared" si="195"/>
        <v>12515954.478671085</v>
      </c>
    </row>
    <row r="208" spans="1:66" x14ac:dyDescent="0.3">
      <c r="B208" s="215" t="s">
        <v>139</v>
      </c>
      <c r="I208" s="103" t="s">
        <v>18</v>
      </c>
      <c r="M208" s="191">
        <f t="shared" ref="M208:AH208" ca="1" si="196">M207-M204</f>
        <v>796495.24034523813</v>
      </c>
      <c r="N208" s="191">
        <f t="shared" ca="1" si="196"/>
        <v>725817.53892857139</v>
      </c>
      <c r="O208" s="191">
        <f t="shared" ca="1" si="196"/>
        <v>762574.13599178882</v>
      </c>
      <c r="P208" s="191">
        <f t="shared" ca="1" si="196"/>
        <v>790825.59460759244</v>
      </c>
      <c r="Q208" s="191">
        <f t="shared" ca="1" si="196"/>
        <v>677056.9536478474</v>
      </c>
      <c r="R208" s="191">
        <f t="shared" ca="1" si="196"/>
        <v>727184.76667450671</v>
      </c>
      <c r="S208" s="191">
        <f t="shared" ca="1" si="196"/>
        <v>1459388.9270633308</v>
      </c>
      <c r="T208" s="191">
        <f t="shared" ca="1" si="196"/>
        <v>1455763.9066820729</v>
      </c>
      <c r="U208" s="191">
        <f t="shared" ca="1" si="196"/>
        <v>1240010.4115598432</v>
      </c>
      <c r="V208" s="191">
        <f t="shared" ca="1" si="196"/>
        <v>1279776.5347649709</v>
      </c>
      <c r="W208" s="191">
        <f t="shared" ca="1" si="196"/>
        <v>1345992.5647016095</v>
      </c>
      <c r="X208" s="191">
        <f t="shared" ca="1" si="196"/>
        <v>1442543.7753283354</v>
      </c>
      <c r="Y208" s="191">
        <f t="shared" ca="1" si="196"/>
        <v>1413839.4230165014</v>
      </c>
      <c r="Z208" s="191">
        <f t="shared" ca="1" si="196"/>
        <v>1517442.9085212958</v>
      </c>
      <c r="AA208" s="191">
        <f t="shared" ca="1" si="196"/>
        <v>1592788.7514652822</v>
      </c>
      <c r="AB208" s="191">
        <f t="shared" ca="1" si="196"/>
        <v>1731186.4083712636</v>
      </c>
      <c r="AC208" s="191">
        <f t="shared" ca="1" si="196"/>
        <v>1750309.9606505525</v>
      </c>
      <c r="AD208" s="191">
        <f t="shared" ca="1" si="196"/>
        <v>1836444.110483275</v>
      </c>
      <c r="AE208" s="191">
        <f t="shared" ca="1" si="196"/>
        <v>2032121.9880898702</v>
      </c>
      <c r="AF208" s="191">
        <f t="shared" ca="1" si="196"/>
        <v>2189042.940768484</v>
      </c>
      <c r="AG208" s="191">
        <f t="shared" ca="1" si="196"/>
        <v>2175325.015444241</v>
      </c>
      <c r="AH208" s="191">
        <f t="shared" ca="1" si="196"/>
        <v>2317536.266919042</v>
      </c>
      <c r="AI208" s="191">
        <f t="shared" ref="AI208:BN208" ca="1" si="197">AI207-AI204</f>
        <v>2493885.5865861601</v>
      </c>
      <c r="AJ208" s="191">
        <f t="shared" ca="1" si="197"/>
        <v>2598562.3799565481</v>
      </c>
      <c r="AK208" s="191">
        <f t="shared" ca="1" si="197"/>
        <v>4316479.5576084219</v>
      </c>
      <c r="AL208" s="191">
        <f t="shared" ca="1" si="197"/>
        <v>4493354.4928410156</v>
      </c>
      <c r="AM208" s="191">
        <f t="shared" ca="1" si="197"/>
        <v>4670014.8923223903</v>
      </c>
      <c r="AN208" s="191">
        <f t="shared" ca="1" si="197"/>
        <v>4849533.9584821425</v>
      </c>
      <c r="AO208" s="191">
        <f t="shared" ca="1" si="197"/>
        <v>4984362.433964448</v>
      </c>
      <c r="AP208" s="191">
        <f t="shared" ca="1" si="197"/>
        <v>5182486.4518941259</v>
      </c>
      <c r="AQ208" s="191">
        <f t="shared" ca="1" si="197"/>
        <v>5394345.5275591388</v>
      </c>
      <c r="AR208" s="191">
        <f t="shared" ca="1" si="197"/>
        <v>5608207.0530022513</v>
      </c>
      <c r="AS208" s="191">
        <f t="shared" ca="1" si="197"/>
        <v>5766817.332409096</v>
      </c>
      <c r="AT208" s="191">
        <f t="shared" ca="1" si="197"/>
        <v>6001509.5938314619</v>
      </c>
      <c r="AU208" s="191">
        <f t="shared" ca="1" si="197"/>
        <v>6242355.3275875375</v>
      </c>
      <c r="AV208" s="191">
        <f t="shared" ca="1" si="197"/>
        <v>6478232.2383247269</v>
      </c>
      <c r="AW208" s="191">
        <f t="shared" ca="1" si="197"/>
        <v>6670070.5643933965</v>
      </c>
      <c r="AX208" s="191">
        <f t="shared" ca="1" si="197"/>
        <v>6936053.5197937414</v>
      </c>
      <c r="AY208" s="191">
        <f t="shared" ca="1" si="197"/>
        <v>7203201.5945233889</v>
      </c>
      <c r="AZ208" s="191">
        <f t="shared" ca="1" si="197"/>
        <v>7482763.3934842441</v>
      </c>
      <c r="BA208" s="191">
        <f t="shared" ca="1" si="197"/>
        <v>7705966.9614164466</v>
      </c>
      <c r="BB208" s="191">
        <f t="shared" ca="1" si="197"/>
        <v>7994918.6686974447</v>
      </c>
      <c r="BC208" s="191">
        <f t="shared" ca="1" si="197"/>
        <v>8304200.0470986618</v>
      </c>
      <c r="BD208" s="191">
        <f t="shared" ca="1" si="197"/>
        <v>8626584.3802603222</v>
      </c>
      <c r="BE208" s="191">
        <f t="shared" ca="1" si="197"/>
        <v>8880655.2454932816</v>
      </c>
      <c r="BF208" s="191">
        <f t="shared" ca="1" si="197"/>
        <v>9233035.0181878172</v>
      </c>
      <c r="BG208" s="191">
        <f t="shared" ca="1" si="197"/>
        <v>9596316.5438141972</v>
      </c>
      <c r="BH208" s="191">
        <f t="shared" ca="1" si="197"/>
        <v>9956458.2973141242</v>
      </c>
      <c r="BI208" s="191">
        <f t="shared" ca="1" si="197"/>
        <v>10261493.666913163</v>
      </c>
      <c r="BJ208" s="191">
        <f t="shared" ca="1" si="197"/>
        <v>10661376.21172718</v>
      </c>
      <c r="BK208" s="191">
        <f t="shared" ca="1" si="197"/>
        <v>11064887.407762779</v>
      </c>
      <c r="BL208" s="191">
        <f t="shared" ca="1" si="197"/>
        <v>11486366.610735614</v>
      </c>
      <c r="BM208" s="191">
        <f t="shared" ca="1" si="197"/>
        <v>11838670.246623503</v>
      </c>
      <c r="BN208" s="191">
        <f t="shared" ca="1" si="197"/>
        <v>12286371.843234235</v>
      </c>
    </row>
    <row r="209" spans="1:66" x14ac:dyDescent="0.3">
      <c r="B209" s="125" t="s">
        <v>140</v>
      </c>
      <c r="I209" s="103" t="s">
        <v>18</v>
      </c>
      <c r="M209" s="191">
        <f t="shared" ref="M209:AH209" ca="1" si="198">M202*M208</f>
        <v>167264.00047249999</v>
      </c>
      <c r="N209" s="191">
        <f t="shared" ca="1" si="198"/>
        <v>152421.68317499998</v>
      </c>
      <c r="O209" s="191">
        <f t="shared" ca="1" si="198"/>
        <v>160140.56855827564</v>
      </c>
      <c r="P209" s="191">
        <f t="shared" ca="1" si="198"/>
        <v>166073.37486759439</v>
      </c>
      <c r="Q209" s="191">
        <f t="shared" ca="1" si="198"/>
        <v>142181.96026604794</v>
      </c>
      <c r="R209" s="191">
        <f t="shared" ca="1" si="198"/>
        <v>152708.80100164641</v>
      </c>
      <c r="S209" s="191">
        <f t="shared" ca="1" si="198"/>
        <v>306471.67468329944</v>
      </c>
      <c r="T209" s="191">
        <f t="shared" ca="1" si="198"/>
        <v>305710.4204032353</v>
      </c>
      <c r="U209" s="191">
        <f t="shared" ca="1" si="198"/>
        <v>260402.18642756707</v>
      </c>
      <c r="V209" s="191">
        <f t="shared" ca="1" si="198"/>
        <v>268753.07230064389</v>
      </c>
      <c r="W209" s="191">
        <f t="shared" ca="1" si="198"/>
        <v>282658.43858733802</v>
      </c>
      <c r="X209" s="191">
        <f t="shared" ca="1" si="198"/>
        <v>302934.1928189504</v>
      </c>
      <c r="Y209" s="191">
        <f t="shared" ca="1" si="198"/>
        <v>296906.2788334653</v>
      </c>
      <c r="Z209" s="191">
        <f t="shared" ca="1" si="198"/>
        <v>318663.01078947209</v>
      </c>
      <c r="AA209" s="191">
        <f t="shared" ca="1" si="198"/>
        <v>334485.63780770922</v>
      </c>
      <c r="AB209" s="191">
        <f t="shared" ca="1" si="198"/>
        <v>363549.14575796534</v>
      </c>
      <c r="AC209" s="191">
        <f t="shared" ca="1" si="198"/>
        <v>367565.09173661604</v>
      </c>
      <c r="AD209" s="191">
        <f t="shared" ca="1" si="198"/>
        <v>385653.26320148772</v>
      </c>
      <c r="AE209" s="191">
        <f t="shared" ca="1" si="198"/>
        <v>426745.61749887274</v>
      </c>
      <c r="AF209" s="191">
        <f t="shared" ca="1" si="198"/>
        <v>459699.01756138162</v>
      </c>
      <c r="AG209" s="191">
        <f t="shared" ca="1" si="198"/>
        <v>456818.25324329059</v>
      </c>
      <c r="AH209" s="191">
        <f t="shared" ca="1" si="198"/>
        <v>486682.61605299881</v>
      </c>
      <c r="AI209" s="191">
        <f t="shared" ref="AI209:BN209" ca="1" si="199">AI202*AI208</f>
        <v>523715.97318309359</v>
      </c>
      <c r="AJ209" s="191">
        <f t="shared" ca="1" si="199"/>
        <v>545698.0997908751</v>
      </c>
      <c r="AK209" s="191">
        <f t="shared" ca="1" si="199"/>
        <v>906460.70709776855</v>
      </c>
      <c r="AL209" s="191">
        <f t="shared" ca="1" si="199"/>
        <v>943604.44349661318</v>
      </c>
      <c r="AM209" s="191">
        <f t="shared" ca="1" si="199"/>
        <v>980703.12738770188</v>
      </c>
      <c r="AN209" s="191">
        <f t="shared" ca="1" si="199"/>
        <v>1018402.1312812499</v>
      </c>
      <c r="AO209" s="191">
        <f t="shared" ca="1" si="199"/>
        <v>1046716.1111325341</v>
      </c>
      <c r="AP209" s="191">
        <f t="shared" ca="1" si="199"/>
        <v>1088322.1548977664</v>
      </c>
      <c r="AQ209" s="191">
        <f t="shared" ca="1" si="199"/>
        <v>1132812.5607874191</v>
      </c>
      <c r="AR209" s="191">
        <f t="shared" ca="1" si="199"/>
        <v>1177723.4811304726</v>
      </c>
      <c r="AS209" s="191">
        <f t="shared" ca="1" si="199"/>
        <v>1211031.6398059102</v>
      </c>
      <c r="AT209" s="191">
        <f t="shared" ca="1" si="199"/>
        <v>1260317.014704607</v>
      </c>
      <c r="AU209" s="191">
        <f t="shared" ca="1" si="199"/>
        <v>1310894.6187933828</v>
      </c>
      <c r="AV209" s="191">
        <f t="shared" ca="1" si="199"/>
        <v>1360428.7700481927</v>
      </c>
      <c r="AW209" s="191">
        <f t="shared" ca="1" si="199"/>
        <v>1400714.8185226133</v>
      </c>
      <c r="AX209" s="191">
        <f t="shared" ca="1" si="199"/>
        <v>1456571.2391566855</v>
      </c>
      <c r="AY209" s="191">
        <f t="shared" ca="1" si="199"/>
        <v>1512672.3348499115</v>
      </c>
      <c r="AZ209" s="191">
        <f t="shared" ca="1" si="199"/>
        <v>1571380.3126316911</v>
      </c>
      <c r="BA209" s="191">
        <f t="shared" ca="1" si="199"/>
        <v>1618253.0618974536</v>
      </c>
      <c r="BB209" s="191">
        <f t="shared" ca="1" si="199"/>
        <v>1678932.9204264632</v>
      </c>
      <c r="BC209" s="191">
        <f t="shared" ca="1" si="199"/>
        <v>1743882.0098907189</v>
      </c>
      <c r="BD209" s="191">
        <f t="shared" ca="1" si="199"/>
        <v>1811582.7198546675</v>
      </c>
      <c r="BE209" s="191">
        <f t="shared" ca="1" si="199"/>
        <v>1864937.6015535891</v>
      </c>
      <c r="BF209" s="191">
        <f t="shared" ca="1" si="199"/>
        <v>1938937.3538194415</v>
      </c>
      <c r="BG209" s="191">
        <f t="shared" ca="1" si="199"/>
        <v>2015226.4742009814</v>
      </c>
      <c r="BH209" s="191">
        <f t="shared" ca="1" si="199"/>
        <v>2090856.2424359659</v>
      </c>
      <c r="BI209" s="191">
        <f t="shared" ca="1" si="199"/>
        <v>2154913.6700517642</v>
      </c>
      <c r="BJ209" s="191">
        <f t="shared" ca="1" si="199"/>
        <v>2238889.0044627078</v>
      </c>
      <c r="BK209" s="191">
        <f t="shared" ca="1" si="199"/>
        <v>2323626.3556301836</v>
      </c>
      <c r="BL209" s="191">
        <f t="shared" ca="1" si="199"/>
        <v>2412136.9882544787</v>
      </c>
      <c r="BM209" s="191">
        <f t="shared" ca="1" si="199"/>
        <v>2486120.7517909356</v>
      </c>
      <c r="BN209" s="191">
        <f t="shared" ca="1" si="199"/>
        <v>2580138.0870791893</v>
      </c>
    </row>
    <row r="211" spans="1:66" s="170" customFormat="1" x14ac:dyDescent="0.3">
      <c r="A211" s="151" t="s">
        <v>141</v>
      </c>
      <c r="B211" s="151"/>
      <c r="C211" s="151"/>
      <c r="D211" s="155"/>
      <c r="E211" s="151"/>
      <c r="F211" s="151"/>
      <c r="G211" s="151"/>
      <c r="H211" s="151"/>
      <c r="I211" s="151"/>
      <c r="J211" s="161"/>
      <c r="K211" s="161"/>
      <c r="L211" s="161"/>
      <c r="M211" s="212"/>
      <c r="N211" s="212"/>
      <c r="O211" s="212"/>
      <c r="P211" s="212"/>
      <c r="Q211" s="212"/>
      <c r="R211" s="155"/>
      <c r="S211" s="155"/>
      <c r="T211" s="155"/>
      <c r="U211" s="155"/>
      <c r="V211" s="155"/>
      <c r="W211" s="155"/>
      <c r="X211" s="155"/>
      <c r="Y211" s="155"/>
      <c r="Z211" s="155"/>
      <c r="AA211" s="155"/>
      <c r="AB211" s="155"/>
      <c r="AC211" s="155"/>
      <c r="AD211" s="155"/>
      <c r="AE211" s="155"/>
      <c r="AF211" s="155"/>
      <c r="AG211" s="155"/>
      <c r="AH211" s="155"/>
      <c r="AI211" s="155"/>
      <c r="AJ211" s="155"/>
      <c r="AK211" s="155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55"/>
      <c r="AZ211" s="155"/>
      <c r="BA211" s="155"/>
      <c r="BB211" s="155"/>
      <c r="BC211" s="155"/>
      <c r="BD211" s="155"/>
      <c r="BE211" s="155"/>
      <c r="BF211" s="155"/>
      <c r="BG211" s="155"/>
      <c r="BH211" s="155"/>
      <c r="BI211" s="155"/>
      <c r="BJ211" s="155"/>
      <c r="BK211" s="155"/>
      <c r="BL211" s="155"/>
      <c r="BM211" s="155"/>
      <c r="BN211" s="155"/>
    </row>
    <row r="213" spans="1:66" x14ac:dyDescent="0.3">
      <c r="B213" s="163" t="s">
        <v>137</v>
      </c>
      <c r="I213" s="103" t="s">
        <v>18</v>
      </c>
      <c r="M213" s="191">
        <f>M206</f>
        <v>2039000</v>
      </c>
      <c r="N213" s="191">
        <f t="shared" ref="N213:AA213" si="200">N206</f>
        <v>2072678.96</v>
      </c>
      <c r="O213" s="191">
        <f t="shared" si="200"/>
        <v>2049966.3642655984</v>
      </c>
      <c r="P213" s="191">
        <f t="shared" si="200"/>
        <v>2082869.2268742593</v>
      </c>
      <c r="Q213" s="191">
        <f t="shared" si="200"/>
        <v>2160380.3978607999</v>
      </c>
      <c r="R213" s="191">
        <f t="shared" si="200"/>
        <v>2240703.3849067334</v>
      </c>
      <c r="S213" s="191">
        <f t="shared" si="200"/>
        <v>2323938.2892101975</v>
      </c>
      <c r="T213" s="191">
        <f t="shared" si="200"/>
        <v>2410188.7245690655</v>
      </c>
      <c r="U213" s="191">
        <f t="shared" si="200"/>
        <v>2499561.9392443271</v>
      </c>
      <c r="V213" s="191">
        <f t="shared" si="200"/>
        <v>2592168.9420126071</v>
      </c>
      <c r="W213" s="191">
        <f t="shared" si="200"/>
        <v>2688124.6325507257</v>
      </c>
      <c r="X213" s="191">
        <f t="shared" si="200"/>
        <v>2787547.9362999881</v>
      </c>
      <c r="Y213" s="191">
        <f t="shared" si="200"/>
        <v>2890561.9439631198</v>
      </c>
      <c r="Z213" s="191">
        <f t="shared" si="200"/>
        <v>2997294.0557916574</v>
      </c>
      <c r="AA213" s="191">
        <f t="shared" si="200"/>
        <v>3107876.1308271512</v>
      </c>
      <c r="AB213" s="191">
        <f t="shared" ref="AB213:AH213" si="201">AB206</f>
        <v>3222444.6412650291</v>
      </c>
      <c r="AC213" s="191">
        <f t="shared" si="201"/>
        <v>3341140.8321156204</v>
      </c>
      <c r="AD213" s="191">
        <f t="shared" si="201"/>
        <v>3464110.8863428421</v>
      </c>
      <c r="AE213" s="191">
        <f t="shared" si="201"/>
        <v>3591506.0956671052</v>
      </c>
      <c r="AF213" s="191">
        <f t="shared" si="201"/>
        <v>3723483.0372253079</v>
      </c>
      <c r="AG213" s="191">
        <f t="shared" si="201"/>
        <v>3860203.7562873717</v>
      </c>
      <c r="AH213" s="191">
        <f t="shared" si="201"/>
        <v>4001835.9552354421</v>
      </c>
      <c r="AI213" s="191">
        <f t="shared" ref="AI213:BN213" si="202">AI206</f>
        <v>4148553.1890189294</v>
      </c>
      <c r="AJ213" s="191">
        <f t="shared" si="202"/>
        <v>4300535.067305712</v>
      </c>
      <c r="AK213" s="191">
        <f t="shared" si="202"/>
        <v>4457967.4635573458</v>
      </c>
      <c r="AL213" s="191">
        <f t="shared" si="202"/>
        <v>4621042.7312637139</v>
      </c>
      <c r="AM213" s="191">
        <f t="shared" si="202"/>
        <v>4789959.9275807068</v>
      </c>
      <c r="AN213" s="191">
        <f t="shared" si="202"/>
        <v>4964925.0446225293</v>
      </c>
      <c r="AO213" s="191">
        <f t="shared" si="202"/>
        <v>5146151.2486688718</v>
      </c>
      <c r="AP213" s="191">
        <f t="shared" si="202"/>
        <v>5333859.1275560278</v>
      </c>
      <c r="AQ213" s="191">
        <f t="shared" si="202"/>
        <v>5528276.9465299267</v>
      </c>
      <c r="AR213" s="191">
        <f t="shared" si="202"/>
        <v>5729640.9128487315</v>
      </c>
      <c r="AS213" s="191">
        <f t="shared" si="202"/>
        <v>5938195.4494320527</v>
      </c>
      <c r="AT213" s="191">
        <f t="shared" si="202"/>
        <v>6154193.4778641164</v>
      </c>
      <c r="AU213" s="191">
        <f t="shared" si="202"/>
        <v>6377896.7110685371</v>
      </c>
      <c r="AV213" s="191">
        <f t="shared" si="202"/>
        <v>6609575.95598289</v>
      </c>
      <c r="AW213" s="191">
        <f t="shared" si="202"/>
        <v>6849511.4265727662</v>
      </c>
      <c r="AX213" s="191">
        <f t="shared" si="202"/>
        <v>7097993.0675358884</v>
      </c>
      <c r="AY213" s="191">
        <f t="shared" si="202"/>
        <v>7355320.8890592828</v>
      </c>
      <c r="AZ213" s="191">
        <f t="shared" si="202"/>
        <v>7621805.3130043745</v>
      </c>
      <c r="BA213" s="191">
        <f t="shared" si="202"/>
        <v>7897767.5309076123</v>
      </c>
      <c r="BB213" s="191">
        <f t="shared" si="202"/>
        <v>8183539.8741973341</v>
      </c>
      <c r="BC213" s="191">
        <f t="shared" si="202"/>
        <v>8479466.1970411241</v>
      </c>
      <c r="BD213" s="191">
        <f t="shared" si="202"/>
        <v>8785902.2722518519</v>
      </c>
      <c r="BE213" s="191">
        <f t="shared" si="202"/>
        <v>9103216.2006949298</v>
      </c>
      <c r="BF213" s="191">
        <f t="shared" si="202"/>
        <v>9431788.8346544057</v>
      </c>
      <c r="BG213" s="191">
        <f t="shared" si="202"/>
        <v>9772014.2156309448</v>
      </c>
      <c r="BH213" s="191">
        <f t="shared" si="202"/>
        <v>10124300.027060375</v>
      </c>
      <c r="BI213" s="191">
        <f t="shared" si="202"/>
        <v>10489068.062458441</v>
      </c>
      <c r="BJ213" s="191">
        <f t="shared" si="202"/>
        <v>10866754.709513996</v>
      </c>
      <c r="BK213" s="191">
        <f t="shared" si="202"/>
        <v>11257811.450670842</v>
      </c>
      <c r="BL213" s="191">
        <f t="shared" si="202"/>
        <v>11662705.380756121</v>
      </c>
      <c r="BM213" s="191">
        <f t="shared" si="202"/>
        <v>12081919.74223258</v>
      </c>
      <c r="BN213" s="191">
        <f t="shared" si="202"/>
        <v>12515954.478671085</v>
      </c>
    </row>
    <row r="214" spans="1:66" x14ac:dyDescent="0.3">
      <c r="B214" s="163" t="s">
        <v>142</v>
      </c>
      <c r="I214" s="103" t="s">
        <v>18</v>
      </c>
      <c r="M214" s="191">
        <f>M141</f>
        <v>10720000</v>
      </c>
      <c r="N214" s="191">
        <f t="shared" ref="N214:AA214" si="203">N141</f>
        <v>74200</v>
      </c>
      <c r="O214" s="191">
        <f t="shared" si="203"/>
        <v>76426</v>
      </c>
      <c r="P214" s="191">
        <f t="shared" si="203"/>
        <v>384204.42000000004</v>
      </c>
      <c r="Q214" s="191">
        <f t="shared" si="203"/>
        <v>3021517.1952000004</v>
      </c>
      <c r="R214" s="191">
        <f t="shared" si="203"/>
        <v>475037.02670399996</v>
      </c>
      <c r="S214" s="191">
        <f t="shared" si="203"/>
        <v>484537.76723807998</v>
      </c>
      <c r="T214" s="191">
        <f t="shared" si="203"/>
        <v>825723.26333962556</v>
      </c>
      <c r="U214" s="191">
        <f t="shared" si="203"/>
        <v>3270587.3840774782</v>
      </c>
      <c r="V214" s="191">
        <f t="shared" si="203"/>
        <v>514195.35489518841</v>
      </c>
      <c r="W214" s="191">
        <f t="shared" si="203"/>
        <v>876264.13284211745</v>
      </c>
      <c r="X214" s="191">
        <f t="shared" si="203"/>
        <v>534968.84723295399</v>
      </c>
      <c r="Y214" s="191">
        <f t="shared" si="203"/>
        <v>3939458.3989408175</v>
      </c>
      <c r="Z214" s="191">
        <f t="shared" si="203"/>
        <v>556581.58866116544</v>
      </c>
      <c r="AA214" s="191">
        <f t="shared" si="203"/>
        <v>948496.47804282024</v>
      </c>
      <c r="AB214" s="191">
        <f t="shared" ref="AB214:AH214" si="204">AB141</f>
        <v>579067.48484307644</v>
      </c>
      <c r="AC214" s="191">
        <f t="shared" si="204"/>
        <v>3832014.3899420383</v>
      </c>
      <c r="AD214" s="191">
        <f t="shared" si="204"/>
        <v>1006552.0504708652</v>
      </c>
      <c r="AE214" s="191">
        <f t="shared" si="204"/>
        <v>614511.04745535157</v>
      </c>
      <c r="AF214" s="191">
        <f t="shared" si="204"/>
        <v>626801.26840445865</v>
      </c>
      <c r="AG214" s="191">
        <f t="shared" si="204"/>
        <v>4576719.4078595806</v>
      </c>
      <c r="AH214" s="191">
        <f t="shared" si="204"/>
        <v>652124.03964799875</v>
      </c>
      <c r="AI214" s="191">
        <f t="shared" ref="AI214:BN214" si="205">AI141</f>
        <v>665166.52044095879</v>
      </c>
      <c r="AJ214" s="191">
        <f t="shared" si="205"/>
        <v>1133541.0922734097</v>
      </c>
      <c r="AK214" s="191">
        <f t="shared" si="205"/>
        <v>4489815.6081112633</v>
      </c>
      <c r="AL214" s="191">
        <f t="shared" si="205"/>
        <v>705880.03282410896</v>
      </c>
      <c r="AM214" s="191">
        <f t="shared" si="205"/>
        <v>1202922.8754492805</v>
      </c>
      <c r="AN214" s="191">
        <f t="shared" si="205"/>
        <v>1271761.6735771808</v>
      </c>
      <c r="AO214" s="191">
        <f t="shared" si="205"/>
        <v>4859920.8066895902</v>
      </c>
      <c r="AP214" s="191">
        <f t="shared" si="205"/>
        <v>1276551.3788097801</v>
      </c>
      <c r="AQ214" s="191">
        <f t="shared" si="205"/>
        <v>779348.59360328456</v>
      </c>
      <c r="AR214" s="191">
        <f t="shared" si="205"/>
        <v>794935.56547535036</v>
      </c>
      <c r="AS214" s="191">
        <f t="shared" si="205"/>
        <v>5804386.8350330666</v>
      </c>
      <c r="AT214" s="191">
        <f t="shared" si="205"/>
        <v>827050.96232055442</v>
      </c>
      <c r="AU214" s="191">
        <f t="shared" si="205"/>
        <v>843591.98156696558</v>
      </c>
      <c r="AV214" s="191">
        <f t="shared" si="205"/>
        <v>1437604.1890752167</v>
      </c>
      <c r="AW214" s="191">
        <f t="shared" si="205"/>
        <v>5694171.804085956</v>
      </c>
      <c r="AX214" s="191">
        <f t="shared" si="205"/>
        <v>895226.55957471638</v>
      </c>
      <c r="AY214" s="191">
        <f t="shared" si="205"/>
        <v>1525597.0662801329</v>
      </c>
      <c r="AZ214" s="191">
        <f t="shared" si="205"/>
        <v>931393.7125815351</v>
      </c>
      <c r="BA214" s="191">
        <f t="shared" si="205"/>
        <v>6163554.6853078585</v>
      </c>
      <c r="BB214" s="191">
        <f t="shared" si="205"/>
        <v>2328016.3129055654</v>
      </c>
      <c r="BC214" s="191">
        <f t="shared" si="205"/>
        <v>988402.45894122566</v>
      </c>
      <c r="BD214" s="191">
        <f t="shared" si="205"/>
        <v>1008170.5081200502</v>
      </c>
      <c r="BE214" s="191">
        <f t="shared" si="205"/>
        <v>7361365.9759975495</v>
      </c>
      <c r="BF214" s="191">
        <f t="shared" si="205"/>
        <v>1048900.5966481001</v>
      </c>
      <c r="BG214" s="191">
        <f t="shared" si="205"/>
        <v>1069878.6085810622</v>
      </c>
      <c r="BH214" s="191">
        <f t="shared" si="205"/>
        <v>1823229.7166233859</v>
      </c>
      <c r="BI214" s="191">
        <f t="shared" si="205"/>
        <v>7221586.6673614196</v>
      </c>
      <c r="BJ214" s="191">
        <f t="shared" si="205"/>
        <v>1135363.7384550921</v>
      </c>
      <c r="BK214" s="191">
        <f t="shared" si="205"/>
        <v>1934825.9611184699</v>
      </c>
      <c r="BL214" s="191">
        <f t="shared" si="205"/>
        <v>1181232.4334886775</v>
      </c>
      <c r="BM214" s="191">
        <f t="shared" si="205"/>
        <v>7816877.6549792234</v>
      </c>
      <c r="BN214" s="191">
        <f t="shared" si="205"/>
        <v>2053252.7885466097</v>
      </c>
    </row>
    <row r="215" spans="1:66" x14ac:dyDescent="0.3">
      <c r="B215" s="163" t="s">
        <v>133</v>
      </c>
      <c r="I215" s="103" t="s">
        <v>18</v>
      </c>
      <c r="M215" s="191">
        <f t="shared" ref="M215:AH215" ca="1" si="206">M202*M208</f>
        <v>167264.00047249999</v>
      </c>
      <c r="N215" s="191">
        <f t="shared" ca="1" si="206"/>
        <v>152421.68317499998</v>
      </c>
      <c r="O215" s="191">
        <f t="shared" ca="1" si="206"/>
        <v>160140.56855827564</v>
      </c>
      <c r="P215" s="191">
        <f t="shared" ca="1" si="206"/>
        <v>166073.37486759439</v>
      </c>
      <c r="Q215" s="191">
        <f t="shared" ca="1" si="206"/>
        <v>142181.96026604794</v>
      </c>
      <c r="R215" s="191">
        <f t="shared" ca="1" si="206"/>
        <v>152708.80100164641</v>
      </c>
      <c r="S215" s="191">
        <f t="shared" ca="1" si="206"/>
        <v>306471.67468329944</v>
      </c>
      <c r="T215" s="191">
        <f t="shared" ca="1" si="206"/>
        <v>305710.4204032353</v>
      </c>
      <c r="U215" s="191">
        <f t="shared" ca="1" si="206"/>
        <v>260402.18642756707</v>
      </c>
      <c r="V215" s="191">
        <f t="shared" ca="1" si="206"/>
        <v>268753.07230064389</v>
      </c>
      <c r="W215" s="191">
        <f t="shared" ca="1" si="206"/>
        <v>282658.43858733802</v>
      </c>
      <c r="X215" s="191">
        <f t="shared" ca="1" si="206"/>
        <v>302934.1928189504</v>
      </c>
      <c r="Y215" s="191">
        <f t="shared" ca="1" si="206"/>
        <v>296906.2788334653</v>
      </c>
      <c r="Z215" s="191">
        <f t="shared" ca="1" si="206"/>
        <v>318663.01078947209</v>
      </c>
      <c r="AA215" s="191">
        <f t="shared" ca="1" si="206"/>
        <v>334485.63780770922</v>
      </c>
      <c r="AB215" s="191">
        <f t="shared" ca="1" si="206"/>
        <v>363549.14575796534</v>
      </c>
      <c r="AC215" s="191">
        <f t="shared" ca="1" si="206"/>
        <v>367565.09173661604</v>
      </c>
      <c r="AD215" s="191">
        <f t="shared" ca="1" si="206"/>
        <v>385653.26320148772</v>
      </c>
      <c r="AE215" s="191">
        <f t="shared" ca="1" si="206"/>
        <v>426745.61749887274</v>
      </c>
      <c r="AF215" s="191">
        <f t="shared" ca="1" si="206"/>
        <v>459699.01756138162</v>
      </c>
      <c r="AG215" s="191">
        <f t="shared" ca="1" si="206"/>
        <v>456818.25324329059</v>
      </c>
      <c r="AH215" s="191">
        <f t="shared" ca="1" si="206"/>
        <v>486682.61605299881</v>
      </c>
      <c r="AI215" s="191">
        <f t="shared" ref="AI215:BN215" ca="1" si="207">AI202*AI208</f>
        <v>523715.97318309359</v>
      </c>
      <c r="AJ215" s="191">
        <f t="shared" ca="1" si="207"/>
        <v>545698.0997908751</v>
      </c>
      <c r="AK215" s="191">
        <f t="shared" ca="1" si="207"/>
        <v>906460.70709776855</v>
      </c>
      <c r="AL215" s="191">
        <f t="shared" ca="1" si="207"/>
        <v>943604.44349661318</v>
      </c>
      <c r="AM215" s="191">
        <f t="shared" ca="1" si="207"/>
        <v>980703.12738770188</v>
      </c>
      <c r="AN215" s="191">
        <f t="shared" ca="1" si="207"/>
        <v>1018402.1312812499</v>
      </c>
      <c r="AO215" s="191">
        <f t="shared" ca="1" si="207"/>
        <v>1046716.1111325341</v>
      </c>
      <c r="AP215" s="191">
        <f t="shared" ca="1" si="207"/>
        <v>1088322.1548977664</v>
      </c>
      <c r="AQ215" s="191">
        <f t="shared" ca="1" si="207"/>
        <v>1132812.5607874191</v>
      </c>
      <c r="AR215" s="191">
        <f t="shared" ca="1" si="207"/>
        <v>1177723.4811304726</v>
      </c>
      <c r="AS215" s="191">
        <f t="shared" ca="1" si="207"/>
        <v>1211031.6398059102</v>
      </c>
      <c r="AT215" s="191">
        <f t="shared" ca="1" si="207"/>
        <v>1260317.014704607</v>
      </c>
      <c r="AU215" s="191">
        <f t="shared" ca="1" si="207"/>
        <v>1310894.6187933828</v>
      </c>
      <c r="AV215" s="191">
        <f t="shared" ca="1" si="207"/>
        <v>1360428.7700481927</v>
      </c>
      <c r="AW215" s="191">
        <f t="shared" ca="1" si="207"/>
        <v>1400714.8185226133</v>
      </c>
      <c r="AX215" s="191">
        <f t="shared" ca="1" si="207"/>
        <v>1456571.2391566855</v>
      </c>
      <c r="AY215" s="191">
        <f t="shared" ca="1" si="207"/>
        <v>1512672.3348499115</v>
      </c>
      <c r="AZ215" s="191">
        <f t="shared" ca="1" si="207"/>
        <v>1571380.3126316911</v>
      </c>
      <c r="BA215" s="191">
        <f t="shared" ca="1" si="207"/>
        <v>1618253.0618974536</v>
      </c>
      <c r="BB215" s="191">
        <f t="shared" ca="1" si="207"/>
        <v>1678932.9204264632</v>
      </c>
      <c r="BC215" s="191">
        <f t="shared" ca="1" si="207"/>
        <v>1743882.0098907189</v>
      </c>
      <c r="BD215" s="191">
        <f t="shared" ca="1" si="207"/>
        <v>1811582.7198546675</v>
      </c>
      <c r="BE215" s="191">
        <f t="shared" ca="1" si="207"/>
        <v>1864937.6015535891</v>
      </c>
      <c r="BF215" s="191">
        <f t="shared" ca="1" si="207"/>
        <v>1938937.3538194415</v>
      </c>
      <c r="BG215" s="191">
        <f t="shared" ca="1" si="207"/>
        <v>2015226.4742009814</v>
      </c>
      <c r="BH215" s="191">
        <f t="shared" ca="1" si="207"/>
        <v>2090856.2424359659</v>
      </c>
      <c r="BI215" s="191">
        <f t="shared" ca="1" si="207"/>
        <v>2154913.6700517642</v>
      </c>
      <c r="BJ215" s="191">
        <f t="shared" ca="1" si="207"/>
        <v>2238889.0044627078</v>
      </c>
      <c r="BK215" s="191">
        <f t="shared" ca="1" si="207"/>
        <v>2323626.3556301836</v>
      </c>
      <c r="BL215" s="191">
        <f t="shared" ca="1" si="207"/>
        <v>2412136.9882544787</v>
      </c>
      <c r="BM215" s="191">
        <f t="shared" ca="1" si="207"/>
        <v>2486120.7517909356</v>
      </c>
      <c r="BN215" s="191">
        <f t="shared" ca="1" si="207"/>
        <v>2580138.0870791893</v>
      </c>
    </row>
    <row r="216" spans="1:66" x14ac:dyDescent="0.3">
      <c r="B216" s="163" t="s">
        <v>143</v>
      </c>
      <c r="I216" s="103" t="s">
        <v>18</v>
      </c>
      <c r="M216" s="191">
        <f>M166</f>
        <v>0</v>
      </c>
      <c r="N216" s="191">
        <f t="shared" ref="N216:AA216" si="208">N166</f>
        <v>-25899.708000000042</v>
      </c>
      <c r="O216" s="191">
        <f t="shared" si="208"/>
        <v>-13996.029806879815</v>
      </c>
      <c r="P216" s="191">
        <f t="shared" si="208"/>
        <v>-13649.623938130797</v>
      </c>
      <c r="Q216" s="191">
        <f t="shared" si="208"/>
        <v>-16267.063818264927</v>
      </c>
      <c r="R216" s="191">
        <f t="shared" si="208"/>
        <v>-16807.156751105038</v>
      </c>
      <c r="S216" s="191">
        <f t="shared" si="208"/>
        <v>-17365.134692519146</v>
      </c>
      <c r="T216" s="191">
        <f t="shared" si="208"/>
        <v>-17941.588522039005</v>
      </c>
      <c r="U216" s="191">
        <f t="shared" si="208"/>
        <v>-18537.128600010881</v>
      </c>
      <c r="V216" s="191">
        <f t="shared" si="208"/>
        <v>-19152.385408669244</v>
      </c>
      <c r="W216" s="191">
        <f t="shared" si="208"/>
        <v>-19788.010214274516</v>
      </c>
      <c r="X216" s="191">
        <f t="shared" si="208"/>
        <v>-20444.675750992494</v>
      </c>
      <c r="Y216" s="191">
        <f t="shared" si="208"/>
        <v>-21123.076927253976</v>
      </c>
      <c r="Z216" s="191">
        <f t="shared" si="208"/>
        <v>-21823.93155530619</v>
      </c>
      <c r="AA216" s="191">
        <f t="shared" si="208"/>
        <v>-22547.981104729231</v>
      </c>
      <c r="AB216" s="191">
        <f t="shared" ref="AB216:AH216" si="209">AB166</f>
        <v>-23295.991480707773</v>
      </c>
      <c r="AC216" s="191">
        <f t="shared" si="209"/>
        <v>-24068.753827855922</v>
      </c>
      <c r="AD216" s="191">
        <f t="shared" si="209"/>
        <v>-24867.085360445781</v>
      </c>
      <c r="AE216" s="191">
        <f t="shared" si="209"/>
        <v>-25691.830219904426</v>
      </c>
      <c r="AF216" s="191">
        <f t="shared" si="209"/>
        <v>-26543.860360460822</v>
      </c>
      <c r="AG216" s="191">
        <f t="shared" si="209"/>
        <v>-27424.076463882928</v>
      </c>
      <c r="AH216" s="191">
        <f t="shared" si="209"/>
        <v>-28333.408884251025</v>
      </c>
      <c r="AI216" s="191">
        <f t="shared" ref="AI216:BN216" si="210">AI166</f>
        <v>-29272.818623745814</v>
      </c>
      <c r="AJ216" s="191">
        <f t="shared" si="210"/>
        <v>-30243.298340481007</v>
      </c>
      <c r="AK216" s="191">
        <f t="shared" si="210"/>
        <v>-31245.873389422894</v>
      </c>
      <c r="AL216" s="191">
        <f t="shared" si="210"/>
        <v>-32281.602897476288</v>
      </c>
      <c r="AM216" s="191">
        <f t="shared" si="210"/>
        <v>-33351.580873879604</v>
      </c>
      <c r="AN216" s="191">
        <f t="shared" si="210"/>
        <v>-34456.937357032206</v>
      </c>
      <c r="AO216" s="191">
        <f t="shared" si="210"/>
        <v>-35598.839598977473</v>
      </c>
      <c r="AP216" s="191">
        <f t="shared" si="210"/>
        <v>-36778.493288766826</v>
      </c>
      <c r="AQ216" s="191">
        <f t="shared" si="210"/>
        <v>-37997.143815967022</v>
      </c>
      <c r="AR216" s="191">
        <f t="shared" si="210"/>
        <v>-39256.077575653791</v>
      </c>
      <c r="AS216" s="191">
        <f t="shared" si="210"/>
        <v>-40556.623316212557</v>
      </c>
      <c r="AT216" s="191">
        <f t="shared" si="210"/>
        <v>-41900.153531391639</v>
      </c>
      <c r="AU216" s="191">
        <f t="shared" si="210"/>
        <v>-43288.085898030084</v>
      </c>
      <c r="AV216" s="191">
        <f t="shared" si="210"/>
        <v>-44721.884760952555</v>
      </c>
      <c r="AW216" s="191">
        <f t="shared" si="210"/>
        <v>-46203.062666620361</v>
      </c>
      <c r="AX216" s="191">
        <f t="shared" si="210"/>
        <v>-47733.181947063887</v>
      </c>
      <c r="AY216" s="191">
        <f t="shared" si="210"/>
        <v>-49313.856355817989</v>
      </c>
      <c r="AZ216" s="191">
        <f t="shared" si="210"/>
        <v>-50946.752757518552</v>
      </c>
      <c r="BA216" s="191">
        <f t="shared" si="210"/>
        <v>-52633.592872928828</v>
      </c>
      <c r="BB216" s="191">
        <f t="shared" si="210"/>
        <v>-54376.155081216712</v>
      </c>
      <c r="BC216" s="191">
        <f t="shared" si="210"/>
        <v>-56176.276281354949</v>
      </c>
      <c r="BD216" s="191">
        <f t="shared" si="210"/>
        <v>-58035.853814588627</v>
      </c>
      <c r="BE216" s="191">
        <f t="shared" si="210"/>
        <v>-59956.847449948546</v>
      </c>
      <c r="BF216" s="191">
        <f t="shared" si="210"/>
        <v>-61941.28143490525</v>
      </c>
      <c r="BG216" s="191">
        <f t="shared" si="210"/>
        <v>-63991.246613276424</v>
      </c>
      <c r="BH216" s="191">
        <f t="shared" si="210"/>
        <v>-66108.902612599079</v>
      </c>
      <c r="BI216" s="191">
        <f t="shared" si="210"/>
        <v>-68296.480103237089</v>
      </c>
      <c r="BJ216" s="191">
        <f t="shared" si="210"/>
        <v>-70556.283131578006</v>
      </c>
      <c r="BK216" s="191">
        <f t="shared" si="210"/>
        <v>-72890.691529750824</v>
      </c>
      <c r="BL216" s="191">
        <f t="shared" si="210"/>
        <v>-75302.163404347375</v>
      </c>
      <c r="BM216" s="191">
        <f t="shared" si="210"/>
        <v>-77793.237706764601</v>
      </c>
      <c r="BN216" s="191">
        <f t="shared" si="210"/>
        <v>-80366.536887833849</v>
      </c>
    </row>
    <row r="217" spans="1:66" x14ac:dyDescent="0.3">
      <c r="B217" s="121" t="s">
        <v>144</v>
      </c>
      <c r="C217" s="173"/>
      <c r="D217" s="173"/>
      <c r="E217" s="173"/>
      <c r="F217" s="173"/>
      <c r="G217" s="173"/>
      <c r="H217" s="174"/>
      <c r="I217" s="124" t="s">
        <v>18</v>
      </c>
      <c r="J217" s="174"/>
      <c r="K217" s="174"/>
      <c r="L217" s="174"/>
      <c r="M217" s="209">
        <f t="shared" ref="M217:AH217" ca="1" si="211">SUM(M213,-M214,-M215,M216)</f>
        <v>-8848264.0004725009</v>
      </c>
      <c r="N217" s="209">
        <f t="shared" ca="1" si="211"/>
        <v>1820157.568825</v>
      </c>
      <c r="O217" s="209">
        <f t="shared" ca="1" si="211"/>
        <v>1799403.7659004428</v>
      </c>
      <c r="P217" s="209">
        <f t="shared" ca="1" si="211"/>
        <v>1518941.8080685344</v>
      </c>
      <c r="Q217" s="209">
        <f t="shared" ca="1" si="211"/>
        <v>-1019585.8214235133</v>
      </c>
      <c r="R217" s="209">
        <f t="shared" ca="1" si="211"/>
        <v>1596150.4004499821</v>
      </c>
      <c r="S217" s="209">
        <f t="shared" ca="1" si="211"/>
        <v>1515563.7125962989</v>
      </c>
      <c r="T217" s="209">
        <f t="shared" ca="1" si="211"/>
        <v>1260813.4523041653</v>
      </c>
      <c r="U217" s="209">
        <f t="shared" ca="1" si="211"/>
        <v>-1049964.7598607289</v>
      </c>
      <c r="V217" s="209">
        <f t="shared" ca="1" si="211"/>
        <v>1790068.1294081055</v>
      </c>
      <c r="W217" s="209">
        <f t="shared" ca="1" si="211"/>
        <v>1509414.0509069958</v>
      </c>
      <c r="X217" s="209">
        <f t="shared" ca="1" si="211"/>
        <v>1929200.2204970911</v>
      </c>
      <c r="Y217" s="209">
        <f t="shared" ca="1" si="211"/>
        <v>-1366925.8107384169</v>
      </c>
      <c r="Z217" s="209">
        <f t="shared" ca="1" si="211"/>
        <v>2100225.5247857138</v>
      </c>
      <c r="AA217" s="209">
        <f t="shared" ca="1" si="211"/>
        <v>1802346.0338718924</v>
      </c>
      <c r="AB217" s="209">
        <f t="shared" ca="1" si="211"/>
        <v>2256532.0191832799</v>
      </c>
      <c r="AC217" s="209">
        <f t="shared" ca="1" si="211"/>
        <v>-882507.40339088999</v>
      </c>
      <c r="AD217" s="209">
        <f t="shared" ca="1" si="211"/>
        <v>2047038.4873100433</v>
      </c>
      <c r="AE217" s="209">
        <f t="shared" ca="1" si="211"/>
        <v>2524557.6004929761</v>
      </c>
      <c r="AF217" s="209">
        <f t="shared" ca="1" si="211"/>
        <v>2610438.8908990067</v>
      </c>
      <c r="AG217" s="209">
        <f t="shared" ca="1" si="211"/>
        <v>-1200757.9812793825</v>
      </c>
      <c r="AH217" s="209">
        <f t="shared" ca="1" si="211"/>
        <v>2834695.8906501937</v>
      </c>
      <c r="AI217" s="209">
        <f t="shared" ref="AI217:BN217" ca="1" si="212">SUM(AI213,-AI214,-AI215,AI216)</f>
        <v>2930397.8767711311</v>
      </c>
      <c r="AJ217" s="209">
        <f t="shared" ca="1" si="212"/>
        <v>2591052.5769009469</v>
      </c>
      <c r="AK217" s="209">
        <f t="shared" ca="1" si="212"/>
        <v>-969554.7250411089</v>
      </c>
      <c r="AL217" s="209">
        <f t="shared" ca="1" si="212"/>
        <v>2939276.6520455154</v>
      </c>
      <c r="AM217" s="209">
        <f t="shared" ca="1" si="212"/>
        <v>2572982.3438698449</v>
      </c>
      <c r="AN217" s="209">
        <f t="shared" ca="1" si="212"/>
        <v>2640304.3024070659</v>
      </c>
      <c r="AO217" s="209">
        <f t="shared" ca="1" si="212"/>
        <v>-796084.50875222997</v>
      </c>
      <c r="AP217" s="209">
        <f t="shared" ca="1" si="212"/>
        <v>2932207.1005597152</v>
      </c>
      <c r="AQ217" s="209">
        <f t="shared" ca="1" si="212"/>
        <v>3578118.6483232556</v>
      </c>
      <c r="AR217" s="209">
        <f t="shared" ca="1" si="212"/>
        <v>3717725.7886672551</v>
      </c>
      <c r="AS217" s="209">
        <f t="shared" ca="1" si="212"/>
        <v>-1117779.6487231366</v>
      </c>
      <c r="AT217" s="209">
        <f t="shared" ca="1" si="212"/>
        <v>4024925.3473075638</v>
      </c>
      <c r="AU217" s="209">
        <f t="shared" ca="1" si="212"/>
        <v>4180122.0248101582</v>
      </c>
      <c r="AV217" s="209">
        <f t="shared" ca="1" si="212"/>
        <v>3766821.1120985281</v>
      </c>
      <c r="AW217" s="209">
        <f t="shared" ca="1" si="212"/>
        <v>-291578.25870242342</v>
      </c>
      <c r="AX217" s="209">
        <f t="shared" ca="1" si="212"/>
        <v>4698462.0868574223</v>
      </c>
      <c r="AY217" s="209">
        <f t="shared" ca="1" si="212"/>
        <v>4267737.63157342</v>
      </c>
      <c r="AZ217" s="209">
        <f t="shared" ca="1" si="212"/>
        <v>5068084.5350336302</v>
      </c>
      <c r="BA217" s="209">
        <f t="shared" ca="1" si="212"/>
        <v>63326.190829371335</v>
      </c>
      <c r="BB217" s="209">
        <f t="shared" ca="1" si="212"/>
        <v>4122214.4857840892</v>
      </c>
      <c r="BC217" s="209">
        <f t="shared" ca="1" si="212"/>
        <v>5691005.4519278239</v>
      </c>
      <c r="BD217" s="209">
        <f t="shared" ca="1" si="212"/>
        <v>5908113.1904625446</v>
      </c>
      <c r="BE217" s="209">
        <f t="shared" ca="1" si="212"/>
        <v>-183044.22430615732</v>
      </c>
      <c r="BF217" s="209">
        <f t="shared" ca="1" si="212"/>
        <v>6382009.6027519591</v>
      </c>
      <c r="BG217" s="209">
        <f t="shared" ca="1" si="212"/>
        <v>6622917.8862356246</v>
      </c>
      <c r="BH217" s="209">
        <f t="shared" ca="1" si="212"/>
        <v>6144105.1653884239</v>
      </c>
      <c r="BI217" s="209">
        <f t="shared" ca="1" si="212"/>
        <v>1044271.2449420197</v>
      </c>
      <c r="BJ217" s="209">
        <f t="shared" ca="1" si="212"/>
        <v>7421945.6834646175</v>
      </c>
      <c r="BK217" s="209">
        <f t="shared" ca="1" si="212"/>
        <v>6926468.4423924368</v>
      </c>
      <c r="BL217" s="209">
        <f t="shared" ca="1" si="212"/>
        <v>7994033.7956086174</v>
      </c>
      <c r="BM217" s="209">
        <f t="shared" ca="1" si="212"/>
        <v>1701128.0977556561</v>
      </c>
      <c r="BN217" s="209">
        <f t="shared" ca="1" si="212"/>
        <v>7802197.0661574509</v>
      </c>
    </row>
    <row r="218" spans="1:66" x14ac:dyDescent="0.3">
      <c r="B218" s="163" t="s">
        <v>145</v>
      </c>
      <c r="I218" s="103" t="s">
        <v>18</v>
      </c>
      <c r="M218" s="191">
        <f t="shared" ref="M218:AH218" ca="1" si="213">-M204</f>
        <v>-226671.42632142859</v>
      </c>
      <c r="N218" s="191">
        <f t="shared" ca="1" si="213"/>
        <v>-318661.42107142863</v>
      </c>
      <c r="O218" s="191">
        <f t="shared" ca="1" si="213"/>
        <v>-246454.56160714288</v>
      </c>
      <c r="P218" s="191">
        <f t="shared" ca="1" si="213"/>
        <v>-212592.7206</v>
      </c>
      <c r="Q218" s="191">
        <f t="shared" ca="1" si="213"/>
        <v>-209482.85594628574</v>
      </c>
      <c r="R218" s="191">
        <f t="shared" ca="1" si="213"/>
        <v>-156643.10253356004</v>
      </c>
      <c r="S218" s="191">
        <f t="shared" ca="1" si="213"/>
        <v>-109644.88713422677</v>
      </c>
      <c r="T218" s="191">
        <f t="shared" ca="1" si="213"/>
        <v>-97872.909311034484</v>
      </c>
      <c r="U218" s="191">
        <f t="shared" ca="1" si="213"/>
        <v>-108439.51945135283</v>
      </c>
      <c r="V218" s="191">
        <f t="shared" ca="1" si="213"/>
        <v>-95979.41210284202</v>
      </c>
      <c r="W218" s="191">
        <f t="shared" ca="1" si="213"/>
        <v>-86592.096150340221</v>
      </c>
      <c r="X218" s="191">
        <f t="shared" ca="1" si="213"/>
        <v>-79456.387209982757</v>
      </c>
      <c r="Y218" s="191">
        <f t="shared" ca="1" si="213"/>
        <v>-114045.15515677248</v>
      </c>
      <c r="Z218" s="191">
        <f t="shared" ca="1" si="213"/>
        <v>-106761.66421428035</v>
      </c>
      <c r="AA218" s="191">
        <f t="shared" ca="1" si="213"/>
        <v>-99645.598560192215</v>
      </c>
      <c r="AB218" s="191">
        <f t="shared" ca="1" si="213"/>
        <v>-90504.510288297519</v>
      </c>
      <c r="AC218" s="191">
        <f t="shared" ca="1" si="213"/>
        <v>-121896.81543622463</v>
      </c>
      <c r="AD218" s="191">
        <f t="shared" ca="1" si="213"/>
        <v>-113788.12264471597</v>
      </c>
      <c r="AE218" s="191">
        <f t="shared" ca="1" si="213"/>
        <v>-100554.54095557984</v>
      </c>
      <c r="AF218" s="191">
        <f t="shared" ca="1" si="213"/>
        <v>-91509.356394697214</v>
      </c>
      <c r="AG218" s="191">
        <f t="shared" ca="1" si="213"/>
        <v>-132412.09898705827</v>
      </c>
      <c r="AH218" s="191">
        <f t="shared" ca="1" si="213"/>
        <v>-119633.59158924784</v>
      </c>
      <c r="AI218" s="191">
        <f t="shared" ref="AI218:BN218" ca="1" si="214">-AI204</f>
        <v>-106873.46764120058</v>
      </c>
      <c r="AJ218" s="191">
        <f t="shared" ca="1" si="214"/>
        <v>-103563.63625775481</v>
      </c>
      <c r="AK218" s="191">
        <f t="shared" ca="1" si="214"/>
        <v>-141487.90594892387</v>
      </c>
      <c r="AL218" s="191">
        <f t="shared" ca="1" si="214"/>
        <v>-127688.23842269802</v>
      </c>
      <c r="AM218" s="191">
        <f t="shared" ca="1" si="214"/>
        <v>-119945.03525831617</v>
      </c>
      <c r="AN218" s="191">
        <f t="shared" ca="1" si="214"/>
        <v>-115391.08614038667</v>
      </c>
      <c r="AO218" s="191">
        <f t="shared" ca="1" si="214"/>
        <v>-161788.81470442365</v>
      </c>
      <c r="AP218" s="191">
        <f t="shared" ca="1" si="214"/>
        <v>-151372.67566190194</v>
      </c>
      <c r="AQ218" s="191">
        <f t="shared" ca="1" si="214"/>
        <v>-133931.41897078772</v>
      </c>
      <c r="AR218" s="191">
        <f t="shared" ca="1" si="214"/>
        <v>-121433.8598464799</v>
      </c>
      <c r="AS218" s="191">
        <f t="shared" ca="1" si="214"/>
        <v>-171378.11702295628</v>
      </c>
      <c r="AT218" s="191">
        <f t="shared" ca="1" si="214"/>
        <v>-152683.88403265498</v>
      </c>
      <c r="AU218" s="191">
        <f t="shared" ca="1" si="214"/>
        <v>-135541.38348099933</v>
      </c>
      <c r="AV218" s="191">
        <f t="shared" ca="1" si="214"/>
        <v>-131343.71765816311</v>
      </c>
      <c r="AW218" s="191">
        <f t="shared" ca="1" si="214"/>
        <v>-179440.86217936978</v>
      </c>
      <c r="AX218" s="191">
        <f t="shared" ca="1" si="214"/>
        <v>-161939.54774214712</v>
      </c>
      <c r="AY218" s="191">
        <f t="shared" ca="1" si="214"/>
        <v>-152119.2945358936</v>
      </c>
      <c r="AZ218" s="191">
        <f t="shared" ca="1" si="214"/>
        <v>-139041.91952013021</v>
      </c>
      <c r="BA218" s="191">
        <f t="shared" ca="1" si="214"/>
        <v>-191800.5694911661</v>
      </c>
      <c r="BB218" s="191">
        <f t="shared" ca="1" si="214"/>
        <v>-188621.20549988962</v>
      </c>
      <c r="BC218" s="191">
        <f t="shared" ca="1" si="214"/>
        <v>-175266.14994246239</v>
      </c>
      <c r="BD218" s="191">
        <f t="shared" ca="1" si="214"/>
        <v>-159317.89199152929</v>
      </c>
      <c r="BE218" s="191">
        <f t="shared" ca="1" si="214"/>
        <v>-222560.95520164754</v>
      </c>
      <c r="BF218" s="191">
        <f t="shared" ca="1" si="214"/>
        <v>-198753.816466588</v>
      </c>
      <c r="BG218" s="191">
        <f t="shared" ca="1" si="214"/>
        <v>-175697.67181674764</v>
      </c>
      <c r="BH218" s="191">
        <f t="shared" ca="1" si="214"/>
        <v>-167841.72974625105</v>
      </c>
      <c r="BI218" s="191">
        <f t="shared" ca="1" si="214"/>
        <v>-227574.39554527809</v>
      </c>
      <c r="BJ218" s="191">
        <f t="shared" ca="1" si="214"/>
        <v>-205378.49778681586</v>
      </c>
      <c r="BK218" s="191">
        <f t="shared" ca="1" si="214"/>
        <v>-192924.04290806281</v>
      </c>
      <c r="BL218" s="191">
        <f t="shared" ca="1" si="214"/>
        <v>-176338.77002050815</v>
      </c>
      <c r="BM218" s="191">
        <f t="shared" ca="1" si="214"/>
        <v>-243249.49560907643</v>
      </c>
      <c r="BN218" s="191">
        <f t="shared" ca="1" si="214"/>
        <v>-229582.63543684944</v>
      </c>
    </row>
    <row r="219" spans="1:66" x14ac:dyDescent="0.3">
      <c r="B219" s="163" t="s">
        <v>146</v>
      </c>
      <c r="I219" s="103" t="s">
        <v>18</v>
      </c>
      <c r="M219" s="191">
        <f t="shared" ref="M219:AH219" ca="1" si="215">M187-L187+M181-L181</f>
        <v>9454285.6142857149</v>
      </c>
      <c r="N219" s="191">
        <f t="shared" ca="1" si="215"/>
        <v>-1202114.3857142855</v>
      </c>
      <c r="O219" s="191">
        <f t="shared" ca="1" si="215"/>
        <v>-1210806.3857142855</v>
      </c>
      <c r="P219" s="191">
        <f t="shared" ca="1" si="215"/>
        <v>-944789.31571428617</v>
      </c>
      <c r="Q219" s="191">
        <f t="shared" ca="1" si="215"/>
        <v>1370412.2010285715</v>
      </c>
      <c r="R219" s="191">
        <f t="shared" ca="1" si="215"/>
        <v>-1243930.3998537138</v>
      </c>
      <c r="S219" s="191">
        <f t="shared" ca="1" si="215"/>
        <v>-1303649.3403536456</v>
      </c>
      <c r="T219" s="191">
        <f t="shared" ca="1" si="215"/>
        <v>-420503.10726818419</v>
      </c>
      <c r="U219" s="191">
        <f t="shared" ca="1" si="215"/>
        <v>1686297.4282175847</v>
      </c>
      <c r="V219" s="191">
        <f t="shared" ca="1" si="215"/>
        <v>-1132633.0802354466</v>
      </c>
      <c r="W219" s="191">
        <f t="shared" ca="1" si="215"/>
        <v>-249532.03822957561</v>
      </c>
      <c r="X219" s="191">
        <f t="shared" ca="1" si="215"/>
        <v>-600719.64841487561</v>
      </c>
      <c r="Y219" s="191">
        <f t="shared" ca="1" si="215"/>
        <v>2437189.1676493618</v>
      </c>
      <c r="Z219" s="191">
        <f t="shared" ca="1" si="215"/>
        <v>-925354.62711930228</v>
      </c>
      <c r="AA219" s="191">
        <f t="shared" ca="1" si="215"/>
        <v>-326436.41547728283</v>
      </c>
      <c r="AB219" s="191">
        <f t="shared" ca="1" si="215"/>
        <v>-706573.17893539509</v>
      </c>
      <c r="AC219" s="191">
        <f t="shared" ca="1" si="215"/>
        <v>2211315.2449598205</v>
      </c>
      <c r="AD219" s="191">
        <f t="shared" ca="1" si="215"/>
        <v>-632547.00853649247</v>
      </c>
      <c r="AE219" s="191">
        <f t="shared" ca="1" si="215"/>
        <v>-759303.75390805118</v>
      </c>
      <c r="AF219" s="191">
        <f t="shared" ca="1" si="215"/>
        <v>-701565.47751633869</v>
      </c>
      <c r="AG219" s="191">
        <f t="shared" ca="1" si="215"/>
        <v>2877970.6940276423</v>
      </c>
      <c r="AH219" s="191">
        <f t="shared" ca="1" si="215"/>
        <v>-1058683.3626430263</v>
      </c>
      <c r="AI219" s="191">
        <f t="shared" ref="AI219:BN219" ca="1" si="216">AI187-AH187+AI181-AH181</f>
        <v>-758488.66983452323</v>
      </c>
      <c r="AJ219" s="191">
        <f t="shared" ca="1" si="216"/>
        <v>-348167.08161727036</v>
      </c>
      <c r="AK219" s="191">
        <f t="shared" ca="1" si="216"/>
        <v>2653611.3472946878</v>
      </c>
      <c r="AL219" s="191">
        <f t="shared" ca="1" si="216"/>
        <v>-1143376.9401880044</v>
      </c>
      <c r="AM219" s="191">
        <f t="shared" ca="1" si="216"/>
        <v>-383803.83265893953</v>
      </c>
      <c r="AN219" s="191">
        <f t="shared" ca="1" si="216"/>
        <v>-364902.35057911649</v>
      </c>
      <c r="AO219" s="191">
        <f t="shared" ca="1" si="216"/>
        <v>2798321.6130480524</v>
      </c>
      <c r="AP219" s="191">
        <f t="shared" ca="1" si="216"/>
        <v>-850424.90330534009</v>
      </c>
      <c r="AQ219" s="191">
        <f t="shared" ca="1" si="216"/>
        <v>-968300.72606791928</v>
      </c>
      <c r="AR219" s="191">
        <f t="shared" ca="1" si="216"/>
        <v>-967413.22813993599</v>
      </c>
      <c r="AS219" s="191">
        <f t="shared" ca="1" si="216"/>
        <v>3527689.322169994</v>
      </c>
      <c r="AT219" s="191">
        <f t="shared" ca="1" si="216"/>
        <v>-1419432.759091577</v>
      </c>
      <c r="AU219" s="191">
        <f t="shared" ca="1" si="216"/>
        <v>-961947.00496211462</v>
      </c>
      <c r="AV219" s="191">
        <f t="shared" ca="1" si="216"/>
        <v>-441560.01757371239</v>
      </c>
      <c r="AW219" s="191">
        <f t="shared" ca="1" si="216"/>
        <v>3365420.8439887278</v>
      </c>
      <c r="AX219" s="191">
        <f t="shared" ca="1" si="216"/>
        <v>-1450078.395661287</v>
      </c>
      <c r="AY219" s="191">
        <f t="shared" ca="1" si="216"/>
        <v>-486756.03466717666</v>
      </c>
      <c r="AZ219" s="191">
        <f t="shared" ca="1" si="216"/>
        <v>-1046933.7518902458</v>
      </c>
      <c r="BA219" s="191">
        <f t="shared" ca="1" si="216"/>
        <v>3646306.6789153782</v>
      </c>
      <c r="BB219" s="191">
        <f t="shared" ca="1" si="216"/>
        <v>-373437.14969486604</v>
      </c>
      <c r="BC219" s="191">
        <f t="shared" ca="1" si="216"/>
        <v>-1231972.6960833725</v>
      </c>
      <c r="BD219" s="191">
        <f t="shared" ca="1" si="216"/>
        <v>-1230847.1341185165</v>
      </c>
      <c r="BE219" s="191">
        <f t="shared" ca="1" si="216"/>
        <v>4470029.791029226</v>
      </c>
      <c r="BF219" s="191">
        <f t="shared" ca="1" si="216"/>
        <v>-1804117.1952299448</v>
      </c>
      <c r="BG219" s="191">
        <f t="shared" ca="1" si="216"/>
        <v>-1321272.8692219751</v>
      </c>
      <c r="BH219" s="191">
        <f t="shared" ca="1" si="216"/>
        <v>-661296.34246951062</v>
      </c>
      <c r="BI219" s="191">
        <f t="shared" ca="1" si="216"/>
        <v>4268167.397462639</v>
      </c>
      <c r="BJ219" s="191">
        <f t="shared" ca="1" si="216"/>
        <v>-1839049.9999456685</v>
      </c>
      <c r="BK219" s="191">
        <f t="shared" ca="1" si="216"/>
        <v>-617324.32009626925</v>
      </c>
      <c r="BL219" s="191">
        <f t="shared" ca="1" si="216"/>
        <v>-1327765.1134612048</v>
      </c>
      <c r="BM219" s="191">
        <f t="shared" ca="1" si="216"/>
        <v>4624398.5528172133</v>
      </c>
      <c r="BN219" s="191">
        <f t="shared" ca="1" si="216"/>
        <v>-1244381.2579785511</v>
      </c>
    </row>
    <row r="220" spans="1:66" x14ac:dyDescent="0.3">
      <c r="B220" s="163" t="s">
        <v>147</v>
      </c>
      <c r="I220" s="103" t="s">
        <v>18</v>
      </c>
    </row>
    <row r="221" spans="1:66" x14ac:dyDescent="0.3">
      <c r="B221" s="121" t="s">
        <v>148</v>
      </c>
      <c r="C221" s="173"/>
      <c r="D221" s="173"/>
      <c r="E221" s="173"/>
      <c r="F221" s="173"/>
      <c r="G221" s="173"/>
      <c r="H221" s="174"/>
      <c r="I221" s="124" t="s">
        <v>18</v>
      </c>
      <c r="J221" s="174"/>
      <c r="K221" s="174"/>
      <c r="L221" s="174"/>
      <c r="M221" s="209">
        <f t="shared" ref="M221:AH221" ca="1" si="217">SUM(M217:M220)</f>
        <v>379350.18749178573</v>
      </c>
      <c r="N221" s="209">
        <f t="shared" ca="1" si="217"/>
        <v>299381.76203928585</v>
      </c>
      <c r="O221" s="209">
        <f t="shared" ca="1" si="217"/>
        <v>342142.81857901439</v>
      </c>
      <c r="P221" s="209">
        <f t="shared" ca="1" si="217"/>
        <v>361559.77175424807</v>
      </c>
      <c r="Q221" s="209">
        <f t="shared" ca="1" si="217"/>
        <v>141343.52365877246</v>
      </c>
      <c r="R221" s="209">
        <f t="shared" ca="1" si="217"/>
        <v>195576.89806270832</v>
      </c>
      <c r="S221" s="209">
        <f t="shared" ca="1" si="217"/>
        <v>102269.48510842654</v>
      </c>
      <c r="T221" s="209">
        <f t="shared" ca="1" si="217"/>
        <v>742437.43572494667</v>
      </c>
      <c r="U221" s="209">
        <f t="shared" ca="1" si="217"/>
        <v>527893.1489055031</v>
      </c>
      <c r="V221" s="209">
        <f t="shared" ca="1" si="217"/>
        <v>561455.63706981693</v>
      </c>
      <c r="W221" s="209">
        <f t="shared" ca="1" si="217"/>
        <v>1173289.9165270799</v>
      </c>
      <c r="X221" s="209">
        <f t="shared" ca="1" si="217"/>
        <v>1249024.1848722326</v>
      </c>
      <c r="Y221" s="209">
        <f t="shared" ca="1" si="217"/>
        <v>956218.20175417233</v>
      </c>
      <c r="Z221" s="209">
        <f t="shared" ca="1" si="217"/>
        <v>1068109.233452131</v>
      </c>
      <c r="AA221" s="209">
        <f t="shared" ca="1" si="217"/>
        <v>1376264.0198344174</v>
      </c>
      <c r="AB221" s="209">
        <f t="shared" ca="1" si="217"/>
        <v>1459454.3299595872</v>
      </c>
      <c r="AC221" s="209">
        <f t="shared" ca="1" si="217"/>
        <v>1206911.0261327059</v>
      </c>
      <c r="AD221" s="209">
        <f t="shared" ca="1" si="217"/>
        <v>1300703.3561288349</v>
      </c>
      <c r="AE221" s="209">
        <f t="shared" ca="1" si="217"/>
        <v>1664699.3056293451</v>
      </c>
      <c r="AF221" s="209">
        <f t="shared" ca="1" si="217"/>
        <v>1817364.0569879706</v>
      </c>
      <c r="AG221" s="209">
        <f t="shared" ca="1" si="217"/>
        <v>1544800.6137612015</v>
      </c>
      <c r="AH221" s="209">
        <f t="shared" ca="1" si="217"/>
        <v>1656378.9364179196</v>
      </c>
      <c r="AI221" s="209">
        <f t="shared" ref="AI221:BN221" ca="1" si="218">SUM(AI217:AI220)</f>
        <v>2065035.7392954074</v>
      </c>
      <c r="AJ221" s="209">
        <f t="shared" ca="1" si="218"/>
        <v>2139321.8590259217</v>
      </c>
      <c r="AK221" s="209">
        <f t="shared" ca="1" si="218"/>
        <v>1542568.716304655</v>
      </c>
      <c r="AL221" s="209">
        <f t="shared" ca="1" si="218"/>
        <v>1668211.4734348131</v>
      </c>
      <c r="AM221" s="209">
        <f t="shared" ca="1" si="218"/>
        <v>2069233.4759525894</v>
      </c>
      <c r="AN221" s="209">
        <f t="shared" ca="1" si="218"/>
        <v>2160010.8656875626</v>
      </c>
      <c r="AO221" s="209">
        <f t="shared" ca="1" si="218"/>
        <v>1840448.2895913988</v>
      </c>
      <c r="AP221" s="209">
        <f t="shared" ca="1" si="218"/>
        <v>1930409.5215924731</v>
      </c>
      <c r="AQ221" s="209">
        <f t="shared" ca="1" si="218"/>
        <v>2475886.5032845484</v>
      </c>
      <c r="AR221" s="209">
        <f t="shared" ca="1" si="218"/>
        <v>2628878.7006808394</v>
      </c>
      <c r="AS221" s="209">
        <f t="shared" ca="1" si="218"/>
        <v>2238531.5564239011</v>
      </c>
      <c r="AT221" s="209">
        <f t="shared" ca="1" si="218"/>
        <v>2452808.7041833317</v>
      </c>
      <c r="AU221" s="209">
        <f t="shared" ca="1" si="218"/>
        <v>3082633.6363670444</v>
      </c>
      <c r="AV221" s="209">
        <f t="shared" ca="1" si="218"/>
        <v>3193917.3768666526</v>
      </c>
      <c r="AW221" s="209">
        <f t="shared" ca="1" si="218"/>
        <v>2894401.7231069347</v>
      </c>
      <c r="AX221" s="209">
        <f t="shared" ca="1" si="218"/>
        <v>3086444.1434539882</v>
      </c>
      <c r="AY221" s="209">
        <f t="shared" ca="1" si="218"/>
        <v>3628862.3023703499</v>
      </c>
      <c r="AZ221" s="209">
        <f t="shared" ca="1" si="218"/>
        <v>3882108.863623254</v>
      </c>
      <c r="BA221" s="209">
        <f t="shared" ca="1" si="218"/>
        <v>3517832.3002535836</v>
      </c>
      <c r="BB221" s="209">
        <f t="shared" ca="1" si="218"/>
        <v>3560156.1305893334</v>
      </c>
      <c r="BC221" s="209">
        <f t="shared" ca="1" si="218"/>
        <v>4283766.6059019892</v>
      </c>
      <c r="BD221" s="209">
        <f t="shared" ca="1" si="218"/>
        <v>4517948.1643524989</v>
      </c>
      <c r="BE221" s="209">
        <f t="shared" ca="1" si="218"/>
        <v>4064424.611521421</v>
      </c>
      <c r="BF221" s="209">
        <f t="shared" ca="1" si="218"/>
        <v>4379138.5910554267</v>
      </c>
      <c r="BG221" s="209">
        <f t="shared" ca="1" si="218"/>
        <v>5125947.3451969018</v>
      </c>
      <c r="BH221" s="209">
        <f t="shared" ca="1" si="218"/>
        <v>5314967.093172662</v>
      </c>
      <c r="BI221" s="209">
        <f t="shared" ca="1" si="218"/>
        <v>5084864.246859381</v>
      </c>
      <c r="BJ221" s="209">
        <f t="shared" ca="1" si="218"/>
        <v>5377517.1857321328</v>
      </c>
      <c r="BK221" s="209">
        <f t="shared" ca="1" si="218"/>
        <v>6116220.0793881044</v>
      </c>
      <c r="BL221" s="209">
        <f t="shared" ca="1" si="218"/>
        <v>6489929.9121269044</v>
      </c>
      <c r="BM221" s="209">
        <f t="shared" ca="1" si="218"/>
        <v>6082277.1549637932</v>
      </c>
      <c r="BN221" s="209">
        <f t="shared" ca="1" si="218"/>
        <v>6328233.1727420501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9" r:id="rId3" name="Spinner 11">
              <controlPr defaultSize="0" autoPict="0">
                <anchor moveWithCells="1" sizeWithCells="1">
                  <from>
                    <xdr:col>10</xdr:col>
                    <xdr:colOff>411480</xdr:colOff>
                    <xdr:row>0</xdr:row>
                    <xdr:rowOff>38100</xdr:rowOff>
                  </from>
                  <to>
                    <xdr:col>11</xdr:col>
                    <xdr:colOff>381000</xdr:colOff>
                    <xdr:row>1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28D4-3A44-46EE-81B6-0D8984B8AA11}">
  <dimension ref="A3"/>
  <sheetViews>
    <sheetView showGridLines="0" workbookViewId="0">
      <selection activeCell="A4" sqref="A4"/>
    </sheetView>
  </sheetViews>
  <sheetFormatPr defaultRowHeight="14.4" x14ac:dyDescent="0.3"/>
  <cols>
    <col min="1" max="1" width="32.109375" bestFit="1" customWidth="1"/>
  </cols>
  <sheetData>
    <row r="3" spans="1:1" x14ac:dyDescent="0.3">
      <c r="A3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4F02-52FA-4048-96A4-E4D0C076C712}">
  <dimension ref="A2:AB20"/>
  <sheetViews>
    <sheetView showGridLines="0" workbookViewId="0">
      <selection activeCell="G37" sqref="G37"/>
    </sheetView>
  </sheetViews>
  <sheetFormatPr defaultRowHeight="14.4" x14ac:dyDescent="0.3"/>
  <cols>
    <col min="1" max="1" width="12.88671875" bestFit="1" customWidth="1"/>
    <col min="2" max="3" width="9.88671875" bestFit="1" customWidth="1"/>
  </cols>
  <sheetData>
    <row r="2" spans="1:28" x14ac:dyDescent="0.3">
      <c r="B2" t="s">
        <v>196</v>
      </c>
      <c r="C2" t="s">
        <v>197</v>
      </c>
      <c r="D2" s="4" t="s">
        <v>190</v>
      </c>
      <c r="E2" s="4" t="s">
        <v>191</v>
      </c>
      <c r="F2" s="4" t="s">
        <v>192</v>
      </c>
      <c r="G2" s="4" t="s">
        <v>193</v>
      </c>
      <c r="H2" s="4" t="s">
        <v>194</v>
      </c>
      <c r="I2" s="4" t="s">
        <v>195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">
      <c r="A3" t="s">
        <v>199</v>
      </c>
    </row>
    <row r="4" spans="1:28" x14ac:dyDescent="0.3">
      <c r="A4" t="s">
        <v>198</v>
      </c>
      <c r="B4" s="12">
        <v>5000000</v>
      </c>
    </row>
    <row r="20" spans="1:3" x14ac:dyDescent="0.3">
      <c r="A20" t="s">
        <v>200</v>
      </c>
      <c r="C20" s="12">
        <f>B4</f>
        <v>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3553-087D-461E-8F7B-661D3A47CF8E}">
  <sheetPr>
    <tabColor theme="2"/>
  </sheetPr>
  <dimension ref="A1:AD83"/>
  <sheetViews>
    <sheetView showGridLines="0" workbookViewId="0">
      <selection activeCell="E42" sqref="E42"/>
    </sheetView>
  </sheetViews>
  <sheetFormatPr defaultRowHeight="14.4" x14ac:dyDescent="0.3"/>
  <cols>
    <col min="1" max="1" width="31.33203125" bestFit="1" customWidth="1"/>
  </cols>
  <sheetData>
    <row r="1" spans="1:30" ht="15.6" x14ac:dyDescent="0.3">
      <c r="A1" s="54"/>
      <c r="B1" s="54"/>
      <c r="C1" s="54"/>
      <c r="D1" s="54"/>
      <c r="E1" s="54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x14ac:dyDescent="0.3">
      <c r="A2" s="57" t="s">
        <v>213</v>
      </c>
      <c r="B2" s="57"/>
      <c r="C2" s="58" t="s">
        <v>9</v>
      </c>
      <c r="D2" s="58"/>
      <c r="E2" s="58"/>
      <c r="F2" s="59"/>
      <c r="G2" s="59"/>
      <c r="H2" s="59">
        <v>2023</v>
      </c>
      <c r="I2" s="59">
        <f>H2+1</f>
        <v>2024</v>
      </c>
      <c r="J2" s="59">
        <f t="shared" ref="J2:AD2" si="0">I2+1</f>
        <v>2025</v>
      </c>
      <c r="K2" s="59">
        <f t="shared" si="0"/>
        <v>2026</v>
      </c>
      <c r="L2" s="59">
        <f t="shared" si="0"/>
        <v>2027</v>
      </c>
      <c r="M2" s="59">
        <f t="shared" si="0"/>
        <v>2028</v>
      </c>
      <c r="N2" s="59">
        <f t="shared" si="0"/>
        <v>2029</v>
      </c>
      <c r="O2" s="59">
        <f t="shared" si="0"/>
        <v>2030</v>
      </c>
      <c r="P2" s="59">
        <f t="shared" si="0"/>
        <v>2031</v>
      </c>
      <c r="Q2" s="59">
        <f t="shared" si="0"/>
        <v>2032</v>
      </c>
      <c r="R2" s="59">
        <f t="shared" si="0"/>
        <v>2033</v>
      </c>
      <c r="S2" s="59">
        <f t="shared" si="0"/>
        <v>2034</v>
      </c>
      <c r="T2" s="59">
        <f t="shared" si="0"/>
        <v>2035</v>
      </c>
      <c r="U2" s="59">
        <f t="shared" si="0"/>
        <v>2036</v>
      </c>
      <c r="V2" s="59">
        <f t="shared" si="0"/>
        <v>2037</v>
      </c>
      <c r="W2" s="59">
        <f t="shared" si="0"/>
        <v>2038</v>
      </c>
      <c r="X2" s="59">
        <f t="shared" si="0"/>
        <v>2039</v>
      </c>
      <c r="Y2" s="59">
        <f t="shared" si="0"/>
        <v>2040</v>
      </c>
      <c r="Z2" s="59">
        <f t="shared" si="0"/>
        <v>2041</v>
      </c>
      <c r="AA2" s="59">
        <f t="shared" si="0"/>
        <v>2042</v>
      </c>
      <c r="AB2" s="59">
        <f t="shared" si="0"/>
        <v>2043</v>
      </c>
      <c r="AC2" s="59">
        <f t="shared" si="0"/>
        <v>2044</v>
      </c>
      <c r="AD2" s="59">
        <f t="shared" si="0"/>
        <v>2045</v>
      </c>
    </row>
    <row r="3" spans="1:30" x14ac:dyDescent="0.3">
      <c r="A3" s="224"/>
      <c r="B3" s="93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ht="15" x14ac:dyDescent="0.3">
      <c r="A4" s="250" t="s">
        <v>214</v>
      </c>
      <c r="B4" s="250"/>
      <c r="C4" s="251" t="s">
        <v>5</v>
      </c>
      <c r="D4" s="18"/>
      <c r="E4" s="18"/>
      <c r="F4" s="18"/>
      <c r="G4" s="225"/>
      <c r="H4" s="240">
        <f>Calcs!M192</f>
        <v>2.5000000000000001E-2</v>
      </c>
      <c r="I4" s="240">
        <f>Calcs!N192</f>
        <v>0.03</v>
      </c>
      <c r="J4" s="240">
        <f>Calcs!O192</f>
        <v>2.5000000000000001E-2</v>
      </c>
      <c r="K4" s="240">
        <f>Calcs!P192</f>
        <v>2.5000000000000001E-2</v>
      </c>
      <c r="L4" s="240">
        <f>Calcs!Q192</f>
        <v>0.02</v>
      </c>
      <c r="M4" s="240">
        <f>Calcs!R192</f>
        <v>1.4999999999999999E-2</v>
      </c>
      <c r="N4" s="240">
        <f>Calcs!S192</f>
        <v>0.01</v>
      </c>
      <c r="O4" s="240">
        <f>Calcs!T192</f>
        <v>0.01</v>
      </c>
      <c r="P4" s="240">
        <f>Calcs!U192</f>
        <v>5.0000000000000001E-3</v>
      </c>
      <c r="Q4" s="240">
        <f>Calcs!V192</f>
        <v>5.0000000000000001E-3</v>
      </c>
      <c r="R4" s="240">
        <f>Calcs!W192</f>
        <v>5.0000000000000001E-3</v>
      </c>
      <c r="S4" s="240">
        <f>Calcs!X192</f>
        <v>5.0000000000000001E-3</v>
      </c>
      <c r="T4" s="240">
        <f>Calcs!Y192</f>
        <v>5.0000000000000001E-3</v>
      </c>
      <c r="U4" s="240">
        <f>Calcs!Z192</f>
        <v>5.0000000000000001E-3</v>
      </c>
      <c r="V4" s="240">
        <f>Calcs!AA192</f>
        <v>5.0000000000000001E-3</v>
      </c>
      <c r="W4" s="240">
        <f>Calcs!AB192</f>
        <v>5.0000000000000001E-3</v>
      </c>
      <c r="X4" s="240">
        <f>Calcs!AC192</f>
        <v>5.0000000000000001E-3</v>
      </c>
      <c r="Y4" s="240">
        <f>Calcs!AD192</f>
        <v>5.0000000000000001E-3</v>
      </c>
      <c r="Z4" s="240">
        <f>Calcs!AE192</f>
        <v>5.0000000000000001E-3</v>
      </c>
      <c r="AA4" s="240">
        <f>Calcs!AF192</f>
        <v>5.0000000000000001E-3</v>
      </c>
      <c r="AB4" s="240">
        <f>Calcs!AG192</f>
        <v>5.0000000000000001E-3</v>
      </c>
      <c r="AC4" s="240">
        <f>Calcs!AH192</f>
        <v>5.0000000000000001E-3</v>
      </c>
      <c r="AD4" s="240">
        <f>Calcs!AI192</f>
        <v>5.0000000000000001E-3</v>
      </c>
    </row>
    <row r="5" spans="1:30" ht="15" x14ac:dyDescent="0.3">
      <c r="A5" s="250" t="s">
        <v>215</v>
      </c>
      <c r="B5" s="250"/>
      <c r="C5" s="252" t="s">
        <v>7</v>
      </c>
      <c r="D5" s="18"/>
      <c r="E5" s="18"/>
      <c r="F5" s="18"/>
      <c r="G5" s="226"/>
      <c r="H5" s="241">
        <f ca="1">H11/(1+(1-Calcs!M202)*(H12/(1-H12)))</f>
        <v>0.24762649923566432</v>
      </c>
      <c r="I5" s="241">
        <f ca="1">I11/(1+(1-Calcs!N202)*(I12/(1-I12)))</f>
        <v>0.24762649923566432</v>
      </c>
      <c r="J5" s="241">
        <f ca="1">J11/(1+(1-Calcs!O202)*(J12/(1-J12)))</f>
        <v>0.24762649923566432</v>
      </c>
      <c r="K5" s="241">
        <f ca="1">K11/(1+(1-Calcs!P202)*(K12/(1-K12)))</f>
        <v>0.24762649923566432</v>
      </c>
      <c r="L5" s="241">
        <f ca="1">L11/(1+(1-Calcs!Q202)*(L12/(1-L12)))</f>
        <v>0.24762649923566432</v>
      </c>
      <c r="M5" s="241">
        <f ca="1">M11/(1+(1-Calcs!R202)*(M12/(1-M12)))</f>
        <v>0.24762649923566432</v>
      </c>
      <c r="N5" s="241">
        <f ca="1">N11/(1+(1-Calcs!S202)*(N12/(1-N12)))</f>
        <v>0.24762649923566432</v>
      </c>
      <c r="O5" s="241">
        <f ca="1">O11/(1+(1-Calcs!T202)*(O12/(1-O12)))</f>
        <v>0.24762649923566432</v>
      </c>
      <c r="P5" s="241">
        <f ca="1">P11/(1+(1-Calcs!U202)*(P12/(1-P12)))</f>
        <v>0.24762649923566432</v>
      </c>
      <c r="Q5" s="241">
        <f ca="1">Q11/(1+(1-Calcs!V202)*(Q12/(1-Q12)))</f>
        <v>0.24762649923566432</v>
      </c>
      <c r="R5" s="241">
        <f ca="1">R11/(1+(1-Calcs!W202)*(R12/(1-R12)))</f>
        <v>0.24762649923566432</v>
      </c>
      <c r="S5" s="241">
        <f ca="1">S11/(1+(1-Calcs!X202)*(S12/(1-S12)))</f>
        <v>0.24762649923566432</v>
      </c>
      <c r="T5" s="241">
        <f ca="1">T11/(1+(1-Calcs!Y202)*(T12/(1-T12)))</f>
        <v>0.24762649923566432</v>
      </c>
      <c r="U5" s="241">
        <f ca="1">U11/(1+(1-Calcs!Z202)*(U12/(1-U12)))</f>
        <v>0.24762649923566432</v>
      </c>
      <c r="V5" s="241">
        <f ca="1">V11/(1+(1-Calcs!AA202)*(V12/(1-V12)))</f>
        <v>0.24762649923566432</v>
      </c>
      <c r="W5" s="241">
        <f ca="1">W11/(1+(1-Calcs!AB202)*(W12/(1-W12)))</f>
        <v>0.24762649923566432</v>
      </c>
      <c r="X5" s="241">
        <f ca="1">X11/(1+(1-Calcs!AC202)*(X12/(1-X12)))</f>
        <v>0.24762649923566432</v>
      </c>
      <c r="Y5" s="241">
        <f ca="1">Y11/(1+(1-Calcs!AD202)*(Y12/(1-Y12)))</f>
        <v>0.24762649923566432</v>
      </c>
      <c r="Z5" s="241">
        <f ca="1">Z11/(1+(1-Calcs!AE202)*(Z12/(1-Z12)))</f>
        <v>0.24762649923566432</v>
      </c>
      <c r="AA5" s="241">
        <f ca="1">AA11/(1+(1-Calcs!AF202)*(AA12/(1-AA12)))</f>
        <v>0.24762649923566432</v>
      </c>
      <c r="AB5" s="241">
        <f ca="1">AB11/(1+(1-Calcs!AG202)*(AB12/(1-AB12)))</f>
        <v>0.24762649923566432</v>
      </c>
      <c r="AC5" s="241">
        <f ca="1">AC11/(1+(1-Calcs!AH202)*(AC12/(1-AC12)))</f>
        <v>0.24762649923566432</v>
      </c>
      <c r="AD5" s="241">
        <f ca="1">AD11/(1+(1-Calcs!AI202)*(AD12/(1-AD12)))</f>
        <v>0.24762649923566432</v>
      </c>
    </row>
    <row r="6" spans="1:30" ht="15" x14ac:dyDescent="0.3">
      <c r="A6" s="250" t="s">
        <v>216</v>
      </c>
      <c r="B6" s="250"/>
      <c r="C6" s="251" t="s">
        <v>5</v>
      </c>
      <c r="D6" s="18"/>
      <c r="E6" s="18"/>
      <c r="F6" s="18"/>
      <c r="G6" s="18"/>
      <c r="H6" s="242">
        <f t="shared" ref="H6:U6" si="1">H15-H4</f>
        <v>5.5E-2</v>
      </c>
      <c r="I6" s="242">
        <f t="shared" si="1"/>
        <v>0.05</v>
      </c>
      <c r="J6" s="242">
        <f t="shared" si="1"/>
        <v>5.5E-2</v>
      </c>
      <c r="K6" s="242">
        <f t="shared" si="1"/>
        <v>5.5E-2</v>
      </c>
      <c r="L6" s="242">
        <f t="shared" si="1"/>
        <v>0.06</v>
      </c>
      <c r="M6" s="242">
        <f t="shared" si="1"/>
        <v>6.5000000000000002E-2</v>
      </c>
      <c r="N6" s="242">
        <f t="shared" si="1"/>
        <v>7.0000000000000007E-2</v>
      </c>
      <c r="O6" s="242">
        <f t="shared" si="1"/>
        <v>7.0000000000000007E-2</v>
      </c>
      <c r="P6" s="242">
        <f t="shared" si="1"/>
        <v>7.4999999999999997E-2</v>
      </c>
      <c r="Q6" s="242">
        <f t="shared" si="1"/>
        <v>7.4999999999999997E-2</v>
      </c>
      <c r="R6" s="242">
        <f t="shared" si="1"/>
        <v>7.4999999999999997E-2</v>
      </c>
      <c r="S6" s="242">
        <f t="shared" si="1"/>
        <v>7.4999999999999997E-2</v>
      </c>
      <c r="T6" s="242">
        <f t="shared" si="1"/>
        <v>7.4999999999999997E-2</v>
      </c>
      <c r="U6" s="242">
        <f t="shared" si="1"/>
        <v>7.4999999999999997E-2</v>
      </c>
      <c r="V6" s="242">
        <f t="shared" ref="V6:AD6" si="2">V15-V4</f>
        <v>7.4999999999999997E-2</v>
      </c>
      <c r="W6" s="242">
        <f t="shared" si="2"/>
        <v>7.4999999999999997E-2</v>
      </c>
      <c r="X6" s="242">
        <f t="shared" si="2"/>
        <v>7.4999999999999997E-2</v>
      </c>
      <c r="Y6" s="242">
        <f t="shared" si="2"/>
        <v>7.4999999999999997E-2</v>
      </c>
      <c r="Z6" s="242">
        <f t="shared" si="2"/>
        <v>7.4999999999999997E-2</v>
      </c>
      <c r="AA6" s="242">
        <f t="shared" si="2"/>
        <v>7.4999999999999997E-2</v>
      </c>
      <c r="AB6" s="242">
        <f t="shared" si="2"/>
        <v>7.4999999999999997E-2</v>
      </c>
      <c r="AC6" s="242">
        <f t="shared" si="2"/>
        <v>7.4999999999999997E-2</v>
      </c>
      <c r="AD6" s="242">
        <f t="shared" si="2"/>
        <v>7.4999999999999997E-2</v>
      </c>
    </row>
    <row r="7" spans="1:30" ht="15" x14ac:dyDescent="0.3">
      <c r="A7" s="250" t="s">
        <v>217</v>
      </c>
      <c r="B7" s="250"/>
      <c r="C7" s="251" t="s">
        <v>5</v>
      </c>
      <c r="D7" s="18"/>
      <c r="E7" s="18"/>
      <c r="F7" s="18"/>
      <c r="G7" s="18"/>
      <c r="H7" s="243">
        <v>0.02</v>
      </c>
      <c r="I7" s="243">
        <v>0.02</v>
      </c>
      <c r="J7" s="243">
        <v>0.02</v>
      </c>
      <c r="K7" s="243">
        <v>0.02</v>
      </c>
      <c r="L7" s="243">
        <v>0.02</v>
      </c>
      <c r="M7" s="243">
        <v>0.02</v>
      </c>
      <c r="N7" s="243">
        <v>0.02</v>
      </c>
      <c r="O7" s="243">
        <v>0.02</v>
      </c>
      <c r="P7" s="243">
        <v>0.02</v>
      </c>
      <c r="Q7" s="243">
        <v>0.02</v>
      </c>
      <c r="R7" s="243">
        <v>0.02</v>
      </c>
      <c r="S7" s="243">
        <v>0.02</v>
      </c>
      <c r="T7" s="243">
        <v>0.02</v>
      </c>
      <c r="U7" s="243">
        <v>0.02</v>
      </c>
      <c r="V7" s="243">
        <v>0.02</v>
      </c>
      <c r="W7" s="243">
        <v>0.02</v>
      </c>
      <c r="X7" s="243">
        <v>0.02</v>
      </c>
      <c r="Y7" s="243">
        <v>0.02</v>
      </c>
      <c r="Z7" s="243">
        <v>0.02</v>
      </c>
      <c r="AA7" s="243">
        <v>0.02</v>
      </c>
      <c r="AB7" s="243">
        <v>0.02</v>
      </c>
      <c r="AC7" s="243">
        <v>0.02</v>
      </c>
      <c r="AD7" s="243">
        <v>0.02</v>
      </c>
    </row>
    <row r="8" spans="1:30" ht="15" x14ac:dyDescent="0.3">
      <c r="A8" s="250" t="s">
        <v>218</v>
      </c>
      <c r="B8" s="250"/>
      <c r="C8" s="251" t="s">
        <v>5</v>
      </c>
      <c r="D8" s="18"/>
      <c r="E8" s="18"/>
      <c r="F8" s="18"/>
      <c r="G8" s="227"/>
      <c r="H8" s="244">
        <f>ROUND(H4+H15*H11+H6,5)</f>
        <v>0.1368</v>
      </c>
      <c r="I8" s="244">
        <f t="shared" ref="I8:U8" si="3">ROUND(I4+I15*I11+I6,5)</f>
        <v>0.1368</v>
      </c>
      <c r="J8" s="244">
        <f t="shared" si="3"/>
        <v>0.1368</v>
      </c>
      <c r="K8" s="244">
        <f t="shared" si="3"/>
        <v>0.1368</v>
      </c>
      <c r="L8" s="244">
        <f t="shared" si="3"/>
        <v>0.1368</v>
      </c>
      <c r="M8" s="244">
        <f t="shared" si="3"/>
        <v>0.1368</v>
      </c>
      <c r="N8" s="244">
        <f t="shared" si="3"/>
        <v>0.1368</v>
      </c>
      <c r="O8" s="244">
        <f t="shared" si="3"/>
        <v>0.1368</v>
      </c>
      <c r="P8" s="244">
        <f t="shared" si="3"/>
        <v>0.1368</v>
      </c>
      <c r="Q8" s="244">
        <f t="shared" si="3"/>
        <v>0.1368</v>
      </c>
      <c r="R8" s="244">
        <f t="shared" si="3"/>
        <v>0.1368</v>
      </c>
      <c r="S8" s="244">
        <f t="shared" si="3"/>
        <v>0.1368</v>
      </c>
      <c r="T8" s="244">
        <f t="shared" si="3"/>
        <v>0.1368</v>
      </c>
      <c r="U8" s="244">
        <f t="shared" si="3"/>
        <v>0.1368</v>
      </c>
      <c r="V8" s="244">
        <f t="shared" ref="V8:AD8" si="4">ROUND(V4+V15*V11+V6,5)</f>
        <v>0.1368</v>
      </c>
      <c r="W8" s="244">
        <f t="shared" si="4"/>
        <v>0.1368</v>
      </c>
      <c r="X8" s="244">
        <f t="shared" si="4"/>
        <v>0.1368</v>
      </c>
      <c r="Y8" s="244">
        <f t="shared" si="4"/>
        <v>0.1368</v>
      </c>
      <c r="Z8" s="244">
        <f t="shared" si="4"/>
        <v>0.1368</v>
      </c>
      <c r="AA8" s="244">
        <f t="shared" si="4"/>
        <v>0.1368</v>
      </c>
      <c r="AB8" s="244">
        <f t="shared" si="4"/>
        <v>0.1368</v>
      </c>
      <c r="AC8" s="244">
        <f t="shared" si="4"/>
        <v>0.1368</v>
      </c>
      <c r="AD8" s="244">
        <f t="shared" si="4"/>
        <v>0.1368</v>
      </c>
    </row>
    <row r="9" spans="1:30" ht="15" x14ac:dyDescent="0.3">
      <c r="A9" s="250" t="s">
        <v>219</v>
      </c>
      <c r="B9" s="250"/>
      <c r="C9" s="251" t="s">
        <v>5</v>
      </c>
      <c r="D9" s="18"/>
      <c r="E9" s="18"/>
      <c r="F9" s="18"/>
      <c r="G9" s="227"/>
      <c r="H9" s="244">
        <f>Calcs!M190</f>
        <v>4.4999999999999998E-2</v>
      </c>
      <c r="I9" s="244">
        <f>Calcs!N190</f>
        <v>0.05</v>
      </c>
      <c r="J9" s="244">
        <f>Calcs!O190</f>
        <v>4.4999999999999998E-2</v>
      </c>
      <c r="K9" s="244">
        <f>Calcs!P190</f>
        <v>4.4999999999999998E-2</v>
      </c>
      <c r="L9" s="244">
        <f>Calcs!Q190</f>
        <v>0.04</v>
      </c>
      <c r="M9" s="244">
        <f>Calcs!R190</f>
        <v>3.5000000000000003E-2</v>
      </c>
      <c r="N9" s="244">
        <f>Calcs!S190</f>
        <v>0.03</v>
      </c>
      <c r="O9" s="244">
        <f>Calcs!T190</f>
        <v>0.03</v>
      </c>
      <c r="P9" s="244">
        <f>Calcs!U190</f>
        <v>2.5000000000000001E-2</v>
      </c>
      <c r="Q9" s="244">
        <f>Calcs!V190</f>
        <v>2.5000000000000001E-2</v>
      </c>
      <c r="R9" s="244">
        <f>Calcs!W190</f>
        <v>2.5000000000000001E-2</v>
      </c>
      <c r="S9" s="244">
        <f>Calcs!X190</f>
        <v>2.5000000000000001E-2</v>
      </c>
      <c r="T9" s="244">
        <f>Calcs!Y190</f>
        <v>2.5000000000000001E-2</v>
      </c>
      <c r="U9" s="244">
        <f>Calcs!Z190</f>
        <v>2.5000000000000001E-2</v>
      </c>
      <c r="V9" s="244">
        <f>Calcs!AA190</f>
        <v>2.5000000000000001E-2</v>
      </c>
      <c r="W9" s="244">
        <f>Calcs!AB190</f>
        <v>2.5000000000000001E-2</v>
      </c>
      <c r="X9" s="244">
        <f>Calcs!AC190</f>
        <v>2.5000000000000001E-2</v>
      </c>
      <c r="Y9" s="244">
        <f>Calcs!AD190</f>
        <v>2.5000000000000001E-2</v>
      </c>
      <c r="Z9" s="244">
        <f>Calcs!AE190</f>
        <v>2.5000000000000001E-2</v>
      </c>
      <c r="AA9" s="244">
        <f>Calcs!AF190</f>
        <v>2.5000000000000001E-2</v>
      </c>
      <c r="AB9" s="244">
        <f>Calcs!AG190</f>
        <v>2.5000000000000001E-2</v>
      </c>
      <c r="AC9" s="244">
        <f>Calcs!AH190</f>
        <v>2.5000000000000001E-2</v>
      </c>
      <c r="AD9" s="244">
        <f>Calcs!AI190</f>
        <v>2.5000000000000001E-2</v>
      </c>
    </row>
    <row r="10" spans="1:30" ht="15" x14ac:dyDescent="0.3">
      <c r="A10" s="250" t="s">
        <v>220</v>
      </c>
      <c r="B10" s="250"/>
      <c r="C10" s="251" t="s">
        <v>5</v>
      </c>
      <c r="D10" s="18"/>
      <c r="E10" s="18"/>
      <c r="F10" s="18"/>
      <c r="G10" s="228"/>
      <c r="H10" s="245">
        <v>0.21</v>
      </c>
      <c r="I10" s="245">
        <v>0.21</v>
      </c>
      <c r="J10" s="245">
        <v>0.21</v>
      </c>
      <c r="K10" s="245">
        <v>0.21</v>
      </c>
      <c r="L10" s="245">
        <v>0.21</v>
      </c>
      <c r="M10" s="245">
        <v>0.21</v>
      </c>
      <c r="N10" s="245">
        <v>0.21</v>
      </c>
      <c r="O10" s="245">
        <v>0.21</v>
      </c>
      <c r="P10" s="245">
        <v>0.21</v>
      </c>
      <c r="Q10" s="245">
        <v>0.21</v>
      </c>
      <c r="R10" s="245">
        <v>0.21</v>
      </c>
      <c r="S10" s="245">
        <v>0.21</v>
      </c>
      <c r="T10" s="245">
        <v>0.21</v>
      </c>
      <c r="U10" s="245">
        <v>0.21</v>
      </c>
      <c r="V10" s="245">
        <v>0.21</v>
      </c>
      <c r="W10" s="245">
        <v>0.21</v>
      </c>
      <c r="X10" s="245">
        <v>0.21</v>
      </c>
      <c r="Y10" s="245">
        <v>0.21</v>
      </c>
      <c r="Z10" s="245">
        <v>0.21</v>
      </c>
      <c r="AA10" s="245">
        <v>0.21</v>
      </c>
      <c r="AB10" s="245">
        <v>0.21</v>
      </c>
      <c r="AC10" s="245">
        <v>0.21</v>
      </c>
      <c r="AD10" s="245">
        <v>0.21</v>
      </c>
    </row>
    <row r="11" spans="1:30" ht="15" x14ac:dyDescent="0.3">
      <c r="A11" s="250" t="s">
        <v>221</v>
      </c>
      <c r="B11" s="250"/>
      <c r="C11" s="252" t="s">
        <v>7</v>
      </c>
      <c r="D11" s="18"/>
      <c r="E11" s="18"/>
      <c r="F11" s="18"/>
      <c r="G11" s="18"/>
      <c r="H11" s="246">
        <v>0.71</v>
      </c>
      <c r="I11" s="246">
        <v>0.71</v>
      </c>
      <c r="J11" s="246">
        <v>0.71</v>
      </c>
      <c r="K11" s="246">
        <v>0.71</v>
      </c>
      <c r="L11" s="246">
        <v>0.71</v>
      </c>
      <c r="M11" s="246">
        <v>0.71</v>
      </c>
      <c r="N11" s="246">
        <v>0.71</v>
      </c>
      <c r="O11" s="246">
        <v>0.71</v>
      </c>
      <c r="P11" s="246">
        <v>0.71</v>
      </c>
      <c r="Q11" s="246">
        <v>0.71</v>
      </c>
      <c r="R11" s="246">
        <v>0.71</v>
      </c>
      <c r="S11" s="246">
        <v>0.71</v>
      </c>
      <c r="T11" s="246">
        <v>0.71</v>
      </c>
      <c r="U11" s="246">
        <v>0.71</v>
      </c>
      <c r="V11" s="246">
        <v>0.71</v>
      </c>
      <c r="W11" s="246">
        <v>0.71</v>
      </c>
      <c r="X11" s="246">
        <v>0.71</v>
      </c>
      <c r="Y11" s="246">
        <v>0.71</v>
      </c>
      <c r="Z11" s="246">
        <v>0.71</v>
      </c>
      <c r="AA11" s="246">
        <v>0.71</v>
      </c>
      <c r="AB11" s="246">
        <v>0.71</v>
      </c>
      <c r="AC11" s="246">
        <v>0.71</v>
      </c>
      <c r="AD11" s="246">
        <v>0.71</v>
      </c>
    </row>
    <row r="12" spans="1:30" ht="15" x14ac:dyDescent="0.3">
      <c r="A12" s="250" t="s">
        <v>222</v>
      </c>
      <c r="B12" s="250"/>
      <c r="C12" s="251" t="s">
        <v>5</v>
      </c>
      <c r="D12" s="18"/>
      <c r="E12" s="18"/>
      <c r="F12" s="18"/>
      <c r="G12" s="229"/>
      <c r="H12" s="247">
        <f ca="1">DCF!M31</f>
        <v>0.70269696105211166</v>
      </c>
      <c r="I12" s="247">
        <f ca="1">DCF!N31</f>
        <v>0.70269696105211166</v>
      </c>
      <c r="J12" s="247">
        <f ca="1">DCF!O31</f>
        <v>0.70269696105211166</v>
      </c>
      <c r="K12" s="247">
        <f ca="1">DCF!P31</f>
        <v>0.70269696105211166</v>
      </c>
      <c r="L12" s="247">
        <f ca="1">DCF!Q31</f>
        <v>0.70269696105211166</v>
      </c>
      <c r="M12" s="247">
        <f ca="1">DCF!R31</f>
        <v>0.70269696105211166</v>
      </c>
      <c r="N12" s="247">
        <f ca="1">DCF!S31</f>
        <v>0.70269696105211166</v>
      </c>
      <c r="O12" s="247">
        <f ca="1">DCF!T31</f>
        <v>0.70269696105211166</v>
      </c>
      <c r="P12" s="247">
        <f ca="1">DCF!U31</f>
        <v>0.70269696105211166</v>
      </c>
      <c r="Q12" s="247">
        <f ca="1">DCF!V31</f>
        <v>0.70269696105211166</v>
      </c>
      <c r="R12" s="247">
        <f ca="1">DCF!W31</f>
        <v>0.70269696105211166</v>
      </c>
      <c r="S12" s="247">
        <f ca="1">DCF!X31</f>
        <v>0.70269696105211166</v>
      </c>
      <c r="T12" s="247">
        <f ca="1">DCF!Y31</f>
        <v>0.70269696105211166</v>
      </c>
      <c r="U12" s="247">
        <f ca="1">DCF!Z31</f>
        <v>0.70269696105211166</v>
      </c>
      <c r="V12" s="247">
        <f ca="1">DCF!AA31</f>
        <v>0.70269696105211166</v>
      </c>
      <c r="W12" s="247">
        <f ca="1">DCF!AB31</f>
        <v>0.70269696105211166</v>
      </c>
      <c r="X12" s="247">
        <f ca="1">DCF!AC31</f>
        <v>0.70269696105211166</v>
      </c>
      <c r="Y12" s="247">
        <f ca="1">DCF!AD31</f>
        <v>0.70269696105211166</v>
      </c>
      <c r="Z12" s="247">
        <f ca="1">DCF!AE31</f>
        <v>0.70269696105211166</v>
      </c>
      <c r="AA12" s="247">
        <f ca="1">DCF!AF31</f>
        <v>0.70269696105211166</v>
      </c>
      <c r="AB12" s="247">
        <f ca="1">DCF!AG31</f>
        <v>0.70269696105211166</v>
      </c>
      <c r="AC12" s="247">
        <f ca="1">DCF!AH31</f>
        <v>0.70269696105211166</v>
      </c>
      <c r="AD12" s="247">
        <f ca="1">DCF!AI31</f>
        <v>0.70269696105211166</v>
      </c>
    </row>
    <row r="13" spans="1:30" ht="15" x14ac:dyDescent="0.3">
      <c r="A13" s="250" t="s">
        <v>223</v>
      </c>
      <c r="B13" s="250"/>
      <c r="C13" s="251" t="s">
        <v>5</v>
      </c>
      <c r="D13" s="18"/>
      <c r="E13" s="18"/>
      <c r="F13" s="18"/>
      <c r="G13" s="229"/>
      <c r="H13" s="247">
        <f ca="1">H14/(1-H10)</f>
        <v>8.3103712270219871E-2</v>
      </c>
      <c r="I13" s="247">
        <f t="shared" ref="I13:U13" ca="1" si="5">I14/(1-I10)</f>
        <v>8.661719707548042E-2</v>
      </c>
      <c r="J13" s="247">
        <f t="shared" ca="1" si="5"/>
        <v>8.3103712270219871E-2</v>
      </c>
      <c r="K13" s="247">
        <f t="shared" ca="1" si="5"/>
        <v>8.3103712270219871E-2</v>
      </c>
      <c r="L13" s="247">
        <f t="shared" ca="1" si="5"/>
        <v>7.9590227464959293E-2</v>
      </c>
      <c r="M13" s="247">
        <f t="shared" ca="1" si="5"/>
        <v>7.6076742659698757E-2</v>
      </c>
      <c r="N13" s="247">
        <f t="shared" ca="1" si="5"/>
        <v>7.2563257854438193E-2</v>
      </c>
      <c r="O13" s="247">
        <f t="shared" ca="1" si="5"/>
        <v>7.2563257854438193E-2</v>
      </c>
      <c r="P13" s="247">
        <f t="shared" ca="1" si="5"/>
        <v>6.9049773049177643E-2</v>
      </c>
      <c r="Q13" s="247">
        <f t="shared" ca="1" si="5"/>
        <v>6.9049773049177643E-2</v>
      </c>
      <c r="R13" s="247">
        <f t="shared" ca="1" si="5"/>
        <v>6.9049773049177643E-2</v>
      </c>
      <c r="S13" s="247">
        <f t="shared" ca="1" si="5"/>
        <v>6.9049773049177643E-2</v>
      </c>
      <c r="T13" s="247">
        <f t="shared" ca="1" si="5"/>
        <v>6.9049773049177643E-2</v>
      </c>
      <c r="U13" s="247">
        <f t="shared" ca="1" si="5"/>
        <v>6.9049773049177643E-2</v>
      </c>
      <c r="V13" s="247">
        <f t="shared" ref="V13:AD13" ca="1" si="6">V14/(1-V10)</f>
        <v>6.9049773049177643E-2</v>
      </c>
      <c r="W13" s="247">
        <f t="shared" ca="1" si="6"/>
        <v>6.9049773049177643E-2</v>
      </c>
      <c r="X13" s="247">
        <f t="shared" ca="1" si="6"/>
        <v>6.9049773049177643E-2</v>
      </c>
      <c r="Y13" s="247">
        <f t="shared" ca="1" si="6"/>
        <v>6.9049773049177643E-2</v>
      </c>
      <c r="Z13" s="247">
        <f t="shared" ca="1" si="6"/>
        <v>6.9049773049177643E-2</v>
      </c>
      <c r="AA13" s="247">
        <f t="shared" ca="1" si="6"/>
        <v>6.9049773049177643E-2</v>
      </c>
      <c r="AB13" s="247">
        <f t="shared" ca="1" si="6"/>
        <v>6.9049773049177643E-2</v>
      </c>
      <c r="AC13" s="247">
        <f t="shared" ca="1" si="6"/>
        <v>6.9049773049177643E-2</v>
      </c>
      <c r="AD13" s="247">
        <f t="shared" ca="1" si="6"/>
        <v>6.9049773049177643E-2</v>
      </c>
    </row>
    <row r="14" spans="1:30" ht="15" x14ac:dyDescent="0.3">
      <c r="A14" s="250" t="s">
        <v>224</v>
      </c>
      <c r="B14" s="250"/>
      <c r="C14" s="251" t="s">
        <v>5</v>
      </c>
      <c r="D14" s="18"/>
      <c r="E14" s="18"/>
      <c r="F14" s="18"/>
      <c r="G14" s="230"/>
      <c r="H14" s="248">
        <f t="shared" ref="H14:U14" ca="1" si="7">H8*(1-H12)+H9*H12*(1-H10)</f>
        <v>6.5651932693473705E-2</v>
      </c>
      <c r="I14" s="247">
        <f t="shared" ca="1" si="7"/>
        <v>6.8427585689629533E-2</v>
      </c>
      <c r="J14" s="247">
        <f t="shared" ca="1" si="7"/>
        <v>6.5651932693473705E-2</v>
      </c>
      <c r="K14" s="247">
        <f t="shared" ca="1" si="7"/>
        <v>6.5651932693473705E-2</v>
      </c>
      <c r="L14" s="247">
        <f t="shared" ca="1" si="7"/>
        <v>6.2876279697317849E-2</v>
      </c>
      <c r="M14" s="247">
        <f t="shared" ca="1" si="7"/>
        <v>6.0100626701162022E-2</v>
      </c>
      <c r="N14" s="247">
        <f t="shared" ca="1" si="7"/>
        <v>5.732497370500618E-2</v>
      </c>
      <c r="O14" s="247">
        <f t="shared" ca="1" si="7"/>
        <v>5.732497370500618E-2</v>
      </c>
      <c r="P14" s="247">
        <f t="shared" ca="1" si="7"/>
        <v>5.4549320708850338E-2</v>
      </c>
      <c r="Q14" s="247">
        <f t="shared" ca="1" si="7"/>
        <v>5.4549320708850338E-2</v>
      </c>
      <c r="R14" s="247">
        <f t="shared" ca="1" si="7"/>
        <v>5.4549320708850338E-2</v>
      </c>
      <c r="S14" s="247">
        <f t="shared" ca="1" si="7"/>
        <v>5.4549320708850338E-2</v>
      </c>
      <c r="T14" s="247">
        <f t="shared" ca="1" si="7"/>
        <v>5.4549320708850338E-2</v>
      </c>
      <c r="U14" s="247">
        <f t="shared" ca="1" si="7"/>
        <v>5.4549320708850338E-2</v>
      </c>
      <c r="V14" s="247">
        <f t="shared" ref="V14:AD14" ca="1" si="8">V8*(1-V12)+V9*V12*(1-V10)</f>
        <v>5.4549320708850338E-2</v>
      </c>
      <c r="W14" s="247">
        <f t="shared" ca="1" si="8"/>
        <v>5.4549320708850338E-2</v>
      </c>
      <c r="X14" s="247">
        <f t="shared" ca="1" si="8"/>
        <v>5.4549320708850338E-2</v>
      </c>
      <c r="Y14" s="247">
        <f t="shared" ca="1" si="8"/>
        <v>5.4549320708850338E-2</v>
      </c>
      <c r="Z14" s="247">
        <f t="shared" ca="1" si="8"/>
        <v>5.4549320708850338E-2</v>
      </c>
      <c r="AA14" s="247">
        <f t="shared" ca="1" si="8"/>
        <v>5.4549320708850338E-2</v>
      </c>
      <c r="AB14" s="247">
        <f t="shared" ca="1" si="8"/>
        <v>5.4549320708850338E-2</v>
      </c>
      <c r="AC14" s="247">
        <f t="shared" ca="1" si="8"/>
        <v>5.4549320708850338E-2</v>
      </c>
      <c r="AD14" s="247">
        <f t="shared" ca="1" si="8"/>
        <v>5.4549320708850338E-2</v>
      </c>
    </row>
    <row r="15" spans="1:30" ht="15" x14ac:dyDescent="0.3">
      <c r="A15" s="250" t="s">
        <v>225</v>
      </c>
      <c r="B15" s="111"/>
      <c r="C15" s="251" t="s">
        <v>5</v>
      </c>
      <c r="D15" s="18"/>
      <c r="E15" s="18"/>
      <c r="F15" s="18"/>
      <c r="G15" s="230"/>
      <c r="H15" s="249">
        <v>0.08</v>
      </c>
      <c r="I15" s="249">
        <v>0.08</v>
      </c>
      <c r="J15" s="249">
        <v>0.08</v>
      </c>
      <c r="K15" s="249">
        <v>0.08</v>
      </c>
      <c r="L15" s="249">
        <v>0.08</v>
      </c>
      <c r="M15" s="249">
        <v>0.08</v>
      </c>
      <c r="N15" s="249">
        <v>0.08</v>
      </c>
      <c r="O15" s="249">
        <v>0.08</v>
      </c>
      <c r="P15" s="249">
        <v>0.08</v>
      </c>
      <c r="Q15" s="249">
        <v>0.08</v>
      </c>
      <c r="R15" s="249">
        <v>0.08</v>
      </c>
      <c r="S15" s="249">
        <v>0.08</v>
      </c>
      <c r="T15" s="249">
        <v>0.08</v>
      </c>
      <c r="U15" s="249">
        <v>0.08</v>
      </c>
      <c r="V15" s="249">
        <v>0.08</v>
      </c>
      <c r="W15" s="249">
        <v>0.08</v>
      </c>
      <c r="X15" s="249">
        <v>0.08</v>
      </c>
      <c r="Y15" s="249">
        <v>0.08</v>
      </c>
      <c r="Z15" s="249">
        <v>0.08</v>
      </c>
      <c r="AA15" s="249">
        <v>0.08</v>
      </c>
      <c r="AB15" s="249">
        <v>0.08</v>
      </c>
      <c r="AC15" s="249">
        <v>0.08</v>
      </c>
      <c r="AD15" s="249">
        <v>0.08</v>
      </c>
    </row>
    <row r="16" spans="1:30" x14ac:dyDescent="0.3">
      <c r="A16" s="111"/>
      <c r="B16" s="111"/>
      <c r="C16" s="111"/>
      <c r="D16" s="18"/>
      <c r="E16" s="18"/>
      <c r="F16" s="18"/>
      <c r="G16" s="18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</row>
    <row r="17" spans="1:30" x14ac:dyDescent="0.3">
      <c r="A17" s="111"/>
      <c r="B17" s="111"/>
      <c r="C17" s="111"/>
      <c r="D17" s="18"/>
      <c r="E17" s="18"/>
      <c r="F17" s="18"/>
      <c r="G17" s="18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</row>
    <row r="18" spans="1:30" ht="15" x14ac:dyDescent="0.3">
      <c r="A18" s="250" t="s">
        <v>226</v>
      </c>
      <c r="B18" s="111"/>
      <c r="C18" s="251" t="s">
        <v>5</v>
      </c>
      <c r="D18" s="18"/>
      <c r="E18" s="18"/>
      <c r="F18" s="18"/>
      <c r="G18" s="18"/>
      <c r="H18" s="111"/>
      <c r="I18" s="111"/>
      <c r="J18" s="111"/>
      <c r="K18" s="111"/>
      <c r="L18" s="111"/>
      <c r="M18" s="111"/>
      <c r="N18" s="111"/>
      <c r="O18" s="111"/>
      <c r="P18" s="111"/>
      <c r="Q18" s="240"/>
      <c r="R18" s="240"/>
      <c r="S18" s="240"/>
      <c r="T18" s="240"/>
      <c r="U18" s="240"/>
      <c r="V18" s="240"/>
      <c r="W18" s="240"/>
      <c r="X18" s="240"/>
      <c r="Y18" s="240"/>
      <c r="Z18" s="240"/>
      <c r="AA18" s="240"/>
      <c r="AB18" s="240"/>
      <c r="AC18" s="240"/>
      <c r="AD18" s="240"/>
    </row>
    <row r="19" spans="1:30" ht="15" x14ac:dyDescent="0.3">
      <c r="A19" s="250" t="s">
        <v>227</v>
      </c>
      <c r="B19" s="111"/>
      <c r="C19" s="251" t="s">
        <v>5</v>
      </c>
      <c r="D19" s="18"/>
      <c r="E19" s="18"/>
      <c r="F19" s="18"/>
      <c r="G19" s="18"/>
      <c r="H19" s="240">
        <f t="shared" ref="H19:U19" si="9">H4</f>
        <v>2.5000000000000001E-2</v>
      </c>
      <c r="I19" s="240">
        <f t="shared" si="9"/>
        <v>0.03</v>
      </c>
      <c r="J19" s="240">
        <f t="shared" si="9"/>
        <v>2.5000000000000001E-2</v>
      </c>
      <c r="K19" s="240">
        <f t="shared" si="9"/>
        <v>2.5000000000000001E-2</v>
      </c>
      <c r="L19" s="240">
        <f t="shared" si="9"/>
        <v>0.02</v>
      </c>
      <c r="M19" s="240">
        <f t="shared" si="9"/>
        <v>1.4999999999999999E-2</v>
      </c>
      <c r="N19" s="240">
        <f t="shared" si="9"/>
        <v>0.01</v>
      </c>
      <c r="O19" s="240">
        <f t="shared" si="9"/>
        <v>0.01</v>
      </c>
      <c r="P19" s="240">
        <f t="shared" si="9"/>
        <v>5.0000000000000001E-3</v>
      </c>
      <c r="Q19" s="240">
        <f t="shared" si="9"/>
        <v>5.0000000000000001E-3</v>
      </c>
      <c r="R19" s="240">
        <f t="shared" si="9"/>
        <v>5.0000000000000001E-3</v>
      </c>
      <c r="S19" s="240">
        <f t="shared" si="9"/>
        <v>5.0000000000000001E-3</v>
      </c>
      <c r="T19" s="240">
        <f t="shared" si="9"/>
        <v>5.0000000000000001E-3</v>
      </c>
      <c r="U19" s="240">
        <f t="shared" si="9"/>
        <v>5.0000000000000001E-3</v>
      </c>
      <c r="V19" s="240">
        <f t="shared" ref="V19:AD19" si="10">V4</f>
        <v>5.0000000000000001E-3</v>
      </c>
      <c r="W19" s="240">
        <f t="shared" si="10"/>
        <v>5.0000000000000001E-3</v>
      </c>
      <c r="X19" s="240">
        <f t="shared" si="10"/>
        <v>5.0000000000000001E-3</v>
      </c>
      <c r="Y19" s="240">
        <f t="shared" si="10"/>
        <v>5.0000000000000001E-3</v>
      </c>
      <c r="Z19" s="240">
        <f t="shared" si="10"/>
        <v>5.0000000000000001E-3</v>
      </c>
      <c r="AA19" s="240">
        <f t="shared" si="10"/>
        <v>5.0000000000000001E-3</v>
      </c>
      <c r="AB19" s="240">
        <f t="shared" si="10"/>
        <v>5.0000000000000001E-3</v>
      </c>
      <c r="AC19" s="240">
        <f t="shared" si="10"/>
        <v>5.0000000000000001E-3</v>
      </c>
      <c r="AD19" s="240">
        <f t="shared" si="10"/>
        <v>5.0000000000000001E-3</v>
      </c>
    </row>
    <row r="20" spans="1:30" ht="15" x14ac:dyDescent="0.3">
      <c r="A20" s="250" t="s">
        <v>228</v>
      </c>
      <c r="B20" s="111"/>
      <c r="C20" s="251" t="s">
        <v>57</v>
      </c>
      <c r="D20" s="18"/>
      <c r="E20" s="18"/>
      <c r="F20" s="18"/>
      <c r="G20" s="18"/>
      <c r="H20" s="246">
        <v>1</v>
      </c>
      <c r="I20" s="246">
        <v>1</v>
      </c>
      <c r="J20" s="246">
        <v>1</v>
      </c>
      <c r="K20" s="246">
        <v>1</v>
      </c>
      <c r="L20" s="246">
        <v>1</v>
      </c>
      <c r="M20" s="246">
        <v>1</v>
      </c>
      <c r="N20" s="246">
        <v>1</v>
      </c>
      <c r="O20" s="246">
        <v>1</v>
      </c>
      <c r="P20" s="246">
        <v>1</v>
      </c>
      <c r="Q20" s="246">
        <v>1</v>
      </c>
      <c r="R20" s="246">
        <v>1</v>
      </c>
      <c r="S20" s="246">
        <v>1</v>
      </c>
      <c r="T20" s="246">
        <v>1</v>
      </c>
      <c r="U20" s="246">
        <v>1</v>
      </c>
      <c r="V20" s="246">
        <v>1</v>
      </c>
      <c r="W20" s="246">
        <v>1</v>
      </c>
      <c r="X20" s="246">
        <v>1</v>
      </c>
      <c r="Y20" s="246">
        <v>1</v>
      </c>
      <c r="Z20" s="246">
        <v>1</v>
      </c>
      <c r="AA20" s="246">
        <v>1</v>
      </c>
      <c r="AB20" s="246">
        <v>1</v>
      </c>
      <c r="AC20" s="246">
        <v>1</v>
      </c>
      <c r="AD20" s="246">
        <v>1</v>
      </c>
    </row>
    <row r="21" spans="1:30" ht="15" x14ac:dyDescent="0.3">
      <c r="A21" s="250" t="s">
        <v>225</v>
      </c>
      <c r="B21" s="111"/>
      <c r="C21" s="251" t="s">
        <v>5</v>
      </c>
      <c r="D21" s="18"/>
      <c r="E21" s="18"/>
      <c r="F21" s="18"/>
      <c r="G21" s="18"/>
      <c r="H21" s="249">
        <v>0.08</v>
      </c>
      <c r="I21" s="249">
        <v>0.08</v>
      </c>
      <c r="J21" s="249">
        <v>0.08</v>
      </c>
      <c r="K21" s="249">
        <v>0.08</v>
      </c>
      <c r="L21" s="249">
        <v>0.08</v>
      </c>
      <c r="M21" s="249">
        <v>0.08</v>
      </c>
      <c r="N21" s="249">
        <v>0.08</v>
      </c>
      <c r="O21" s="249">
        <v>0.08</v>
      </c>
      <c r="P21" s="249">
        <v>0.08</v>
      </c>
      <c r="Q21" s="249">
        <v>0.08</v>
      </c>
      <c r="R21" s="249">
        <v>0.08</v>
      </c>
      <c r="S21" s="249">
        <v>0.08</v>
      </c>
      <c r="T21" s="249">
        <v>0.08</v>
      </c>
      <c r="U21" s="249">
        <v>0.08</v>
      </c>
      <c r="V21" s="249">
        <v>0.08</v>
      </c>
      <c r="W21" s="249">
        <v>0.08</v>
      </c>
      <c r="X21" s="249">
        <v>0.08</v>
      </c>
      <c r="Y21" s="249">
        <v>0.08</v>
      </c>
      <c r="Z21" s="249">
        <v>0.08</v>
      </c>
      <c r="AA21" s="249">
        <v>0.08</v>
      </c>
      <c r="AB21" s="249">
        <v>0.08</v>
      </c>
      <c r="AC21" s="249">
        <v>0.08</v>
      </c>
      <c r="AD21" s="249">
        <v>0.08</v>
      </c>
    </row>
    <row r="22" spans="1:30" ht="15" x14ac:dyDescent="0.3">
      <c r="A22" s="250" t="s">
        <v>229</v>
      </c>
      <c r="B22" s="111"/>
      <c r="C22" s="251" t="s">
        <v>5</v>
      </c>
      <c r="D22" s="18"/>
      <c r="E22" s="18"/>
      <c r="F22" s="18"/>
      <c r="G22" s="18"/>
      <c r="H22" s="243">
        <v>5.1900000000000002E-2</v>
      </c>
      <c r="I22" s="243">
        <v>5.1900000000000002E-2</v>
      </c>
      <c r="J22" s="243">
        <v>5.1900000000000002E-2</v>
      </c>
      <c r="K22" s="243">
        <v>5.1900000000000002E-2</v>
      </c>
      <c r="L22" s="243">
        <v>5.1900000000000002E-2</v>
      </c>
      <c r="M22" s="243">
        <v>5.1900000000000002E-2</v>
      </c>
      <c r="N22" s="243">
        <v>5.1900000000000002E-2</v>
      </c>
      <c r="O22" s="243">
        <v>5.1900000000000002E-2</v>
      </c>
      <c r="P22" s="243">
        <v>5.1900000000000002E-2</v>
      </c>
      <c r="Q22" s="243">
        <v>5.1900000000000002E-2</v>
      </c>
      <c r="R22" s="243">
        <v>5.1900000000000002E-2</v>
      </c>
      <c r="S22" s="243">
        <v>5.1900000000000002E-2</v>
      </c>
      <c r="T22" s="243">
        <v>5.1900000000000002E-2</v>
      </c>
      <c r="U22" s="243">
        <v>5.1900000000000002E-2</v>
      </c>
      <c r="V22" s="243">
        <v>5.1900000000000002E-2</v>
      </c>
      <c r="W22" s="243">
        <v>5.1900000000000002E-2</v>
      </c>
      <c r="X22" s="243">
        <v>5.1900000000000002E-2</v>
      </c>
      <c r="Y22" s="243">
        <v>5.1900000000000002E-2</v>
      </c>
      <c r="Z22" s="243">
        <v>5.1900000000000002E-2</v>
      </c>
      <c r="AA22" s="243">
        <v>5.1900000000000002E-2</v>
      </c>
      <c r="AB22" s="243">
        <v>5.1900000000000002E-2</v>
      </c>
      <c r="AC22" s="243">
        <v>5.1900000000000002E-2</v>
      </c>
      <c r="AD22" s="243">
        <v>5.1900000000000002E-2</v>
      </c>
    </row>
    <row r="23" spans="1:30" ht="15" x14ac:dyDescent="0.3">
      <c r="A23" s="250" t="s">
        <v>230</v>
      </c>
      <c r="B23" s="111"/>
      <c r="C23" s="251" t="s">
        <v>5</v>
      </c>
      <c r="D23" s="18"/>
      <c r="E23" s="18"/>
      <c r="F23" s="18"/>
      <c r="G23" s="18"/>
      <c r="H23" s="240">
        <f>H19+H20*H21+H22</f>
        <v>0.15690000000000001</v>
      </c>
      <c r="I23" s="240">
        <f t="shared" ref="I23:U23" si="11">I19+I20*I21+I22</f>
        <v>0.16189999999999999</v>
      </c>
      <c r="J23" s="240">
        <f t="shared" si="11"/>
        <v>0.15690000000000001</v>
      </c>
      <c r="K23" s="240">
        <f t="shared" si="11"/>
        <v>0.15690000000000001</v>
      </c>
      <c r="L23" s="240">
        <f t="shared" si="11"/>
        <v>0.15190000000000001</v>
      </c>
      <c r="M23" s="240">
        <f t="shared" si="11"/>
        <v>0.1469</v>
      </c>
      <c r="N23" s="240">
        <f t="shared" si="11"/>
        <v>0.1419</v>
      </c>
      <c r="O23" s="240">
        <f t="shared" si="11"/>
        <v>0.1419</v>
      </c>
      <c r="P23" s="240">
        <f t="shared" si="11"/>
        <v>0.13690000000000002</v>
      </c>
      <c r="Q23" s="240">
        <f t="shared" si="11"/>
        <v>0.13690000000000002</v>
      </c>
      <c r="R23" s="240">
        <f t="shared" si="11"/>
        <v>0.13690000000000002</v>
      </c>
      <c r="S23" s="240">
        <f t="shared" si="11"/>
        <v>0.13690000000000002</v>
      </c>
      <c r="T23" s="240">
        <f t="shared" si="11"/>
        <v>0.13690000000000002</v>
      </c>
      <c r="U23" s="240">
        <f t="shared" si="11"/>
        <v>0.13690000000000002</v>
      </c>
      <c r="V23" s="240">
        <f t="shared" ref="V23:AD23" si="12">V19+V20*V21+V22</f>
        <v>0.13690000000000002</v>
      </c>
      <c r="W23" s="240">
        <f t="shared" si="12"/>
        <v>0.13690000000000002</v>
      </c>
      <c r="X23" s="240">
        <f t="shared" si="12"/>
        <v>0.13690000000000002</v>
      </c>
      <c r="Y23" s="240">
        <f t="shared" si="12"/>
        <v>0.13690000000000002</v>
      </c>
      <c r="Z23" s="240">
        <f t="shared" si="12"/>
        <v>0.13690000000000002</v>
      </c>
      <c r="AA23" s="240">
        <f t="shared" si="12"/>
        <v>0.13690000000000002</v>
      </c>
      <c r="AB23" s="240">
        <f t="shared" si="12"/>
        <v>0.13690000000000002</v>
      </c>
      <c r="AC23" s="240">
        <f t="shared" si="12"/>
        <v>0.13690000000000002</v>
      </c>
      <c r="AD23" s="240">
        <f t="shared" si="12"/>
        <v>0.13690000000000002</v>
      </c>
    </row>
    <row r="24" spans="1:30" ht="15" x14ac:dyDescent="0.3">
      <c r="A24" s="250"/>
      <c r="B24" s="111"/>
      <c r="C24" s="111"/>
      <c r="D24" s="18"/>
      <c r="E24" s="18"/>
      <c r="F24" s="18"/>
      <c r="G24" s="18"/>
      <c r="H24" s="240"/>
      <c r="I24" s="240"/>
      <c r="J24" s="240"/>
      <c r="K24" s="240"/>
      <c r="L24" s="240"/>
      <c r="M24" s="240"/>
      <c r="N24" s="240"/>
      <c r="O24" s="240"/>
      <c r="P24" s="240"/>
      <c r="Q24" s="240"/>
      <c r="R24" s="240"/>
      <c r="S24" s="240"/>
      <c r="T24" s="240"/>
      <c r="U24" s="240"/>
      <c r="V24" s="240"/>
      <c r="W24" s="240"/>
      <c r="X24" s="240"/>
      <c r="Y24" s="240"/>
      <c r="Z24" s="240"/>
      <c r="AA24" s="240"/>
      <c r="AB24" s="240"/>
      <c r="AC24" s="240"/>
      <c r="AD24" s="240"/>
    </row>
    <row r="25" spans="1:30" ht="15" x14ac:dyDescent="0.3">
      <c r="A25" s="250" t="s">
        <v>231</v>
      </c>
      <c r="B25" s="111"/>
      <c r="C25" s="251" t="s">
        <v>5</v>
      </c>
      <c r="D25" s="18"/>
      <c r="E25" s="18"/>
      <c r="F25" s="18"/>
      <c r="G25" s="18"/>
      <c r="H25" s="240">
        <f t="shared" ref="H25:AD25" si="13">H4+(H11*$V$34)+$V$35</f>
        <v>0.11831</v>
      </c>
      <c r="I25" s="240">
        <f t="shared" si="13"/>
        <v>0.12330999999999999</v>
      </c>
      <c r="J25" s="240">
        <f t="shared" si="13"/>
        <v>0.11831</v>
      </c>
      <c r="K25" s="240">
        <f t="shared" si="13"/>
        <v>0.11831</v>
      </c>
      <c r="L25" s="240">
        <f t="shared" si="13"/>
        <v>0.11330999999999999</v>
      </c>
      <c r="M25" s="240">
        <f t="shared" si="13"/>
        <v>0.10830999999999999</v>
      </c>
      <c r="N25" s="240">
        <f t="shared" si="13"/>
        <v>0.10331</v>
      </c>
      <c r="O25" s="240">
        <f t="shared" si="13"/>
        <v>0.10331</v>
      </c>
      <c r="P25" s="240">
        <f t="shared" si="13"/>
        <v>9.8309999999999995E-2</v>
      </c>
      <c r="Q25" s="240">
        <f t="shared" si="13"/>
        <v>9.8309999999999995E-2</v>
      </c>
      <c r="R25" s="240">
        <f t="shared" si="13"/>
        <v>9.8309999999999995E-2</v>
      </c>
      <c r="S25" s="240">
        <f t="shared" si="13"/>
        <v>9.8309999999999995E-2</v>
      </c>
      <c r="T25" s="240">
        <f t="shared" si="13"/>
        <v>9.8309999999999995E-2</v>
      </c>
      <c r="U25" s="240">
        <f t="shared" si="13"/>
        <v>9.8309999999999995E-2</v>
      </c>
      <c r="V25" s="240">
        <f t="shared" si="13"/>
        <v>9.8309999999999995E-2</v>
      </c>
      <c r="W25" s="240">
        <f t="shared" si="13"/>
        <v>9.8309999999999995E-2</v>
      </c>
      <c r="X25" s="240">
        <f t="shared" si="13"/>
        <v>9.8309999999999995E-2</v>
      </c>
      <c r="Y25" s="240">
        <f t="shared" si="13"/>
        <v>9.8309999999999995E-2</v>
      </c>
      <c r="Z25" s="240">
        <f t="shared" si="13"/>
        <v>9.8309999999999995E-2</v>
      </c>
      <c r="AA25" s="240">
        <f t="shared" si="13"/>
        <v>9.8309999999999995E-2</v>
      </c>
      <c r="AB25" s="240">
        <f t="shared" si="13"/>
        <v>9.8309999999999995E-2</v>
      </c>
      <c r="AC25" s="240">
        <f t="shared" si="13"/>
        <v>9.8309999999999995E-2</v>
      </c>
      <c r="AD25" s="240">
        <f t="shared" si="13"/>
        <v>9.8309999999999995E-2</v>
      </c>
    </row>
    <row r="30" spans="1:30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30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34"/>
      <c r="W31" s="18"/>
      <c r="X31" s="18"/>
      <c r="Y31" s="18"/>
      <c r="Z31" s="18"/>
      <c r="AA31" s="18"/>
      <c r="AB31" s="18"/>
      <c r="AC31" s="18"/>
    </row>
    <row r="32" spans="1:30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x14ac:dyDescent="0.3">
      <c r="A34" s="18"/>
      <c r="B34" s="18"/>
      <c r="C34" s="18"/>
      <c r="D34" s="18" t="s">
        <v>232</v>
      </c>
      <c r="E34" s="18"/>
      <c r="F34" s="18"/>
      <c r="G34" s="18"/>
      <c r="H34" s="18"/>
      <c r="I34" s="18"/>
      <c r="J34" s="18"/>
      <c r="K34" s="18"/>
      <c r="L34" s="18"/>
      <c r="M34" s="18" t="s">
        <v>233</v>
      </c>
      <c r="N34" s="18"/>
      <c r="O34" s="18"/>
      <c r="P34" s="18"/>
      <c r="Q34" s="18"/>
      <c r="R34" s="18"/>
      <c r="S34" s="18"/>
      <c r="T34" s="18"/>
      <c r="U34" s="18"/>
      <c r="V34" s="231">
        <v>6.0999999999999999E-2</v>
      </c>
      <c r="W34" s="18"/>
      <c r="X34" s="18"/>
      <c r="Y34" s="18"/>
      <c r="Z34" s="18"/>
      <c r="AA34" s="18"/>
      <c r="AB34" s="18"/>
      <c r="AC34" s="18"/>
    </row>
    <row r="35" spans="1:29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 t="s">
        <v>234</v>
      </c>
      <c r="N35" s="18"/>
      <c r="O35" s="18"/>
      <c r="P35" s="18"/>
      <c r="Q35" s="18"/>
      <c r="R35" s="18"/>
      <c r="S35" s="18"/>
      <c r="T35" s="18"/>
      <c r="U35" s="18"/>
      <c r="V35" s="231">
        <v>0.05</v>
      </c>
      <c r="W35" s="18"/>
      <c r="X35" s="18"/>
      <c r="Y35" s="18"/>
      <c r="Z35" s="18"/>
      <c r="AA35" s="18"/>
      <c r="AB35" s="18"/>
      <c r="AC35" s="18"/>
    </row>
    <row r="36" spans="1:29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1:29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1:29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1:29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N41" s="18"/>
      <c r="O41" s="18"/>
      <c r="P41" s="18"/>
      <c r="Q41" s="18"/>
      <c r="R41" s="18"/>
      <c r="S41" s="18"/>
      <c r="T41" s="18"/>
      <c r="U41" s="18"/>
      <c r="W41" s="18"/>
      <c r="X41" s="18"/>
      <c r="Y41" s="18"/>
      <c r="Z41" s="18"/>
      <c r="AA41" s="18"/>
      <c r="AB41" s="18"/>
      <c r="AC41" s="18"/>
    </row>
    <row r="42" spans="1:29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spans="1:29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63"/>
      <c r="U46" s="18"/>
      <c r="V46" s="18"/>
      <c r="W46" s="63"/>
      <c r="X46" s="18"/>
      <c r="Y46" s="18"/>
      <c r="Z46" s="18"/>
      <c r="AA46" s="18"/>
      <c r="AB46" s="18"/>
      <c r="AC46" s="18"/>
    </row>
    <row r="47" spans="1:29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63"/>
      <c r="U47" s="235"/>
      <c r="V47" s="18"/>
      <c r="W47" s="18"/>
      <c r="X47" s="235"/>
      <c r="Y47" s="18"/>
      <c r="Z47" s="18"/>
      <c r="AA47" s="18"/>
      <c r="AB47" s="18"/>
      <c r="AC47" s="18"/>
    </row>
    <row r="48" spans="1:29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236"/>
      <c r="V49" s="18"/>
      <c r="W49" s="18"/>
      <c r="X49" s="237"/>
      <c r="Y49" s="18"/>
      <c r="Z49" s="18"/>
      <c r="AA49" s="18"/>
      <c r="AB49" s="18"/>
      <c r="AC49" s="18"/>
    </row>
    <row r="50" spans="1:29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236"/>
      <c r="V51" s="18"/>
      <c r="W51" s="18"/>
      <c r="X51" s="236"/>
      <c r="Y51" s="18"/>
      <c r="Z51" s="18"/>
      <c r="AA51" s="18"/>
      <c r="AB51" s="18"/>
      <c r="AC51" s="18"/>
    </row>
    <row r="52" spans="1:29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 spans="1:29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 spans="1:29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6195-C6BB-48E7-8E54-C3BE4311D92D}">
  <sheetPr>
    <tabColor theme="2"/>
    <outlinePr summaryBelow="0" summaryRight="0"/>
  </sheetPr>
  <dimension ref="A1:BZ31"/>
  <sheetViews>
    <sheetView showGridLines="0" defaultGridColor="0" colorId="22" zoomScale="85" zoomScaleNormal="85" workbookViewId="0">
      <pane xSplit="7" ySplit="2" topLeftCell="H3" activePane="bottomRight" state="frozen"/>
      <selection activeCell="E42" sqref="E42"/>
      <selection pane="topRight" activeCell="E42" sqref="E42"/>
      <selection pane="bottomLeft" activeCell="E42" sqref="E42"/>
      <selection pane="bottomRight" activeCell="E42" sqref="E42"/>
    </sheetView>
  </sheetViews>
  <sheetFormatPr defaultColWidth="8.6640625" defaultRowHeight="12" outlineLevelCol="1" x14ac:dyDescent="0.3"/>
  <cols>
    <col min="1" max="2" width="1.109375" style="60" customWidth="1"/>
    <col min="3" max="3" width="1.109375" style="61" customWidth="1"/>
    <col min="4" max="4" width="1.109375" style="62" customWidth="1"/>
    <col min="5" max="5" width="38.6640625" style="63" bestFit="1" customWidth="1"/>
    <col min="6" max="6" width="14.44140625" style="71" bestFit="1" customWidth="1"/>
    <col min="7" max="7" width="7.109375" style="80" customWidth="1"/>
    <col min="8" max="8" width="8.109375" style="66" bestFit="1" customWidth="1" outlineLevel="1"/>
    <col min="9" max="9" width="10.109375" style="66" bestFit="1" customWidth="1" outlineLevel="1"/>
    <col min="10" max="10" width="7.88671875" style="66" bestFit="1" customWidth="1" outlineLevel="1"/>
    <col min="11" max="11" width="10.109375" style="66" bestFit="1" customWidth="1" outlineLevel="1"/>
    <col min="12" max="12" width="8.33203125" style="66" bestFit="1" customWidth="1" outlineLevel="1"/>
    <col min="13" max="31" width="10.109375" style="66" bestFit="1" customWidth="1" outlineLevel="1"/>
    <col min="32" max="16343" width="8.6640625" style="17"/>
    <col min="16344" max="16384" width="7.5546875" style="17" customWidth="1"/>
  </cols>
  <sheetData>
    <row r="1" spans="1:78" s="56" customFormat="1" ht="20.100000000000001" customHeight="1" x14ac:dyDescent="0.3">
      <c r="A1" s="54" t="s">
        <v>94</v>
      </c>
      <c r="B1" s="54"/>
      <c r="C1" s="54"/>
      <c r="D1" s="54"/>
      <c r="E1" s="54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</row>
    <row r="2" spans="1:78" s="56" customFormat="1" x14ac:dyDescent="0.3">
      <c r="A2" s="57"/>
      <c r="B2" s="57"/>
      <c r="C2" s="57"/>
      <c r="D2" s="57"/>
      <c r="E2" s="57" t="s">
        <v>95</v>
      </c>
      <c r="F2" s="58"/>
      <c r="G2" s="58"/>
      <c r="H2" s="59">
        <v>2023</v>
      </c>
      <c r="I2" s="59">
        <f>H2+1</f>
        <v>2024</v>
      </c>
      <c r="J2" s="59">
        <f t="shared" ref="J2:Y2" si="0">I2+1</f>
        <v>2025</v>
      </c>
      <c r="K2" s="59">
        <f t="shared" si="0"/>
        <v>2026</v>
      </c>
      <c r="L2" s="59">
        <f t="shared" si="0"/>
        <v>2027</v>
      </c>
      <c r="M2" s="59">
        <f t="shared" si="0"/>
        <v>2028</v>
      </c>
      <c r="N2" s="59">
        <f t="shared" si="0"/>
        <v>2029</v>
      </c>
      <c r="O2" s="59">
        <f t="shared" si="0"/>
        <v>2030</v>
      </c>
      <c r="P2" s="59">
        <f t="shared" si="0"/>
        <v>2031</v>
      </c>
      <c r="Q2" s="59">
        <f t="shared" si="0"/>
        <v>2032</v>
      </c>
      <c r="R2" s="59">
        <f t="shared" si="0"/>
        <v>2033</v>
      </c>
      <c r="S2" s="59">
        <f t="shared" si="0"/>
        <v>2034</v>
      </c>
      <c r="T2" s="59">
        <f t="shared" si="0"/>
        <v>2035</v>
      </c>
      <c r="U2" s="59">
        <f t="shared" si="0"/>
        <v>2036</v>
      </c>
      <c r="V2" s="59">
        <f t="shared" si="0"/>
        <v>2037</v>
      </c>
      <c r="W2" s="59">
        <f t="shared" si="0"/>
        <v>2038</v>
      </c>
      <c r="X2" s="59">
        <f t="shared" si="0"/>
        <v>2039</v>
      </c>
      <c r="Y2" s="59">
        <f t="shared" si="0"/>
        <v>2040</v>
      </c>
      <c r="Z2" s="59">
        <f t="shared" ref="Z2" si="1">Y2+1</f>
        <v>2041</v>
      </c>
      <c r="AA2" s="59">
        <f t="shared" ref="AA2" si="2">Z2+1</f>
        <v>2042</v>
      </c>
      <c r="AB2" s="59">
        <f t="shared" ref="AB2" si="3">AA2+1</f>
        <v>2043</v>
      </c>
      <c r="AC2" s="59">
        <f t="shared" ref="AC2" si="4">AB2+1</f>
        <v>2044</v>
      </c>
      <c r="AD2" s="59">
        <f t="shared" ref="AD2" si="5">AC2+1</f>
        <v>2045</v>
      </c>
      <c r="AE2" s="59">
        <f t="shared" ref="AE2" si="6">AD2+1</f>
        <v>2046</v>
      </c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</row>
    <row r="3" spans="1:78" x14ac:dyDescent="0.3">
      <c r="F3" s="64" t="s">
        <v>96</v>
      </c>
      <c r="G3" s="65" t="s">
        <v>9</v>
      </c>
    </row>
    <row r="4" spans="1:78" ht="15" thickBot="1" x14ac:dyDescent="0.35">
      <c r="E4" s="67" t="s">
        <v>75</v>
      </c>
      <c r="F4" s="68"/>
      <c r="G4" s="69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</row>
    <row r="5" spans="1:78" x14ac:dyDescent="0.3">
      <c r="G5" s="72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</row>
    <row r="6" spans="1:78" ht="13.8" x14ac:dyDescent="0.3">
      <c r="E6" s="52" t="s">
        <v>77</v>
      </c>
      <c r="F6" s="74">
        <v>12</v>
      </c>
      <c r="G6" s="75" t="s">
        <v>18</v>
      </c>
      <c r="H6" s="81">
        <f>Calcs!M112</f>
        <v>2750000</v>
      </c>
      <c r="I6" s="81">
        <f>Calcs!N112</f>
        <v>0</v>
      </c>
      <c r="J6" s="81">
        <f>Calcs!O112</f>
        <v>0</v>
      </c>
      <c r="K6" s="81">
        <f>Calcs!P112</f>
        <v>306249.90000000002</v>
      </c>
      <c r="L6" s="81">
        <f>Calcs!Q112</f>
        <v>0</v>
      </c>
      <c r="M6" s="81">
        <f>Calcs!R112</f>
        <v>0</v>
      </c>
      <c r="N6" s="81">
        <f>Calcs!S112</f>
        <v>0</v>
      </c>
      <c r="O6" s="81">
        <f>Calcs!T112</f>
        <v>331494.74075678404</v>
      </c>
      <c r="P6" s="81">
        <f>Calcs!U112</f>
        <v>0</v>
      </c>
      <c r="Q6" s="81">
        <f>Calcs!V112</f>
        <v>0</v>
      </c>
      <c r="R6" s="81">
        <f>Calcs!W112</f>
        <v>351784.87084902526</v>
      </c>
      <c r="S6" s="81">
        <f>Calcs!X112</f>
        <v>0</v>
      </c>
      <c r="T6" s="81">
        <f>Calcs!Y112</f>
        <v>0</v>
      </c>
      <c r="U6" s="81">
        <f>Calcs!Z112</f>
        <v>0</v>
      </c>
      <c r="V6" s="81">
        <f>Calcs!AA112</f>
        <v>380783.25760843151</v>
      </c>
      <c r="W6" s="81">
        <f>Calcs!AB112</f>
        <v>0</v>
      </c>
      <c r="X6" s="81">
        <f>Calcs!AC112</f>
        <v>0</v>
      </c>
      <c r="Y6" s="81">
        <f>Calcs!AD112</f>
        <v>404090.23924012837</v>
      </c>
      <c r="Z6" s="81">
        <f>Calcs!AE112</f>
        <v>0</v>
      </c>
      <c r="AA6" s="81">
        <f>Calcs!AF112</f>
        <v>0</v>
      </c>
      <c r="AB6" s="81">
        <f>Calcs!AG112</f>
        <v>428823.79460353823</v>
      </c>
      <c r="AC6" s="81">
        <f>Calcs!AH112</f>
        <v>0</v>
      </c>
      <c r="AD6" s="81">
        <f>Calcs!AI112</f>
        <v>0</v>
      </c>
      <c r="AE6" s="81">
        <f>Calcs!AJ112</f>
        <v>455071.24142363161</v>
      </c>
    </row>
    <row r="7" spans="1:78" ht="13.8" x14ac:dyDescent="0.3">
      <c r="E7" s="52" t="s">
        <v>82</v>
      </c>
      <c r="F7" s="74">
        <v>12</v>
      </c>
      <c r="G7" s="75" t="s">
        <v>18</v>
      </c>
      <c r="H7" s="81">
        <f>Calcs!M117</f>
        <v>0</v>
      </c>
      <c r="I7" s="81">
        <f>Calcs!N117</f>
        <v>0</v>
      </c>
      <c r="J7" s="81">
        <f>Calcs!O117</f>
        <v>0</v>
      </c>
      <c r="K7" s="81">
        <f>Calcs!P117</f>
        <v>0</v>
      </c>
      <c r="L7" s="81">
        <f>Calcs!Q117</f>
        <v>2555794.6200000006</v>
      </c>
      <c r="M7" s="81">
        <f>Calcs!R117</f>
        <v>0</v>
      </c>
      <c r="N7" s="81">
        <f>Calcs!S117</f>
        <v>0</v>
      </c>
      <c r="O7" s="81">
        <f>Calcs!T117</f>
        <v>0</v>
      </c>
      <c r="P7" s="81">
        <f>Calcs!U117</f>
        <v>2766474.2910429798</v>
      </c>
      <c r="Q7" s="81">
        <f>Calcs!V117</f>
        <v>0</v>
      </c>
      <c r="R7" s="81">
        <f>Calcs!W117</f>
        <v>0</v>
      </c>
      <c r="S7" s="81">
        <f>Calcs!X117</f>
        <v>0</v>
      </c>
      <c r="T7" s="81">
        <f>Calcs!Y117</f>
        <v>2994520.7424381212</v>
      </c>
      <c r="U7" s="81">
        <f>Calcs!Z117</f>
        <v>0</v>
      </c>
      <c r="V7" s="81">
        <f>Calcs!AA117</f>
        <v>0</v>
      </c>
      <c r="W7" s="81">
        <f>Calcs!AB117</f>
        <v>0</v>
      </c>
      <c r="X7" s="81">
        <f>Calcs!AC117</f>
        <v>3241365.5554021001</v>
      </c>
      <c r="Y7" s="81">
        <f>Calcs!AD117</f>
        <v>0</v>
      </c>
      <c r="Z7" s="81">
        <f>Calcs!AE117</f>
        <v>0</v>
      </c>
      <c r="AA7" s="81">
        <f>Calcs!AF117</f>
        <v>0</v>
      </c>
      <c r="AB7" s="81">
        <f>Calcs!AG117</f>
        <v>3508558.3194834949</v>
      </c>
      <c r="AC7" s="81">
        <f>Calcs!AH117</f>
        <v>0</v>
      </c>
      <c r="AD7" s="81">
        <f>Calcs!AI117</f>
        <v>0</v>
      </c>
      <c r="AE7" s="81">
        <f>Calcs!AJ117</f>
        <v>0</v>
      </c>
    </row>
    <row r="8" spans="1:78" ht="13.8" x14ac:dyDescent="0.3">
      <c r="E8" s="52" t="s">
        <v>83</v>
      </c>
      <c r="F8" s="74">
        <v>6</v>
      </c>
      <c r="G8" s="75" t="s">
        <v>18</v>
      </c>
      <c r="H8" s="81">
        <f>Calcs!M122</f>
        <v>3750000</v>
      </c>
      <c r="I8" s="81">
        <f>Calcs!N122</f>
        <v>0</v>
      </c>
      <c r="J8" s="81">
        <f>Calcs!O122</f>
        <v>0</v>
      </c>
      <c r="K8" s="81">
        <f>Calcs!P122</f>
        <v>0</v>
      </c>
      <c r="L8" s="81">
        <f>Calcs!Q122</f>
        <v>340772.61599999998</v>
      </c>
      <c r="M8" s="81">
        <f>Calcs!R122</f>
        <v>347588.06831999996</v>
      </c>
      <c r="N8" s="81">
        <f>Calcs!S122</f>
        <v>354539.82968639996</v>
      </c>
      <c r="O8" s="81">
        <f>Calcs!T122</f>
        <v>361630.62628012797</v>
      </c>
      <c r="P8" s="81">
        <f>Calcs!U122</f>
        <v>368863.23880573054</v>
      </c>
      <c r="Q8" s="81">
        <f>Calcs!V122</f>
        <v>376240.50358184514</v>
      </c>
      <c r="R8" s="81">
        <f>Calcs!W122</f>
        <v>383765.31365348207</v>
      </c>
      <c r="S8" s="81">
        <f>Calcs!X122</f>
        <v>391440.61992655171</v>
      </c>
      <c r="T8" s="81">
        <f>Calcs!Y122</f>
        <v>399269.43232508277</v>
      </c>
      <c r="U8" s="81">
        <f>Calcs!Z122</f>
        <v>407254.82097158441</v>
      </c>
      <c r="V8" s="81">
        <f>Calcs!AA122</f>
        <v>415399.91739101609</v>
      </c>
      <c r="W8" s="81">
        <f>Calcs!AB122</f>
        <v>423707.9157388364</v>
      </c>
      <c r="X8" s="81">
        <f>Calcs!AC122</f>
        <v>432182.07405361312</v>
      </c>
      <c r="Y8" s="81">
        <f>Calcs!AD122</f>
        <v>440825.71553468541</v>
      </c>
      <c r="Z8" s="81">
        <f>Calcs!AE122</f>
        <v>449642.22984537913</v>
      </c>
      <c r="AA8" s="81">
        <f>Calcs!AF122</f>
        <v>458635.07444228674</v>
      </c>
      <c r="AB8" s="81">
        <f>Calcs!AG122</f>
        <v>467807.77593113249</v>
      </c>
      <c r="AC8" s="81">
        <f>Calcs!AH122</f>
        <v>477163.93144975515</v>
      </c>
      <c r="AD8" s="81">
        <f>Calcs!AI122</f>
        <v>486707.21007875027</v>
      </c>
      <c r="AE8" s="81">
        <f>Calcs!AJ122</f>
        <v>496441.35428032529</v>
      </c>
    </row>
    <row r="9" spans="1:78" ht="13.8" x14ac:dyDescent="0.3">
      <c r="E9" s="52" t="s">
        <v>86</v>
      </c>
      <c r="F9" s="74">
        <v>4</v>
      </c>
      <c r="G9" s="75" t="s">
        <v>18</v>
      </c>
      <c r="H9" s="81">
        <f>Calcs!M127</f>
        <v>400000</v>
      </c>
      <c r="I9" s="81">
        <f>Calcs!N127</f>
        <v>0</v>
      </c>
      <c r="J9" s="81">
        <f>Calcs!O127</f>
        <v>0</v>
      </c>
      <c r="K9" s="81">
        <f>Calcs!P127</f>
        <v>0</v>
      </c>
      <c r="L9" s="81">
        <f>Calcs!Q127</f>
        <v>45436.3488</v>
      </c>
      <c r="M9" s="81">
        <f>Calcs!R127</f>
        <v>46345.075776000005</v>
      </c>
      <c r="N9" s="81">
        <f>Calcs!S127</f>
        <v>47271.977291520008</v>
      </c>
      <c r="O9" s="81">
        <f>Calcs!T127</f>
        <v>48217.416837350407</v>
      </c>
      <c r="P9" s="81">
        <f>Calcs!U127</f>
        <v>49181.765174097418</v>
      </c>
      <c r="Q9" s="81">
        <f>Calcs!V127</f>
        <v>50165.400477579366</v>
      </c>
      <c r="R9" s="81">
        <f>Calcs!W127</f>
        <v>51168.708487130949</v>
      </c>
      <c r="S9" s="81">
        <f>Calcs!X127</f>
        <v>52192.082656873572</v>
      </c>
      <c r="T9" s="81">
        <f>Calcs!Y127</f>
        <v>53235.924310011047</v>
      </c>
      <c r="U9" s="81">
        <f>Calcs!Z127</f>
        <v>54300.642796211265</v>
      </c>
      <c r="V9" s="81">
        <f>Calcs!AA127</f>
        <v>55386.655652135494</v>
      </c>
      <c r="W9" s="81">
        <f>Calcs!AB127</f>
        <v>56494.388765178199</v>
      </c>
      <c r="X9" s="81">
        <f>Calcs!AC127</f>
        <v>57624.276540481762</v>
      </c>
      <c r="Y9" s="81">
        <f>Calcs!AD127</f>
        <v>58776.762071291399</v>
      </c>
      <c r="Z9" s="81">
        <f>Calcs!AE127</f>
        <v>59952.297312717223</v>
      </c>
      <c r="AA9" s="81">
        <f>Calcs!AF127</f>
        <v>61151.343258971567</v>
      </c>
      <c r="AB9" s="81">
        <f>Calcs!AG127</f>
        <v>62374.370124150992</v>
      </c>
      <c r="AC9" s="81">
        <f>Calcs!AH127</f>
        <v>63621.857526634019</v>
      </c>
      <c r="AD9" s="81">
        <f>Calcs!AI127</f>
        <v>64894.29467716669</v>
      </c>
      <c r="AE9" s="81">
        <f>Calcs!AJ127</f>
        <v>66192.180570710028</v>
      </c>
    </row>
    <row r="10" spans="1:78" ht="13.8" x14ac:dyDescent="0.3">
      <c r="E10" s="52" t="s">
        <v>97</v>
      </c>
      <c r="F10" s="74">
        <v>6</v>
      </c>
      <c r="G10" s="75" t="s">
        <v>18</v>
      </c>
      <c r="H10" s="81">
        <f>Calcs!M132</f>
        <v>300000</v>
      </c>
      <c r="I10" s="81">
        <f>Calcs!N132</f>
        <v>0</v>
      </c>
      <c r="J10" s="81">
        <f>Calcs!O132</f>
        <v>0</v>
      </c>
      <c r="K10" s="81">
        <f>Calcs!P132</f>
        <v>0</v>
      </c>
      <c r="L10" s="81">
        <f>Calcs!Q132</f>
        <v>0</v>
      </c>
      <c r="M10" s="81">
        <f>Calcs!R132</f>
        <v>0</v>
      </c>
      <c r="N10" s="81">
        <f>Calcs!S132</f>
        <v>0</v>
      </c>
      <c r="O10" s="81">
        <f>Calcs!T132</f>
        <v>0</v>
      </c>
      <c r="P10" s="81">
        <f>Calcs!U132</f>
        <v>0</v>
      </c>
      <c r="Q10" s="81">
        <f>Calcs!V132</f>
        <v>0</v>
      </c>
      <c r="R10" s="81">
        <f>Calcs!W132</f>
        <v>0</v>
      </c>
      <c r="S10" s="81">
        <f>Calcs!X132</f>
        <v>0</v>
      </c>
      <c r="T10" s="81">
        <f>Calcs!Y132</f>
        <v>399269.43232508277</v>
      </c>
      <c r="U10" s="81">
        <f>Calcs!Z132</f>
        <v>0</v>
      </c>
      <c r="V10" s="81">
        <f>Calcs!AA132</f>
        <v>0</v>
      </c>
      <c r="W10" s="81">
        <f>Calcs!AB132</f>
        <v>0</v>
      </c>
      <c r="X10" s="81">
        <f>Calcs!AC132</f>
        <v>0</v>
      </c>
      <c r="Y10" s="81">
        <f>Calcs!AD132</f>
        <v>0</v>
      </c>
      <c r="Z10" s="81">
        <f>Calcs!AE132</f>
        <v>0</v>
      </c>
      <c r="AA10" s="81">
        <f>Calcs!AF132</f>
        <v>0</v>
      </c>
      <c r="AB10" s="81">
        <f>Calcs!AG132</f>
        <v>0</v>
      </c>
      <c r="AC10" s="81">
        <f>Calcs!AH132</f>
        <v>0</v>
      </c>
      <c r="AD10" s="81">
        <f>Calcs!AI132</f>
        <v>0</v>
      </c>
      <c r="AE10" s="81">
        <f>Calcs!AJ132</f>
        <v>0</v>
      </c>
    </row>
    <row r="11" spans="1:78" ht="13.8" x14ac:dyDescent="0.3">
      <c r="E11" s="52" t="s">
        <v>90</v>
      </c>
      <c r="F11" s="78">
        <v>6</v>
      </c>
      <c r="G11" s="75" t="s">
        <v>18</v>
      </c>
      <c r="H11" s="81">
        <f>Calcs!M137</f>
        <v>60000</v>
      </c>
      <c r="I11" s="81">
        <f>Calcs!N137</f>
        <v>63600</v>
      </c>
      <c r="J11" s="81">
        <f>Calcs!O137</f>
        <v>65508</v>
      </c>
      <c r="K11" s="81">
        <f>Calcs!P137</f>
        <v>66818.16</v>
      </c>
      <c r="L11" s="81">
        <f>Calcs!Q137</f>
        <v>68154.523200000011</v>
      </c>
      <c r="M11" s="81">
        <f>Calcs!R137</f>
        <v>69517.613664000019</v>
      </c>
      <c r="N11" s="81">
        <f>Calcs!S137</f>
        <v>70907.965937280023</v>
      </c>
      <c r="O11" s="81">
        <f>Calcs!T137</f>
        <v>72326.125256025625</v>
      </c>
      <c r="P11" s="81">
        <f>Calcs!U137</f>
        <v>73772.647761146145</v>
      </c>
      <c r="Q11" s="81">
        <f>Calcs!V137</f>
        <v>75248.100716369067</v>
      </c>
      <c r="R11" s="81">
        <f>Calcs!W137</f>
        <v>76753.062730696445</v>
      </c>
      <c r="S11" s="81">
        <f>Calcs!X137</f>
        <v>78288.123985310376</v>
      </c>
      <c r="T11" s="81">
        <f>Calcs!Y137</f>
        <v>79853.886465016578</v>
      </c>
      <c r="U11" s="81">
        <f>Calcs!Z137</f>
        <v>81450.964194316912</v>
      </c>
      <c r="V11" s="81">
        <f>Calcs!AA137</f>
        <v>83079.983478203256</v>
      </c>
      <c r="W11" s="81">
        <f>Calcs!AB137</f>
        <v>84741.58314776732</v>
      </c>
      <c r="X11" s="81">
        <f>Calcs!AC137</f>
        <v>86436.414810722665</v>
      </c>
      <c r="Y11" s="81">
        <f>Calcs!AD137</f>
        <v>88165.143106937117</v>
      </c>
      <c r="Z11" s="81">
        <f>Calcs!AE137</f>
        <v>89928.445969075867</v>
      </c>
      <c r="AA11" s="81">
        <f>Calcs!AF137</f>
        <v>91727.014888457386</v>
      </c>
      <c r="AB11" s="81">
        <f>Calcs!AG137</f>
        <v>93561.555186226542</v>
      </c>
      <c r="AC11" s="81">
        <f>Calcs!AH137</f>
        <v>95432.78628995108</v>
      </c>
      <c r="AD11" s="81">
        <f>Calcs!AI137</f>
        <v>97341.442015750101</v>
      </c>
      <c r="AE11" s="81">
        <f>Calcs!AJ137</f>
        <v>99288.270856065108</v>
      </c>
    </row>
    <row r="12" spans="1:78" ht="13.8" x14ac:dyDescent="0.3">
      <c r="E12" s="52" t="s">
        <v>92</v>
      </c>
      <c r="F12" s="78">
        <v>6</v>
      </c>
      <c r="G12" s="75" t="s">
        <v>18</v>
      </c>
      <c r="H12" s="81">
        <f>Calcs!M139</f>
        <v>10000</v>
      </c>
      <c r="I12" s="81">
        <f>Calcs!N139</f>
        <v>10600</v>
      </c>
      <c r="J12" s="81">
        <f>Calcs!O139</f>
        <v>10918</v>
      </c>
      <c r="K12" s="81">
        <f>Calcs!P139</f>
        <v>11136.36</v>
      </c>
      <c r="L12" s="81">
        <f>Calcs!Q139</f>
        <v>11359.0872</v>
      </c>
      <c r="M12" s="81">
        <f>Calcs!R139</f>
        <v>11586.268943999999</v>
      </c>
      <c r="N12" s="81">
        <f>Calcs!S139</f>
        <v>11817.99432288</v>
      </c>
      <c r="O12" s="81">
        <f>Calcs!T139</f>
        <v>12054.3542093376</v>
      </c>
      <c r="P12" s="81">
        <f>Calcs!U139</f>
        <v>12295.441293524353</v>
      </c>
      <c r="Q12" s="81">
        <f>Calcs!V139</f>
        <v>12541.35011939484</v>
      </c>
      <c r="R12" s="81">
        <f>Calcs!W139</f>
        <v>12792.177121782737</v>
      </c>
      <c r="S12" s="81">
        <f>Calcs!X139</f>
        <v>13048.020664218393</v>
      </c>
      <c r="T12" s="81">
        <f>Calcs!Y139</f>
        <v>13308.981077502762</v>
      </c>
      <c r="U12" s="81">
        <f>Calcs!Z139</f>
        <v>13575.160699052818</v>
      </c>
      <c r="V12" s="81">
        <f>Calcs!AA139</f>
        <v>13846.663913033875</v>
      </c>
      <c r="W12" s="81">
        <f>Calcs!AB139</f>
        <v>14123.597191294553</v>
      </c>
      <c r="X12" s="81">
        <f>Calcs!AC139</f>
        <v>14406.069135120444</v>
      </c>
      <c r="Y12" s="81">
        <f>Calcs!AD139</f>
        <v>14694.190517822854</v>
      </c>
      <c r="Z12" s="81">
        <f>Calcs!AE139</f>
        <v>14988.074328179311</v>
      </c>
      <c r="AA12" s="81">
        <f>Calcs!AF139</f>
        <v>15287.835814742897</v>
      </c>
      <c r="AB12" s="81">
        <f>Calcs!AG139</f>
        <v>15593.592531037755</v>
      </c>
      <c r="AC12" s="81">
        <f>Calcs!AH139</f>
        <v>15905.46438165851</v>
      </c>
      <c r="AD12" s="81">
        <f>Calcs!AI139</f>
        <v>16223.573669291682</v>
      </c>
      <c r="AE12" s="81">
        <f>Calcs!AJ139</f>
        <v>16548.045142677514</v>
      </c>
    </row>
    <row r="13" spans="1:78" ht="14.4" x14ac:dyDescent="0.3">
      <c r="E13" s="17"/>
      <c r="F13" s="77"/>
      <c r="G13" s="77"/>
    </row>
    <row r="14" spans="1:78" ht="14.4" x14ac:dyDescent="0.3">
      <c r="F14" s="77"/>
      <c r="G14" s="77"/>
    </row>
    <row r="15" spans="1:78" ht="15" thickBot="1" x14ac:dyDescent="0.35">
      <c r="E15" s="67" t="s">
        <v>98</v>
      </c>
      <c r="F15" s="68"/>
      <c r="G15" s="69"/>
      <c r="H15" s="79">
        <v>1</v>
      </c>
      <c r="I15" s="79">
        <f t="shared" ref="I15:Y15" si="7">H15+1</f>
        <v>2</v>
      </c>
      <c r="J15" s="79">
        <f t="shared" si="7"/>
        <v>3</v>
      </c>
      <c r="K15" s="79">
        <f t="shared" si="7"/>
        <v>4</v>
      </c>
      <c r="L15" s="79">
        <f t="shared" si="7"/>
        <v>5</v>
      </c>
      <c r="M15" s="79">
        <f t="shared" si="7"/>
        <v>6</v>
      </c>
      <c r="N15" s="79">
        <f t="shared" si="7"/>
        <v>7</v>
      </c>
      <c r="O15" s="79">
        <f t="shared" si="7"/>
        <v>8</v>
      </c>
      <c r="P15" s="79">
        <f t="shared" si="7"/>
        <v>9</v>
      </c>
      <c r="Q15" s="79">
        <f t="shared" si="7"/>
        <v>10</v>
      </c>
      <c r="R15" s="79">
        <f t="shared" si="7"/>
        <v>11</v>
      </c>
      <c r="S15" s="79">
        <f t="shared" si="7"/>
        <v>12</v>
      </c>
      <c r="T15" s="79">
        <f t="shared" si="7"/>
        <v>13</v>
      </c>
      <c r="U15" s="79">
        <f t="shared" si="7"/>
        <v>14</v>
      </c>
      <c r="V15" s="79">
        <f t="shared" si="7"/>
        <v>15</v>
      </c>
      <c r="W15" s="79">
        <f t="shared" si="7"/>
        <v>16</v>
      </c>
      <c r="X15" s="79">
        <f t="shared" si="7"/>
        <v>17</v>
      </c>
      <c r="Y15" s="79">
        <f t="shared" si="7"/>
        <v>18</v>
      </c>
      <c r="Z15" s="79">
        <f t="shared" ref="Z15" si="8">Y15+1</f>
        <v>19</v>
      </c>
      <c r="AA15" s="79">
        <f t="shared" ref="AA15" si="9">Z15+1</f>
        <v>20</v>
      </c>
      <c r="AB15" s="79">
        <f t="shared" ref="AB15" si="10">AA15+1</f>
        <v>21</v>
      </c>
      <c r="AC15" s="79">
        <f t="shared" ref="AC15" si="11">AB15+1</f>
        <v>22</v>
      </c>
      <c r="AD15" s="79">
        <f t="shared" ref="AD15" si="12">AC15+1</f>
        <v>23</v>
      </c>
      <c r="AE15" s="79">
        <f t="shared" ref="AE15" si="13">AD15+1</f>
        <v>24</v>
      </c>
    </row>
    <row r="16" spans="1:78" ht="14.4" x14ac:dyDescent="0.3">
      <c r="E16" s="52" t="s">
        <v>77</v>
      </c>
      <c r="F16" s="77"/>
      <c r="G16" s="75" t="s">
        <v>99</v>
      </c>
      <c r="H16" s="76">
        <f t="shared" ref="H16:Y16" si="14">IF((COLUMN(H$15)-COLUMN($G$15))&lt;$F6,COLUMN(H$15)-COLUMN($G$15),G16)</f>
        <v>1</v>
      </c>
      <c r="I16" s="76">
        <f t="shared" si="14"/>
        <v>2</v>
      </c>
      <c r="J16" s="76">
        <f t="shared" si="14"/>
        <v>3</v>
      </c>
      <c r="K16" s="76">
        <f t="shared" si="14"/>
        <v>4</v>
      </c>
      <c r="L16" s="76">
        <f t="shared" si="14"/>
        <v>5</v>
      </c>
      <c r="M16" s="76">
        <f t="shared" si="14"/>
        <v>6</v>
      </c>
      <c r="N16" s="76">
        <f t="shared" si="14"/>
        <v>7</v>
      </c>
      <c r="O16" s="76">
        <f t="shared" si="14"/>
        <v>8</v>
      </c>
      <c r="P16" s="76">
        <f t="shared" si="14"/>
        <v>9</v>
      </c>
      <c r="Q16" s="76">
        <f t="shared" si="14"/>
        <v>10</v>
      </c>
      <c r="R16" s="76">
        <f t="shared" si="14"/>
        <v>11</v>
      </c>
      <c r="S16" s="76">
        <f t="shared" si="14"/>
        <v>11</v>
      </c>
      <c r="T16" s="76">
        <f t="shared" si="14"/>
        <v>11</v>
      </c>
      <c r="U16" s="76">
        <f t="shared" si="14"/>
        <v>11</v>
      </c>
      <c r="V16" s="76">
        <f t="shared" si="14"/>
        <v>11</v>
      </c>
      <c r="W16" s="76">
        <f t="shared" si="14"/>
        <v>11</v>
      </c>
      <c r="X16" s="76">
        <f t="shared" si="14"/>
        <v>11</v>
      </c>
      <c r="Y16" s="76">
        <f t="shared" si="14"/>
        <v>11</v>
      </c>
      <c r="Z16" s="76">
        <f t="shared" ref="Z16:Z22" si="15">IF((COLUMN(Z$15)-COLUMN($G$15))&lt;$F6,COLUMN(Z$15)-COLUMN($G$15),Y16)</f>
        <v>11</v>
      </c>
      <c r="AA16" s="76">
        <f t="shared" ref="AA16:AA22" si="16">IF((COLUMN(AA$15)-COLUMN($G$15))&lt;$F6,COLUMN(AA$15)-COLUMN($G$15),Z16)</f>
        <v>11</v>
      </c>
      <c r="AB16" s="76">
        <f t="shared" ref="AB16:AB22" si="17">IF((COLUMN(AB$15)-COLUMN($G$15))&lt;$F6,COLUMN(AB$15)-COLUMN($G$15),AA16)</f>
        <v>11</v>
      </c>
      <c r="AC16" s="76">
        <f t="shared" ref="AC16:AC22" si="18">IF((COLUMN(AC$15)-COLUMN($G$15))&lt;$F6,COLUMN(AC$15)-COLUMN($G$15),AB16)</f>
        <v>11</v>
      </c>
      <c r="AD16" s="76">
        <f t="shared" ref="AD16:AD22" si="19">IF((COLUMN(AD$15)-COLUMN($G$15))&lt;$F6,COLUMN(AD$15)-COLUMN($G$15),AC16)</f>
        <v>11</v>
      </c>
      <c r="AE16" s="76">
        <f t="shared" ref="AE16:AE22" si="20">IF((COLUMN(AE$15)-COLUMN($G$15))&lt;$F6,COLUMN(AE$15)-COLUMN($G$15),AD16)</f>
        <v>11</v>
      </c>
    </row>
    <row r="17" spans="5:31" ht="14.4" x14ac:dyDescent="0.3">
      <c r="E17" s="52" t="s">
        <v>82</v>
      </c>
      <c r="F17" s="77"/>
      <c r="G17" s="75" t="s">
        <v>99</v>
      </c>
      <c r="H17" s="76">
        <f t="shared" ref="H17:Y17" si="21">IF((COLUMN(H$15)-COLUMN($G$15))&lt;$F7,COLUMN(H$15)-COLUMN($G$15),G17)</f>
        <v>1</v>
      </c>
      <c r="I17" s="76">
        <f t="shared" si="21"/>
        <v>2</v>
      </c>
      <c r="J17" s="76">
        <f t="shared" si="21"/>
        <v>3</v>
      </c>
      <c r="K17" s="76">
        <f t="shared" si="21"/>
        <v>4</v>
      </c>
      <c r="L17" s="76">
        <f t="shared" si="21"/>
        <v>5</v>
      </c>
      <c r="M17" s="76">
        <f t="shared" si="21"/>
        <v>6</v>
      </c>
      <c r="N17" s="76">
        <f t="shared" si="21"/>
        <v>7</v>
      </c>
      <c r="O17" s="76">
        <f t="shared" si="21"/>
        <v>8</v>
      </c>
      <c r="P17" s="76">
        <f t="shared" si="21"/>
        <v>9</v>
      </c>
      <c r="Q17" s="76">
        <f t="shared" si="21"/>
        <v>10</v>
      </c>
      <c r="R17" s="76">
        <f t="shared" si="21"/>
        <v>11</v>
      </c>
      <c r="S17" s="76">
        <f t="shared" si="21"/>
        <v>11</v>
      </c>
      <c r="T17" s="76">
        <f t="shared" si="21"/>
        <v>11</v>
      </c>
      <c r="U17" s="76">
        <f t="shared" si="21"/>
        <v>11</v>
      </c>
      <c r="V17" s="76">
        <f t="shared" si="21"/>
        <v>11</v>
      </c>
      <c r="W17" s="76">
        <f t="shared" si="21"/>
        <v>11</v>
      </c>
      <c r="X17" s="76">
        <f t="shared" si="21"/>
        <v>11</v>
      </c>
      <c r="Y17" s="76">
        <f t="shared" si="21"/>
        <v>11</v>
      </c>
      <c r="Z17" s="76">
        <f t="shared" si="15"/>
        <v>11</v>
      </c>
      <c r="AA17" s="76">
        <f t="shared" si="16"/>
        <v>11</v>
      </c>
      <c r="AB17" s="76">
        <f t="shared" si="17"/>
        <v>11</v>
      </c>
      <c r="AC17" s="76">
        <f t="shared" si="18"/>
        <v>11</v>
      </c>
      <c r="AD17" s="76">
        <f t="shared" si="19"/>
        <v>11</v>
      </c>
      <c r="AE17" s="76">
        <f t="shared" si="20"/>
        <v>11</v>
      </c>
    </row>
    <row r="18" spans="5:31" ht="14.4" x14ac:dyDescent="0.3">
      <c r="E18" s="52" t="s">
        <v>83</v>
      </c>
      <c r="F18" s="77"/>
      <c r="G18" s="75" t="s">
        <v>99</v>
      </c>
      <c r="H18" s="76">
        <f t="shared" ref="H18:Y18" si="22">IF((COLUMN(H$15)-COLUMN($G$15))&lt;$F8,COLUMN(H$15)-COLUMN($G$15),G18)</f>
        <v>1</v>
      </c>
      <c r="I18" s="76">
        <f t="shared" si="22"/>
        <v>2</v>
      </c>
      <c r="J18" s="76">
        <f t="shared" si="22"/>
        <v>3</v>
      </c>
      <c r="K18" s="76">
        <f t="shared" si="22"/>
        <v>4</v>
      </c>
      <c r="L18" s="76">
        <f t="shared" si="22"/>
        <v>5</v>
      </c>
      <c r="M18" s="76">
        <f t="shared" si="22"/>
        <v>5</v>
      </c>
      <c r="N18" s="76">
        <f t="shared" si="22"/>
        <v>5</v>
      </c>
      <c r="O18" s="76">
        <f t="shared" si="22"/>
        <v>5</v>
      </c>
      <c r="P18" s="76">
        <f t="shared" si="22"/>
        <v>5</v>
      </c>
      <c r="Q18" s="76">
        <f t="shared" si="22"/>
        <v>5</v>
      </c>
      <c r="R18" s="76">
        <f t="shared" si="22"/>
        <v>5</v>
      </c>
      <c r="S18" s="76">
        <f t="shared" si="22"/>
        <v>5</v>
      </c>
      <c r="T18" s="76">
        <f t="shared" si="22"/>
        <v>5</v>
      </c>
      <c r="U18" s="76">
        <f t="shared" si="22"/>
        <v>5</v>
      </c>
      <c r="V18" s="76">
        <f t="shared" si="22"/>
        <v>5</v>
      </c>
      <c r="W18" s="76">
        <f t="shared" si="22"/>
        <v>5</v>
      </c>
      <c r="X18" s="76">
        <f t="shared" si="22"/>
        <v>5</v>
      </c>
      <c r="Y18" s="76">
        <f t="shared" si="22"/>
        <v>5</v>
      </c>
      <c r="Z18" s="76">
        <f t="shared" si="15"/>
        <v>5</v>
      </c>
      <c r="AA18" s="76">
        <f t="shared" si="16"/>
        <v>5</v>
      </c>
      <c r="AB18" s="76">
        <f t="shared" si="17"/>
        <v>5</v>
      </c>
      <c r="AC18" s="76">
        <f t="shared" si="18"/>
        <v>5</v>
      </c>
      <c r="AD18" s="76">
        <f t="shared" si="19"/>
        <v>5</v>
      </c>
      <c r="AE18" s="76">
        <f t="shared" si="20"/>
        <v>5</v>
      </c>
    </row>
    <row r="19" spans="5:31" ht="14.4" x14ac:dyDescent="0.3">
      <c r="E19" s="52" t="s">
        <v>86</v>
      </c>
      <c r="F19" s="77"/>
      <c r="G19" s="75" t="s">
        <v>99</v>
      </c>
      <c r="H19" s="76">
        <f t="shared" ref="H19:Y19" si="23">IF((COLUMN(H$15)-COLUMN($G$15))&lt;$F9,COLUMN(H$15)-COLUMN($G$15),G19)</f>
        <v>1</v>
      </c>
      <c r="I19" s="76">
        <f t="shared" si="23"/>
        <v>2</v>
      </c>
      <c r="J19" s="76">
        <f t="shared" si="23"/>
        <v>3</v>
      </c>
      <c r="K19" s="76">
        <f t="shared" si="23"/>
        <v>3</v>
      </c>
      <c r="L19" s="76">
        <f t="shared" si="23"/>
        <v>3</v>
      </c>
      <c r="M19" s="76">
        <f t="shared" si="23"/>
        <v>3</v>
      </c>
      <c r="N19" s="76">
        <f t="shared" si="23"/>
        <v>3</v>
      </c>
      <c r="O19" s="76">
        <f t="shared" si="23"/>
        <v>3</v>
      </c>
      <c r="P19" s="76">
        <f t="shared" si="23"/>
        <v>3</v>
      </c>
      <c r="Q19" s="76">
        <f t="shared" si="23"/>
        <v>3</v>
      </c>
      <c r="R19" s="76">
        <f t="shared" si="23"/>
        <v>3</v>
      </c>
      <c r="S19" s="76">
        <f t="shared" si="23"/>
        <v>3</v>
      </c>
      <c r="T19" s="76">
        <f t="shared" si="23"/>
        <v>3</v>
      </c>
      <c r="U19" s="76">
        <f t="shared" si="23"/>
        <v>3</v>
      </c>
      <c r="V19" s="76">
        <f t="shared" si="23"/>
        <v>3</v>
      </c>
      <c r="W19" s="76">
        <f t="shared" si="23"/>
        <v>3</v>
      </c>
      <c r="X19" s="76">
        <f t="shared" si="23"/>
        <v>3</v>
      </c>
      <c r="Y19" s="76">
        <f t="shared" si="23"/>
        <v>3</v>
      </c>
      <c r="Z19" s="76">
        <f t="shared" si="15"/>
        <v>3</v>
      </c>
      <c r="AA19" s="76">
        <f t="shared" si="16"/>
        <v>3</v>
      </c>
      <c r="AB19" s="76">
        <f t="shared" si="17"/>
        <v>3</v>
      </c>
      <c r="AC19" s="76">
        <f t="shared" si="18"/>
        <v>3</v>
      </c>
      <c r="AD19" s="76">
        <f t="shared" si="19"/>
        <v>3</v>
      </c>
      <c r="AE19" s="76">
        <f t="shared" si="20"/>
        <v>3</v>
      </c>
    </row>
    <row r="20" spans="5:31" ht="14.4" x14ac:dyDescent="0.3">
      <c r="E20" s="52" t="s">
        <v>97</v>
      </c>
      <c r="F20" s="77"/>
      <c r="G20" s="75" t="s">
        <v>99</v>
      </c>
      <c r="H20" s="76">
        <f t="shared" ref="H20:Y20" si="24">IF((COLUMN(H$15)-COLUMN($G$15))&lt;$F10,COLUMN(H$15)-COLUMN($G$15),G20)</f>
        <v>1</v>
      </c>
      <c r="I20" s="76">
        <f t="shared" si="24"/>
        <v>2</v>
      </c>
      <c r="J20" s="76">
        <f t="shared" si="24"/>
        <v>3</v>
      </c>
      <c r="K20" s="76">
        <f t="shared" si="24"/>
        <v>4</v>
      </c>
      <c r="L20" s="76">
        <f t="shared" si="24"/>
        <v>5</v>
      </c>
      <c r="M20" s="76">
        <f t="shared" si="24"/>
        <v>5</v>
      </c>
      <c r="N20" s="76">
        <f t="shared" si="24"/>
        <v>5</v>
      </c>
      <c r="O20" s="76">
        <f t="shared" si="24"/>
        <v>5</v>
      </c>
      <c r="P20" s="76">
        <f t="shared" si="24"/>
        <v>5</v>
      </c>
      <c r="Q20" s="76">
        <f t="shared" si="24"/>
        <v>5</v>
      </c>
      <c r="R20" s="76">
        <f t="shared" si="24"/>
        <v>5</v>
      </c>
      <c r="S20" s="76">
        <f t="shared" si="24"/>
        <v>5</v>
      </c>
      <c r="T20" s="76">
        <f t="shared" si="24"/>
        <v>5</v>
      </c>
      <c r="U20" s="76">
        <f t="shared" si="24"/>
        <v>5</v>
      </c>
      <c r="V20" s="76">
        <f t="shared" si="24"/>
        <v>5</v>
      </c>
      <c r="W20" s="76">
        <f t="shared" si="24"/>
        <v>5</v>
      </c>
      <c r="X20" s="76">
        <f t="shared" si="24"/>
        <v>5</v>
      </c>
      <c r="Y20" s="76">
        <f t="shared" si="24"/>
        <v>5</v>
      </c>
      <c r="Z20" s="76">
        <f t="shared" si="15"/>
        <v>5</v>
      </c>
      <c r="AA20" s="76">
        <f t="shared" si="16"/>
        <v>5</v>
      </c>
      <c r="AB20" s="76">
        <f t="shared" si="17"/>
        <v>5</v>
      </c>
      <c r="AC20" s="76">
        <f t="shared" si="18"/>
        <v>5</v>
      </c>
      <c r="AD20" s="76">
        <f t="shared" si="19"/>
        <v>5</v>
      </c>
      <c r="AE20" s="76">
        <f t="shared" si="20"/>
        <v>5</v>
      </c>
    </row>
    <row r="21" spans="5:31" ht="14.4" x14ac:dyDescent="0.3">
      <c r="E21" s="52" t="s">
        <v>90</v>
      </c>
      <c r="F21" s="77"/>
      <c r="G21" s="75" t="s">
        <v>99</v>
      </c>
      <c r="H21" s="76">
        <f t="shared" ref="H21:Y21" si="25">IF((COLUMN(H$15)-COLUMN($G$15))&lt;$F11,COLUMN(H$15)-COLUMN($G$15),G21)</f>
        <v>1</v>
      </c>
      <c r="I21" s="76">
        <f t="shared" si="25"/>
        <v>2</v>
      </c>
      <c r="J21" s="76">
        <f t="shared" si="25"/>
        <v>3</v>
      </c>
      <c r="K21" s="76">
        <f t="shared" si="25"/>
        <v>4</v>
      </c>
      <c r="L21" s="76">
        <f t="shared" si="25"/>
        <v>5</v>
      </c>
      <c r="M21" s="76">
        <f t="shared" si="25"/>
        <v>5</v>
      </c>
      <c r="N21" s="76">
        <f t="shared" si="25"/>
        <v>5</v>
      </c>
      <c r="O21" s="76">
        <f t="shared" si="25"/>
        <v>5</v>
      </c>
      <c r="P21" s="76">
        <f t="shared" si="25"/>
        <v>5</v>
      </c>
      <c r="Q21" s="76">
        <f t="shared" si="25"/>
        <v>5</v>
      </c>
      <c r="R21" s="76">
        <f t="shared" si="25"/>
        <v>5</v>
      </c>
      <c r="S21" s="76">
        <f t="shared" si="25"/>
        <v>5</v>
      </c>
      <c r="T21" s="76">
        <f t="shared" si="25"/>
        <v>5</v>
      </c>
      <c r="U21" s="76">
        <f t="shared" si="25"/>
        <v>5</v>
      </c>
      <c r="V21" s="76">
        <f t="shared" si="25"/>
        <v>5</v>
      </c>
      <c r="W21" s="76">
        <f t="shared" si="25"/>
        <v>5</v>
      </c>
      <c r="X21" s="76">
        <f t="shared" si="25"/>
        <v>5</v>
      </c>
      <c r="Y21" s="76">
        <f t="shared" si="25"/>
        <v>5</v>
      </c>
      <c r="Z21" s="76">
        <f t="shared" si="15"/>
        <v>5</v>
      </c>
      <c r="AA21" s="76">
        <f t="shared" si="16"/>
        <v>5</v>
      </c>
      <c r="AB21" s="76">
        <f t="shared" si="17"/>
        <v>5</v>
      </c>
      <c r="AC21" s="76">
        <f t="shared" si="18"/>
        <v>5</v>
      </c>
      <c r="AD21" s="76">
        <f t="shared" si="19"/>
        <v>5</v>
      </c>
      <c r="AE21" s="76">
        <f t="shared" si="20"/>
        <v>5</v>
      </c>
    </row>
    <row r="22" spans="5:31" ht="13.8" x14ac:dyDescent="0.3">
      <c r="E22" s="52" t="s">
        <v>92</v>
      </c>
      <c r="G22" s="75" t="s">
        <v>99</v>
      </c>
      <c r="H22" s="76">
        <f t="shared" ref="H22:Y22" si="26">IF((COLUMN(H$15)-COLUMN($G$15))&lt;$F12,COLUMN(H$15)-COLUMN($G$15),G22)</f>
        <v>1</v>
      </c>
      <c r="I22" s="76">
        <f t="shared" si="26"/>
        <v>2</v>
      </c>
      <c r="J22" s="76">
        <f t="shared" si="26"/>
        <v>3</v>
      </c>
      <c r="K22" s="76">
        <f t="shared" si="26"/>
        <v>4</v>
      </c>
      <c r="L22" s="76">
        <f t="shared" si="26"/>
        <v>5</v>
      </c>
      <c r="M22" s="76">
        <f t="shared" si="26"/>
        <v>5</v>
      </c>
      <c r="N22" s="76">
        <f t="shared" si="26"/>
        <v>5</v>
      </c>
      <c r="O22" s="76">
        <f t="shared" si="26"/>
        <v>5</v>
      </c>
      <c r="P22" s="76">
        <f t="shared" si="26"/>
        <v>5</v>
      </c>
      <c r="Q22" s="76">
        <f t="shared" si="26"/>
        <v>5</v>
      </c>
      <c r="R22" s="76">
        <f t="shared" si="26"/>
        <v>5</v>
      </c>
      <c r="S22" s="76">
        <f t="shared" si="26"/>
        <v>5</v>
      </c>
      <c r="T22" s="76">
        <f t="shared" si="26"/>
        <v>5</v>
      </c>
      <c r="U22" s="76">
        <f t="shared" si="26"/>
        <v>5</v>
      </c>
      <c r="V22" s="76">
        <f t="shared" si="26"/>
        <v>5</v>
      </c>
      <c r="W22" s="76">
        <f t="shared" si="26"/>
        <v>5</v>
      </c>
      <c r="X22" s="76">
        <f t="shared" si="26"/>
        <v>5</v>
      </c>
      <c r="Y22" s="76">
        <f t="shared" si="26"/>
        <v>5</v>
      </c>
      <c r="Z22" s="76">
        <f t="shared" si="15"/>
        <v>5</v>
      </c>
      <c r="AA22" s="76">
        <f t="shared" si="16"/>
        <v>5</v>
      </c>
      <c r="AB22" s="76">
        <f t="shared" si="17"/>
        <v>5</v>
      </c>
      <c r="AC22" s="76">
        <f t="shared" si="18"/>
        <v>5</v>
      </c>
      <c r="AD22" s="76">
        <f t="shared" si="19"/>
        <v>5</v>
      </c>
      <c r="AE22" s="76">
        <f t="shared" si="20"/>
        <v>5</v>
      </c>
    </row>
    <row r="24" spans="5:31" ht="15" thickBot="1" x14ac:dyDescent="0.35">
      <c r="E24" s="67" t="s">
        <v>100</v>
      </c>
      <c r="F24" s="68"/>
      <c r="G24" s="69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</row>
    <row r="25" spans="5:31" ht="14.4" x14ac:dyDescent="0.3">
      <c r="E25" s="52" t="s">
        <v>77</v>
      </c>
      <c r="F25" s="77"/>
      <c r="G25" s="72" t="s">
        <v>18</v>
      </c>
      <c r="H25" s="76">
        <f ca="1">IFERROR(SUM(H6:OFFSET(H6,,-H$16))/$F6,"-")</f>
        <v>229166.66666666666</v>
      </c>
      <c r="I25" s="76">
        <f ca="1">IFERROR(SUM(I6:OFFSET(I6,,-I$16))/$F6,"-")</f>
        <v>229166.66666666666</v>
      </c>
      <c r="J25" s="76">
        <f ca="1">IFERROR(SUM(J6:OFFSET(J6,,-J$16))/$F6,"-")</f>
        <v>229166.66666666666</v>
      </c>
      <c r="K25" s="76">
        <f ca="1">IFERROR(SUM(K6:OFFSET(K6,,-K$16))/$F6,"-")</f>
        <v>254687.49166666667</v>
      </c>
      <c r="L25" s="76">
        <f ca="1">IFERROR(SUM(L6:OFFSET(L6,,-L$16))/$F6,"-")</f>
        <v>254687.49166666667</v>
      </c>
      <c r="M25" s="76">
        <f ca="1">IFERROR(SUM(M6:OFFSET(M6,,-M$16))/$F6,"-")</f>
        <v>254687.49166666667</v>
      </c>
      <c r="N25" s="76">
        <f ca="1">IFERROR(SUM(N6:OFFSET(N6,,-N$16))/$F6,"-")</f>
        <v>254687.49166666667</v>
      </c>
      <c r="O25" s="76">
        <f ca="1">IFERROR(SUM(O6:OFFSET(O6,,-O$16))/$F6,"-")</f>
        <v>282312.05339639867</v>
      </c>
      <c r="P25" s="76">
        <f ca="1">IFERROR(SUM(P6:OFFSET(P6,,-P$16))/$F6,"-")</f>
        <v>282312.05339639867</v>
      </c>
      <c r="Q25" s="76">
        <f ca="1">IFERROR(SUM(Q6:OFFSET(Q6,,-Q$16))/$F6,"-")</f>
        <v>282312.05339639867</v>
      </c>
      <c r="R25" s="76">
        <f ca="1">IFERROR(SUM(R6:OFFSET(R6,,-R$16))/$F6,"-")</f>
        <v>311627.4593004841</v>
      </c>
      <c r="S25" s="76">
        <f ca="1">IFERROR(SUM(S6:OFFSET(S6,,-S$16))/$F6,"-")</f>
        <v>311627.4593004841</v>
      </c>
      <c r="T25" s="76">
        <f ca="1">IFERROR(SUM(T6:OFFSET(T6,,-T$16))/$F6,"-")</f>
        <v>82460.792633817429</v>
      </c>
      <c r="U25" s="76">
        <f ca="1">IFERROR(SUM(U6:OFFSET(U6,,-U$16))/$F6,"-")</f>
        <v>82460.792633817429</v>
      </c>
      <c r="V25" s="76">
        <f ca="1">IFERROR(SUM(V6:OFFSET(V6,,-V$16))/$F6,"-")</f>
        <v>114192.7307678534</v>
      </c>
      <c r="W25" s="76">
        <f ca="1">IFERROR(SUM(W6:OFFSET(W6,,-W$16))/$F6,"-")</f>
        <v>88671.905767853415</v>
      </c>
      <c r="X25" s="76">
        <f ca="1">IFERROR(SUM(X6:OFFSET(X6,,-X$16))/$F6,"-")</f>
        <v>88671.905767853415</v>
      </c>
      <c r="Y25" s="76">
        <f ca="1">IFERROR(SUM(Y6:OFFSET(Y6,,-Y$16))/$F6,"-")</f>
        <v>122346.09237119743</v>
      </c>
      <c r="Z25" s="76">
        <f ca="1">IFERROR(SUM(Z6:OFFSET(Z6,,-Z$16))/$F6,"-")</f>
        <v>122346.09237119743</v>
      </c>
      <c r="AA25" s="76">
        <f ca="1">IFERROR(SUM(AA6:OFFSET(AA6,,-AA$16))/$F6,"-")</f>
        <v>94721.530641465433</v>
      </c>
      <c r="AB25" s="76">
        <f ca="1">IFERROR(SUM(AB6:OFFSET(AB6,,-AB$16))/$F6,"-")</f>
        <v>130456.84685842694</v>
      </c>
      <c r="AC25" s="76">
        <f ca="1">IFERROR(SUM(AC6:OFFSET(AC6,,-AC$16))/$F6,"-")</f>
        <v>130456.84685842694</v>
      </c>
      <c r="AD25" s="76">
        <f ca="1">IFERROR(SUM(AD6:OFFSET(AD6,,-AD$16))/$F6,"-")</f>
        <v>101141.44095434151</v>
      </c>
      <c r="AE25" s="76">
        <f ca="1">IFERROR(SUM(AE6:OFFSET(AE6,,-AE$16))/$F6,"-")</f>
        <v>139064.0444063108</v>
      </c>
    </row>
    <row r="26" spans="5:31" ht="14.4" x14ac:dyDescent="0.3">
      <c r="E26" s="52" t="s">
        <v>82</v>
      </c>
      <c r="F26" s="77"/>
      <c r="G26" s="72" t="s">
        <v>18</v>
      </c>
      <c r="H26" s="76">
        <f ca="1">IFERROR(SUM(H7:OFFSET(H7,,-H$17))/$F7,"-")</f>
        <v>0</v>
      </c>
      <c r="I26" s="76">
        <f ca="1">IFERROR(SUM(I7:OFFSET(I7,,-I$17))/$F7,"-")</f>
        <v>0</v>
      </c>
      <c r="J26" s="76">
        <f ca="1">IFERROR(SUM(J7:OFFSET(J7,,-J$17))/$F7,"-")</f>
        <v>0</v>
      </c>
      <c r="K26" s="76">
        <f ca="1">IFERROR(SUM(K7:OFFSET(K7,,-K$17))/$F7,"-")</f>
        <v>0</v>
      </c>
      <c r="L26" s="76">
        <f ca="1">IFERROR(SUM(L7:OFFSET(L7,,-L$17))/$F7,"-")</f>
        <v>212982.88500000004</v>
      </c>
      <c r="M26" s="76">
        <f ca="1">IFERROR(SUM(M7:OFFSET(M7,,-M$17))/$F7,"-")</f>
        <v>212982.88500000004</v>
      </c>
      <c r="N26" s="76">
        <f ca="1">IFERROR(SUM(N7:OFFSET(N7,,-N$17))/$F7,"-")</f>
        <v>212982.88500000004</v>
      </c>
      <c r="O26" s="76">
        <f ca="1">IFERROR(SUM(O7:OFFSET(O7,,-O$17))/$F7,"-")</f>
        <v>212982.88500000004</v>
      </c>
      <c r="P26" s="76">
        <f ca="1">IFERROR(SUM(P7:OFFSET(P7,,-P$17))/$F7,"-")</f>
        <v>443522.40925358172</v>
      </c>
      <c r="Q26" s="76">
        <f ca="1">IFERROR(SUM(Q7:OFFSET(Q7,,-Q$17))/$F7,"-")</f>
        <v>443522.40925358172</v>
      </c>
      <c r="R26" s="76">
        <f ca="1">IFERROR(SUM(R7:OFFSET(R7,,-R$17))/$F7,"-")</f>
        <v>443522.40925358172</v>
      </c>
      <c r="S26" s="76">
        <f ca="1">IFERROR(SUM(S7:OFFSET(S7,,-S$17))/$F7,"-")</f>
        <v>443522.40925358172</v>
      </c>
      <c r="T26" s="76">
        <f ca="1">IFERROR(SUM(T7:OFFSET(T7,,-T$17))/$F7,"-")</f>
        <v>693065.80445675843</v>
      </c>
      <c r="U26" s="76">
        <f ca="1">IFERROR(SUM(U7:OFFSET(U7,,-U$17))/$F7,"-")</f>
        <v>693065.80445675843</v>
      </c>
      <c r="V26" s="76">
        <f ca="1">IFERROR(SUM(V7:OFFSET(V7,,-V$17))/$F7,"-")</f>
        <v>693065.80445675843</v>
      </c>
      <c r="W26" s="76">
        <f ca="1">IFERROR(SUM(W7:OFFSET(W7,,-W$17))/$F7,"-")</f>
        <v>693065.80445675843</v>
      </c>
      <c r="X26" s="76">
        <f ca="1">IFERROR(SUM(X7:OFFSET(X7,,-X$17))/$F7,"-")</f>
        <v>750196.71574026672</v>
      </c>
      <c r="Y26" s="76">
        <f ca="1">IFERROR(SUM(Y7:OFFSET(Y7,,-Y$17))/$F7,"-")</f>
        <v>750196.71574026672</v>
      </c>
      <c r="Z26" s="76">
        <f ca="1">IFERROR(SUM(Z7:OFFSET(Z7,,-Z$17))/$F7,"-")</f>
        <v>750196.71574026672</v>
      </c>
      <c r="AA26" s="76">
        <f ca="1">IFERROR(SUM(AA7:OFFSET(AA7,,-AA$17))/$F7,"-")</f>
        <v>750196.71574026672</v>
      </c>
      <c r="AB26" s="76">
        <f ca="1">IFERROR(SUM(AB7:OFFSET(AB7,,-AB$17))/$F7,"-")</f>
        <v>812037.05144364294</v>
      </c>
      <c r="AC26" s="76">
        <f ca="1">IFERROR(SUM(AC7:OFFSET(AC7,,-AC$17))/$F7,"-")</f>
        <v>812037.05144364294</v>
      </c>
      <c r="AD26" s="76">
        <f ca="1">IFERROR(SUM(AD7:OFFSET(AD7,,-AD$17))/$F7,"-")</f>
        <v>812037.05144364294</v>
      </c>
      <c r="AE26" s="76">
        <f ca="1">IFERROR(SUM(AE7:OFFSET(AE7,,-AE$17))/$F7,"-")</f>
        <v>812037.05144364294</v>
      </c>
    </row>
    <row r="27" spans="5:31" ht="14.4" x14ac:dyDescent="0.3">
      <c r="E27" s="52" t="s">
        <v>83</v>
      </c>
      <c r="F27" s="77"/>
      <c r="G27" s="72" t="s">
        <v>18</v>
      </c>
      <c r="H27" s="76">
        <f ca="1">IFERROR(SUM(H8:OFFSET(H8,,-H$18))/$F8,"-")</f>
        <v>625000</v>
      </c>
      <c r="I27" s="76">
        <f ca="1">IFERROR(SUM(I8:OFFSET(I8,,-I$18))/$F8,"-")</f>
        <v>625000</v>
      </c>
      <c r="J27" s="76">
        <f ca="1">IFERROR(SUM(J8:OFFSET(J8,,-J$18))/$F8,"-")</f>
        <v>625000</v>
      </c>
      <c r="K27" s="76">
        <f ca="1">IFERROR(SUM(K8:OFFSET(K8,,-K$18))/$F8,"-")</f>
        <v>625000</v>
      </c>
      <c r="L27" s="76">
        <f ca="1">IFERROR(SUM(L8:OFFSET(L8,,-L$18))/$F8,"-")</f>
        <v>681795.43599999999</v>
      </c>
      <c r="M27" s="76">
        <f ca="1">IFERROR(SUM(M8:OFFSET(M8,,-M$18))/$F8,"-")</f>
        <v>739726.78072000004</v>
      </c>
      <c r="N27" s="76">
        <f ca="1">IFERROR(SUM(N8:OFFSET(N8,,-N$18))/$F8,"-")</f>
        <v>173816.75233439999</v>
      </c>
      <c r="O27" s="76">
        <f ca="1">IFERROR(SUM(O8:OFFSET(O8,,-O$18))/$F8,"-")</f>
        <v>234088.52338108802</v>
      </c>
      <c r="P27" s="76">
        <f ca="1">IFERROR(SUM(P8:OFFSET(P8,,-P$18))/$F8,"-")</f>
        <v>295565.72984870977</v>
      </c>
      <c r="Q27" s="76">
        <f ca="1">IFERROR(SUM(Q8:OFFSET(Q8,,-Q$18))/$F8,"-")</f>
        <v>358272.48044568393</v>
      </c>
      <c r="R27" s="76">
        <f ca="1">IFERROR(SUM(R8:OFFSET(R8,,-R$18))/$F8,"-")</f>
        <v>365437.93005459761</v>
      </c>
      <c r="S27" s="76">
        <f ca="1">IFERROR(SUM(S8:OFFSET(S8,,-S$18))/$F8,"-")</f>
        <v>372746.68865568959</v>
      </c>
      <c r="T27" s="76">
        <f ca="1">IFERROR(SUM(T8:OFFSET(T8,,-T$18))/$F8,"-")</f>
        <v>380201.62242880341</v>
      </c>
      <c r="U27" s="76">
        <f ca="1">IFERROR(SUM(U8:OFFSET(U8,,-U$18))/$F8,"-")</f>
        <v>387805.65487737948</v>
      </c>
      <c r="V27" s="76">
        <f ca="1">IFERROR(SUM(V8:OFFSET(V8,,-V$18))/$F8,"-")</f>
        <v>395561.76797492703</v>
      </c>
      <c r="W27" s="76">
        <f ca="1">IFERROR(SUM(W8:OFFSET(W8,,-W$18))/$F8,"-")</f>
        <v>403473.00333442556</v>
      </c>
      <c r="X27" s="76">
        <f ca="1">IFERROR(SUM(X8:OFFSET(X8,,-X$18))/$F8,"-")</f>
        <v>411542.4634011141</v>
      </c>
      <c r="Y27" s="76">
        <f ca="1">IFERROR(SUM(Y8:OFFSET(Y8,,-Y$18))/$F8,"-")</f>
        <v>419773.31266913639</v>
      </c>
      <c r="Z27" s="76">
        <f ca="1">IFERROR(SUM(Z8:OFFSET(Z8,,-Z$18))/$F8,"-")</f>
        <v>428168.77892251912</v>
      </c>
      <c r="AA27" s="76">
        <f ca="1">IFERROR(SUM(AA8:OFFSET(AA8,,-AA$18))/$F8,"-")</f>
        <v>436732.15450096951</v>
      </c>
      <c r="AB27" s="76">
        <f ca="1">IFERROR(SUM(AB8:OFFSET(AB8,,-AB$18))/$F8,"-")</f>
        <v>445466.79759098892</v>
      </c>
      <c r="AC27" s="76">
        <f ca="1">IFERROR(SUM(AC8:OFFSET(AC8,,-AC$18))/$F8,"-")</f>
        <v>454376.1335428087</v>
      </c>
      <c r="AD27" s="76">
        <f ca="1">IFERROR(SUM(AD8:OFFSET(AD8,,-AD$18))/$F8,"-")</f>
        <v>463463.65621366486</v>
      </c>
      <c r="AE27" s="76">
        <f ca="1">IFERROR(SUM(AE8:OFFSET(AE8,,-AE$18))/$F8,"-")</f>
        <v>472732.92933793814</v>
      </c>
    </row>
    <row r="28" spans="5:31" ht="13.8" x14ac:dyDescent="0.3">
      <c r="E28" s="52" t="s">
        <v>86</v>
      </c>
      <c r="G28" s="72" t="s">
        <v>18</v>
      </c>
      <c r="H28" s="76">
        <f ca="1">IFERROR(SUM(H9:OFFSET(H9,,-H$19))/$F9,"-")</f>
        <v>100000</v>
      </c>
      <c r="I28" s="76">
        <f ca="1">IFERROR(SUM(I9:OFFSET(I9,,-I$19))/$F9,"-")</f>
        <v>100000</v>
      </c>
      <c r="J28" s="76">
        <f ca="1">IFERROR(SUM(J9:OFFSET(J9,,-J$19))/$F9,"-")</f>
        <v>100000</v>
      </c>
      <c r="K28" s="76">
        <f ca="1">IFERROR(SUM(K9:OFFSET(K9,,-K$19))/$F9,"-")</f>
        <v>100000</v>
      </c>
      <c r="L28" s="76">
        <f ca="1">IFERROR(SUM(L9:OFFSET(L9,,-L$19))/$F9,"-")</f>
        <v>11359.0872</v>
      </c>
      <c r="M28" s="76">
        <f ca="1">IFERROR(SUM(M9:OFFSET(M9,,-M$19))/$F9,"-")</f>
        <v>22945.356144000001</v>
      </c>
      <c r="N28" s="76">
        <f ca="1">IFERROR(SUM(N9:OFFSET(N9,,-N$19))/$F9,"-")</f>
        <v>34763.350466880001</v>
      </c>
      <c r="O28" s="76">
        <f ca="1">IFERROR(SUM(O9:OFFSET(O9,,-O$19))/$F9,"-")</f>
        <v>46817.704676217603</v>
      </c>
      <c r="P28" s="76">
        <f ca="1">IFERROR(SUM(P9:OFFSET(P9,,-P$19))/$F9,"-")</f>
        <v>47754.058769741961</v>
      </c>
      <c r="Q28" s="76">
        <f ca="1">IFERROR(SUM(Q9:OFFSET(Q9,,-Q$19))/$F9,"-")</f>
        <v>48709.139945136798</v>
      </c>
      <c r="R28" s="76">
        <f ca="1">IFERROR(SUM(R9:OFFSET(R9,,-R$19))/$F9,"-")</f>
        <v>49683.322744039528</v>
      </c>
      <c r="S28" s="76">
        <f ca="1">IFERROR(SUM(S9:OFFSET(S9,,-S$19))/$F9,"-")</f>
        <v>50676.989198920324</v>
      </c>
      <c r="T28" s="76">
        <f ca="1">IFERROR(SUM(T9:OFFSET(T9,,-T$19))/$F9,"-")</f>
        <v>51690.52898289873</v>
      </c>
      <c r="U28" s="76">
        <f ca="1">IFERROR(SUM(U9:OFFSET(U9,,-U$19))/$F9,"-")</f>
        <v>52724.339562556714</v>
      </c>
      <c r="V28" s="76">
        <f ca="1">IFERROR(SUM(V9:OFFSET(V9,,-V$19))/$F9,"-")</f>
        <v>53778.826353807846</v>
      </c>
      <c r="W28" s="76">
        <f ca="1">IFERROR(SUM(W9:OFFSET(W9,,-W$19))/$F9,"-")</f>
        <v>54854.402880884008</v>
      </c>
      <c r="X28" s="76">
        <f ca="1">IFERROR(SUM(X9:OFFSET(X9,,-X$19))/$F9,"-")</f>
        <v>55951.49093850168</v>
      </c>
      <c r="Y28" s="76">
        <f ca="1">IFERROR(SUM(Y9:OFFSET(Y9,,-Y$19))/$F9,"-")</f>
        <v>57070.520757271712</v>
      </c>
      <c r="Z28" s="76">
        <f ca="1">IFERROR(SUM(Z9:OFFSET(Z9,,-Z$19))/$F9,"-")</f>
        <v>58211.931172417142</v>
      </c>
      <c r="AA28" s="76">
        <f ca="1">IFERROR(SUM(AA9:OFFSET(AA9,,-AA$19))/$F9,"-")</f>
        <v>59376.169795865484</v>
      </c>
      <c r="AB28" s="76">
        <f ca="1">IFERROR(SUM(AB9:OFFSET(AB9,,-AB$19))/$F9,"-")</f>
        <v>60563.693191782797</v>
      </c>
      <c r="AC28" s="76">
        <f ca="1">IFERROR(SUM(AC9:OFFSET(AC9,,-AC$19))/$F9,"-")</f>
        <v>61774.967055618457</v>
      </c>
      <c r="AD28" s="76">
        <f ca="1">IFERROR(SUM(AD9:OFFSET(AD9,,-AD$19))/$F9,"-")</f>
        <v>63010.466396730815</v>
      </c>
      <c r="AE28" s="76">
        <f ca="1">IFERROR(SUM(AE9:OFFSET(AE9,,-AE$19))/$F9,"-")</f>
        <v>64270.675724665431</v>
      </c>
    </row>
    <row r="29" spans="5:31" ht="13.8" x14ac:dyDescent="0.3">
      <c r="E29" s="52" t="s">
        <v>97</v>
      </c>
      <c r="G29" s="72" t="s">
        <v>18</v>
      </c>
      <c r="H29" s="76">
        <f ca="1">IFERROR(SUM(H10:OFFSET(H10,,-H$20))/$F10,"-")</f>
        <v>50000</v>
      </c>
      <c r="I29" s="76">
        <f ca="1">IFERROR(SUM(I10:OFFSET(I10,,-I$20))/$F10,"-")</f>
        <v>50000</v>
      </c>
      <c r="J29" s="76">
        <f ca="1">IFERROR(SUM(J10:OFFSET(J10,,-J$20))/$F10,"-")</f>
        <v>50000</v>
      </c>
      <c r="K29" s="76">
        <f ca="1">IFERROR(SUM(K10:OFFSET(K10,,-K$20))/$F10,"-")</f>
        <v>50000</v>
      </c>
      <c r="L29" s="76">
        <f ca="1">IFERROR(SUM(L10:OFFSET(L10,,-L$20))/$F10,"-")</f>
        <v>50000</v>
      </c>
      <c r="M29" s="76">
        <f ca="1">IFERROR(SUM(M10:OFFSET(M10,,-M$20))/$F10,"-")</f>
        <v>50000</v>
      </c>
      <c r="N29" s="76">
        <f ca="1">IFERROR(SUM(N10:OFFSET(N10,,-N$20))/$F10,"-")</f>
        <v>0</v>
      </c>
      <c r="O29" s="76">
        <f ca="1">IFERROR(SUM(O10:OFFSET(O10,,-O$20))/$F10,"-")</f>
        <v>0</v>
      </c>
      <c r="P29" s="76">
        <f ca="1">IFERROR(SUM(P10:OFFSET(P10,,-P$20))/$F10,"-")</f>
        <v>0</v>
      </c>
      <c r="Q29" s="76">
        <f ca="1">IFERROR(SUM(Q10:OFFSET(Q10,,-Q$20))/$F10,"-")</f>
        <v>0</v>
      </c>
      <c r="R29" s="76">
        <f ca="1">IFERROR(SUM(R10:OFFSET(R10,,-R$20))/$F10,"-")</f>
        <v>0</v>
      </c>
      <c r="S29" s="76">
        <f ca="1">IFERROR(SUM(S10:OFFSET(S10,,-S$20))/$F10,"-")</f>
        <v>0</v>
      </c>
      <c r="T29" s="76">
        <f ca="1">IFERROR(SUM(T10:OFFSET(T10,,-T$20))/$F10,"-")</f>
        <v>66544.905387513791</v>
      </c>
      <c r="U29" s="76">
        <f ca="1">IFERROR(SUM(U10:OFFSET(U10,,-U$20))/$F10,"-")</f>
        <v>66544.905387513791</v>
      </c>
      <c r="V29" s="76">
        <f ca="1">IFERROR(SUM(V10:OFFSET(V10,,-V$20))/$F10,"-")</f>
        <v>66544.905387513791</v>
      </c>
      <c r="W29" s="76">
        <f ca="1">IFERROR(SUM(W10:OFFSET(W10,,-W$20))/$F10,"-")</f>
        <v>66544.905387513791</v>
      </c>
      <c r="X29" s="76">
        <f ca="1">IFERROR(SUM(X10:OFFSET(X10,,-X$20))/$F10,"-")</f>
        <v>66544.905387513791</v>
      </c>
      <c r="Y29" s="76">
        <f ca="1">IFERROR(SUM(Y10:OFFSET(Y10,,-Y$20))/$F10,"-")</f>
        <v>66544.905387513791</v>
      </c>
      <c r="Z29" s="76">
        <f ca="1">IFERROR(SUM(Z10:OFFSET(Z10,,-Z$20))/$F10,"-")</f>
        <v>0</v>
      </c>
      <c r="AA29" s="76">
        <f ca="1">IFERROR(SUM(AA10:OFFSET(AA10,,-AA$20))/$F10,"-")</f>
        <v>0</v>
      </c>
      <c r="AB29" s="76">
        <f ca="1">IFERROR(SUM(AB10:OFFSET(AB10,,-AB$20))/$F10,"-")</f>
        <v>0</v>
      </c>
      <c r="AC29" s="76">
        <f ca="1">IFERROR(SUM(AC10:OFFSET(AC10,,-AC$20))/$F10,"-")</f>
        <v>0</v>
      </c>
      <c r="AD29" s="76">
        <f ca="1">IFERROR(SUM(AD10:OFFSET(AD10,,-AD$20))/$F10,"-")</f>
        <v>0</v>
      </c>
      <c r="AE29" s="76">
        <f ca="1">IFERROR(SUM(AE10:OFFSET(AE10,,-AE$20))/$F10,"-")</f>
        <v>0</v>
      </c>
    </row>
    <row r="30" spans="5:31" ht="13.8" x14ac:dyDescent="0.3">
      <c r="E30" s="52" t="s">
        <v>90</v>
      </c>
      <c r="G30" s="72" t="s">
        <v>18</v>
      </c>
      <c r="H30" s="76">
        <f ca="1">IFERROR(SUM(H11:OFFSET(H11,,-H$21))/$F11,"-")</f>
        <v>10000</v>
      </c>
      <c r="I30" s="76">
        <f ca="1">IFERROR(SUM(I11:OFFSET(I11,,-I$21))/$F11,"-")</f>
        <v>20600</v>
      </c>
      <c r="J30" s="76">
        <f ca="1">IFERROR(SUM(J11:OFFSET(J11,,-J$21))/$F11,"-")</f>
        <v>31518</v>
      </c>
      <c r="K30" s="76">
        <f ca="1">IFERROR(SUM(K11:OFFSET(K11,,-K$21))/$F11,"-")</f>
        <v>42654.36</v>
      </c>
      <c r="L30" s="76">
        <f ca="1">IFERROR(SUM(L11:OFFSET(L11,,-L$21))/$F11,"-")</f>
        <v>54013.447200000002</v>
      </c>
      <c r="M30" s="76">
        <f ca="1">IFERROR(SUM(M11:OFFSET(M11,,-M$21))/$F11,"-")</f>
        <v>65599.716144000005</v>
      </c>
      <c r="N30" s="76">
        <f ca="1">IFERROR(SUM(N11:OFFSET(N11,,-N$21))/$F11,"-")</f>
        <v>67417.710466880017</v>
      </c>
      <c r="O30" s="76">
        <f ca="1">IFERROR(SUM(O11:OFFSET(O11,,-O$21))/$F11,"-")</f>
        <v>68872.064676217618</v>
      </c>
      <c r="P30" s="76">
        <f ca="1">IFERROR(SUM(P11:OFFSET(P11,,-P$21))/$F11,"-")</f>
        <v>70249.505969741978</v>
      </c>
      <c r="Q30" s="76">
        <f ca="1">IFERROR(SUM(Q11:OFFSET(Q11,,-Q$21))/$F11,"-")</f>
        <v>71654.49608913681</v>
      </c>
      <c r="R30" s="76">
        <f ca="1">IFERROR(SUM(R11:OFFSET(R11,,-R$21))/$F11,"-")</f>
        <v>73087.586010919549</v>
      </c>
      <c r="S30" s="76">
        <f ca="1">IFERROR(SUM(S11:OFFSET(S11,,-S$21))/$F11,"-")</f>
        <v>74549.337731137945</v>
      </c>
      <c r="T30" s="76">
        <f ca="1">IFERROR(SUM(T11:OFFSET(T11,,-T$21))/$F11,"-")</f>
        <v>76040.324485760706</v>
      </c>
      <c r="U30" s="76">
        <f ca="1">IFERROR(SUM(U11:OFFSET(U11,,-U$21))/$F11,"-")</f>
        <v>77561.130975475928</v>
      </c>
      <c r="V30" s="76">
        <f ca="1">IFERROR(SUM(V11:OFFSET(V11,,-V$21))/$F11,"-")</f>
        <v>79112.353594985427</v>
      </c>
      <c r="W30" s="76">
        <f ca="1">IFERROR(SUM(W11:OFFSET(W11,,-W$21))/$F11,"-")</f>
        <v>80694.600666885148</v>
      </c>
      <c r="X30" s="76">
        <f ca="1">IFERROR(SUM(X11:OFFSET(X11,,-X$21))/$F11,"-")</f>
        <v>82308.492680222858</v>
      </c>
      <c r="Y30" s="76">
        <f ca="1">IFERROR(SUM(Y11:OFFSET(Y11,,-Y$21))/$F11,"-")</f>
        <v>83954.662533827315</v>
      </c>
      <c r="Z30" s="76">
        <f ca="1">IFERROR(SUM(Z11:OFFSET(Z11,,-Z$21))/$F11,"-")</f>
        <v>85633.755784503868</v>
      </c>
      <c r="AA30" s="76">
        <f ca="1">IFERROR(SUM(AA11:OFFSET(AA11,,-AA$21))/$F11,"-")</f>
        <v>87346.43090019394</v>
      </c>
      <c r="AB30" s="76">
        <f ca="1">IFERROR(SUM(AB11:OFFSET(AB11,,-AB$21))/$F11,"-")</f>
        <v>89093.359518197816</v>
      </c>
      <c r="AC30" s="76">
        <f ca="1">IFERROR(SUM(AC11:OFFSET(AC11,,-AC$21))/$F11,"-")</f>
        <v>90875.226708561779</v>
      </c>
      <c r="AD30" s="76">
        <f ca="1">IFERROR(SUM(AD11:OFFSET(AD11,,-AD$21))/$F11,"-")</f>
        <v>92692.731242733018</v>
      </c>
      <c r="AE30" s="76">
        <f ca="1">IFERROR(SUM(AE11:OFFSET(AE11,,-AE$21))/$F11,"-")</f>
        <v>94546.585867587695</v>
      </c>
    </row>
    <row r="31" spans="5:31" ht="13.8" x14ac:dyDescent="0.3">
      <c r="E31" s="52" t="s">
        <v>92</v>
      </c>
      <c r="G31" s="72" t="s">
        <v>18</v>
      </c>
      <c r="H31" s="76">
        <f ca="1">IFERROR(SUM(H12:OFFSET(H12,,-H$22))/$F12,"-")</f>
        <v>1666.6666666666667</v>
      </c>
      <c r="I31" s="76">
        <f ca="1">IFERROR(SUM(I12:OFFSET(I12,,-I$22))/$F12,"-")</f>
        <v>3433.3333333333335</v>
      </c>
      <c r="J31" s="76">
        <f ca="1">IFERROR(SUM(J12:OFFSET(J12,,-J$22))/$F12,"-")</f>
        <v>5253</v>
      </c>
      <c r="K31" s="76">
        <f ca="1">IFERROR(SUM(K12:OFFSET(K12,,-K$22))/$F12,"-")</f>
        <v>7109.06</v>
      </c>
      <c r="L31" s="76">
        <f ca="1">IFERROR(SUM(L12:OFFSET(L12,,-L$22))/$F12,"-")</f>
        <v>9002.2412000000004</v>
      </c>
      <c r="M31" s="76">
        <f ca="1">IFERROR(SUM(M12:OFFSET(M12,,-M$22))/$F12,"-")</f>
        <v>10933.286024000001</v>
      </c>
      <c r="N31" s="76">
        <f ca="1">IFERROR(SUM(N12:OFFSET(N12,,-N$22))/$F12,"-")</f>
        <v>11236.285077813334</v>
      </c>
      <c r="O31" s="76">
        <f ca="1">IFERROR(SUM(O12:OFFSET(O12,,-O$22))/$F12,"-")</f>
        <v>11478.677446036267</v>
      </c>
      <c r="P31" s="76">
        <f ca="1">IFERROR(SUM(P12:OFFSET(P12,,-P$22))/$F12,"-")</f>
        <v>11708.250994956994</v>
      </c>
      <c r="Q31" s="76">
        <f ca="1">IFERROR(SUM(Q12:OFFSET(Q12,,-Q$22))/$F12,"-")</f>
        <v>11942.416014856133</v>
      </c>
      <c r="R31" s="76">
        <f ca="1">IFERROR(SUM(R12:OFFSET(R12,,-R$22))/$F12,"-")</f>
        <v>12181.264335153255</v>
      </c>
      <c r="S31" s="76">
        <f ca="1">IFERROR(SUM(S12:OFFSET(S12,,-S$22))/$F12,"-")</f>
        <v>12424.889621856319</v>
      </c>
      <c r="T31" s="76">
        <f ca="1">IFERROR(SUM(T12:OFFSET(T12,,-T$22))/$F12,"-")</f>
        <v>12673.387414293446</v>
      </c>
      <c r="U31" s="76">
        <f ca="1">IFERROR(SUM(U12:OFFSET(U12,,-U$22))/$F12,"-")</f>
        <v>12926.855162579317</v>
      </c>
      <c r="V31" s="76">
        <f ca="1">IFERROR(SUM(V12:OFFSET(V12,,-V$22))/$F12,"-")</f>
        <v>13185.392265830904</v>
      </c>
      <c r="W31" s="76">
        <f ca="1">IFERROR(SUM(W12:OFFSET(W12,,-W$22))/$F12,"-")</f>
        <v>13449.100111147525</v>
      </c>
      <c r="X31" s="76">
        <f ca="1">IFERROR(SUM(X12:OFFSET(X12,,-X$22))/$F12,"-")</f>
        <v>13718.082113370474</v>
      </c>
      <c r="Y31" s="76">
        <f ca="1">IFERROR(SUM(Y12:OFFSET(Y12,,-Y$22))/$F12,"-")</f>
        <v>13992.443755637883</v>
      </c>
      <c r="Z31" s="76">
        <f ca="1">IFERROR(SUM(Z12:OFFSET(Z12,,-Z$22))/$F12,"-")</f>
        <v>14272.292630750642</v>
      </c>
      <c r="AA31" s="76">
        <f ca="1">IFERROR(SUM(AA12:OFFSET(AA12,,-AA$22))/$F12,"-")</f>
        <v>14557.738483365654</v>
      </c>
      <c r="AB31" s="76">
        <f ca="1">IFERROR(SUM(AB12:OFFSET(AB12,,-AB$22))/$F12,"-")</f>
        <v>14848.893253032969</v>
      </c>
      <c r="AC31" s="76">
        <f ca="1">IFERROR(SUM(AC12:OFFSET(AC12,,-AC$22))/$F12,"-")</f>
        <v>15145.87111809363</v>
      </c>
      <c r="AD31" s="76">
        <f ca="1">IFERROR(SUM(AD12:OFFSET(AD12,,-AD$22))/$F12,"-")</f>
        <v>15448.788540455504</v>
      </c>
      <c r="AE31" s="76">
        <f ca="1">IFERROR(SUM(AE12:OFFSET(AE12,,-AE$22))/$F12,"-")</f>
        <v>15757.764311264611</v>
      </c>
    </row>
  </sheetData>
  <printOptions heading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FA55-F628-4A23-8AA9-F7F3B760EBE8}">
  <sheetPr>
    <tabColor theme="2"/>
  </sheetPr>
  <dimension ref="A1:XFB62"/>
  <sheetViews>
    <sheetView showGridLines="0" workbookViewId="0">
      <selection activeCell="H23" sqref="H1:H1048576"/>
    </sheetView>
  </sheetViews>
  <sheetFormatPr defaultColWidth="0" defaultRowHeight="10.199999999999999" x14ac:dyDescent="0.2"/>
  <cols>
    <col min="1" max="1" width="8" style="3" customWidth="1"/>
    <col min="2" max="2" width="55.5546875" style="3" bestFit="1" customWidth="1"/>
    <col min="3" max="3" width="4.33203125" style="3" bestFit="1" customWidth="1"/>
    <col min="4" max="4" width="9.5546875" style="3" bestFit="1" customWidth="1"/>
    <col min="5" max="5" width="9.44140625" style="3" customWidth="1"/>
    <col min="6" max="6" width="12.109375" style="3" bestFit="1" customWidth="1"/>
    <col min="7" max="7" width="7.6640625" style="3" customWidth="1"/>
    <col min="8" max="16382" width="8" style="3" hidden="1"/>
    <col min="16383" max="16384" width="10.109375" style="3" hidden="1"/>
  </cols>
  <sheetData>
    <row r="1" spans="1:12" ht="15.6" x14ac:dyDescent="0.2">
      <c r="A1" s="6"/>
      <c r="B1" s="27" t="s">
        <v>20</v>
      </c>
      <c r="C1" s="6"/>
      <c r="D1" s="6"/>
      <c r="E1" s="28" t="s">
        <v>21</v>
      </c>
      <c r="F1" s="29">
        <f ca="1">DCF!E71</f>
        <v>2100443.1375145009</v>
      </c>
      <c r="G1" s="6"/>
      <c r="H1" s="6"/>
      <c r="I1" s="6"/>
      <c r="J1" s="6"/>
      <c r="K1" s="6"/>
      <c r="L1" s="6"/>
    </row>
    <row r="2" spans="1:12" ht="12" x14ac:dyDescent="0.2">
      <c r="A2" s="57"/>
      <c r="B2" s="57"/>
      <c r="C2" s="57"/>
      <c r="D2" s="57"/>
      <c r="E2" s="57" t="s">
        <v>22</v>
      </c>
      <c r="F2" s="57" t="str">
        <f>$D$4</f>
        <v>Base</v>
      </c>
      <c r="G2" s="57"/>
      <c r="H2" s="5"/>
      <c r="I2" s="5"/>
      <c r="J2" s="5"/>
      <c r="K2" s="5"/>
      <c r="L2" s="5"/>
    </row>
    <row r="3" spans="1:12" ht="10.8" thickBot="1" x14ac:dyDescent="0.25"/>
    <row r="4" spans="1:12" ht="12.9" customHeight="1" thickBot="1" x14ac:dyDescent="0.25">
      <c r="B4" s="30" t="s">
        <v>23</v>
      </c>
      <c r="C4" s="31">
        <v>2</v>
      </c>
      <c r="D4" s="32" t="str" cm="1">
        <f t="array" ref="D4">INDEX(E7:G7,$C$4)</f>
        <v>Base</v>
      </c>
    </row>
    <row r="6" spans="1:12" x14ac:dyDescent="0.2">
      <c r="B6" s="33" t="s">
        <v>24</v>
      </c>
      <c r="C6" s="34"/>
      <c r="D6" s="35"/>
      <c r="E6" s="34">
        <v>1</v>
      </c>
      <c r="F6" s="34">
        <f>E6+1</f>
        <v>2</v>
      </c>
      <c r="G6" s="34">
        <f>F6+1</f>
        <v>3</v>
      </c>
    </row>
    <row r="7" spans="1:12" x14ac:dyDescent="0.2">
      <c r="B7" s="36" t="s">
        <v>25</v>
      </c>
      <c r="C7" s="36"/>
      <c r="D7" s="36"/>
      <c r="E7" s="48" t="s">
        <v>37</v>
      </c>
      <c r="F7" s="48" t="s">
        <v>38</v>
      </c>
      <c r="G7" s="48" t="s">
        <v>39</v>
      </c>
    </row>
    <row r="9" spans="1:12" x14ac:dyDescent="0.2">
      <c r="B9" s="38" t="s">
        <v>26</v>
      </c>
    </row>
    <row r="10" spans="1:12" x14ac:dyDescent="0.2">
      <c r="B10" s="39" t="s">
        <v>27</v>
      </c>
      <c r="C10" s="40" cm="1">
        <f t="array" ref="C10">INDEX(E10:G10,$C$4)</f>
        <v>1</v>
      </c>
      <c r="E10" s="41">
        <v>1</v>
      </c>
      <c r="F10" s="41">
        <v>1</v>
      </c>
      <c r="G10" s="41">
        <v>1</v>
      </c>
    </row>
    <row r="11" spans="1:12" x14ac:dyDescent="0.2">
      <c r="B11" s="39" t="s">
        <v>28</v>
      </c>
      <c r="C11" s="40" t="b" cm="1">
        <f t="array" ref="C11">INDEX(E11:G11,$C$4)</f>
        <v>1</v>
      </c>
      <c r="E11" s="41" t="b">
        <v>1</v>
      </c>
      <c r="F11" s="41" t="b">
        <v>1</v>
      </c>
      <c r="G11" s="41" t="b">
        <v>1</v>
      </c>
    </row>
    <row r="13" spans="1:12" x14ac:dyDescent="0.2">
      <c r="B13" s="38" t="s">
        <v>29</v>
      </c>
      <c r="C13" s="42"/>
    </row>
    <row r="14" spans="1:12" x14ac:dyDescent="0.2">
      <c r="B14" s="19" t="s">
        <v>30</v>
      </c>
      <c r="C14" s="40" cm="1">
        <f t="array" ref="C14">INDEX(E14:G14,$C$4)</f>
        <v>2</v>
      </c>
      <c r="E14" s="41">
        <v>1</v>
      </c>
      <c r="F14" s="41">
        <v>2</v>
      </c>
      <c r="G14" s="41">
        <v>3</v>
      </c>
    </row>
    <row r="15" spans="1:12" hidden="1" x14ac:dyDescent="0.2">
      <c r="B15" s="19" t="s">
        <v>31</v>
      </c>
      <c r="C15" s="40" cm="1">
        <f t="array" ref="C15">INDEX(E15:G15,$C$4)</f>
        <v>2</v>
      </c>
      <c r="E15" s="41">
        <v>1</v>
      </c>
      <c r="F15" s="41">
        <v>2</v>
      </c>
      <c r="G15" s="41">
        <v>2</v>
      </c>
    </row>
    <row r="16" spans="1:12" hidden="1" x14ac:dyDescent="0.2">
      <c r="B16" s="19" t="s">
        <v>32</v>
      </c>
      <c r="C16" s="40" cm="1">
        <f t="array" ref="C16">INDEX(E16:G16,$C$4)</f>
        <v>2</v>
      </c>
      <c r="E16" s="41">
        <v>1</v>
      </c>
      <c r="F16" s="41">
        <v>2</v>
      </c>
      <c r="G16" s="41">
        <v>2</v>
      </c>
    </row>
    <row r="17" spans="2:7" hidden="1" x14ac:dyDescent="0.2">
      <c r="B17" s="19" t="s">
        <v>33</v>
      </c>
      <c r="C17" s="40" cm="1">
        <f t="array" ref="C17">INDEX(E17:G17,$C$4)</f>
        <v>2</v>
      </c>
      <c r="E17" s="41">
        <v>1</v>
      </c>
      <c r="F17" s="41">
        <v>2</v>
      </c>
      <c r="G17" s="41">
        <v>2</v>
      </c>
    </row>
    <row r="18" spans="2:7" x14ac:dyDescent="0.2">
      <c r="C18" s="42"/>
    </row>
    <row r="19" spans="2:7" s="45" customFormat="1" ht="10.8" thickBot="1" x14ac:dyDescent="0.25">
      <c r="B19" s="43" t="s">
        <v>34</v>
      </c>
      <c r="C19" s="44"/>
    </row>
    <row r="20" spans="2:7" x14ac:dyDescent="0.2">
      <c r="B20" s="38"/>
      <c r="C20" s="42"/>
    </row>
    <row r="21" spans="2:7" ht="12" x14ac:dyDescent="0.3">
      <c r="B21" s="46" t="s">
        <v>11</v>
      </c>
      <c r="C21" s="42"/>
    </row>
    <row r="22" spans="2:7" ht="12" x14ac:dyDescent="0.3">
      <c r="B22" s="47" t="s">
        <v>4</v>
      </c>
      <c r="C22" s="40" cm="1">
        <f t="array" ref="C22">INDEX(E22:G22,$C$4)</f>
        <v>2</v>
      </c>
      <c r="E22" s="41">
        <v>1</v>
      </c>
      <c r="F22" s="41">
        <v>2</v>
      </c>
      <c r="G22" s="41">
        <v>3</v>
      </c>
    </row>
    <row r="23" spans="2:7" x14ac:dyDescent="0.2">
      <c r="B23" s="38"/>
      <c r="C23" s="42"/>
    </row>
    <row r="24" spans="2:7" x14ac:dyDescent="0.2">
      <c r="B24" s="38"/>
      <c r="C24" s="42"/>
    </row>
    <row r="25" spans="2:7" ht="12" x14ac:dyDescent="0.3">
      <c r="B25" s="46" t="s">
        <v>44</v>
      </c>
      <c r="C25" s="42"/>
    </row>
    <row r="26" spans="2:7" ht="12" x14ac:dyDescent="0.3">
      <c r="B26" s="47" t="s">
        <v>8</v>
      </c>
      <c r="C26" s="40" cm="1">
        <f t="array" ref="C26">INDEX(E26:G26,$C$4)</f>
        <v>2</v>
      </c>
      <c r="E26" s="41">
        <v>3</v>
      </c>
      <c r="F26" s="41">
        <v>2</v>
      </c>
      <c r="G26" s="41">
        <v>1</v>
      </c>
    </row>
    <row r="27" spans="2:7" ht="12" x14ac:dyDescent="0.3">
      <c r="B27" s="47" t="s">
        <v>50</v>
      </c>
      <c r="C27" s="40" cm="1">
        <f t="array" ref="C27">INDEX(E27:G27,$C$4)</f>
        <v>2</v>
      </c>
      <c r="E27" s="41">
        <v>1</v>
      </c>
      <c r="F27" s="41">
        <v>2</v>
      </c>
      <c r="G27" s="41">
        <v>3</v>
      </c>
    </row>
    <row r="28" spans="2:7" ht="12" x14ac:dyDescent="0.3">
      <c r="B28" s="47" t="s">
        <v>59</v>
      </c>
      <c r="C28" s="40" cm="1">
        <f t="array" ref="C28">INDEX(E28:G28,$C$4)</f>
        <v>2</v>
      </c>
      <c r="E28" s="41">
        <v>2</v>
      </c>
      <c r="F28" s="41">
        <v>2</v>
      </c>
      <c r="G28" s="41">
        <v>1</v>
      </c>
    </row>
    <row r="29" spans="2:7" ht="12" x14ac:dyDescent="0.3">
      <c r="B29" s="47" t="s">
        <v>67</v>
      </c>
      <c r="C29" s="40" cm="1">
        <f t="array" ref="C29">INDEX(E29:G29,$C$4)</f>
        <v>2</v>
      </c>
      <c r="E29" s="41">
        <v>1</v>
      </c>
      <c r="F29" s="41">
        <v>2</v>
      </c>
      <c r="G29" s="41">
        <v>3</v>
      </c>
    </row>
    <row r="30" spans="2:7" ht="12" x14ac:dyDescent="0.3">
      <c r="B30" s="47" t="s">
        <v>70</v>
      </c>
      <c r="C30" s="40" cm="1">
        <f t="array" ref="C30">INDEX(E30:G30,$C$4)</f>
        <v>2</v>
      </c>
      <c r="E30" s="41">
        <v>3</v>
      </c>
      <c r="F30" s="41">
        <v>2</v>
      </c>
      <c r="G30" s="41">
        <v>1</v>
      </c>
    </row>
    <row r="31" spans="2:7" ht="12" x14ac:dyDescent="0.3">
      <c r="B31" s="47" t="s">
        <v>69</v>
      </c>
      <c r="C31" s="40" cm="1">
        <f t="array" ref="C31">INDEX(E31:G31,$C$4)</f>
        <v>2</v>
      </c>
      <c r="E31" s="41">
        <v>1</v>
      </c>
      <c r="F31" s="41">
        <v>2</v>
      </c>
      <c r="G31" s="41">
        <v>3</v>
      </c>
    </row>
    <row r="32" spans="2:7" ht="12" x14ac:dyDescent="0.3">
      <c r="B32" s="47" t="s">
        <v>77</v>
      </c>
      <c r="C32" s="40" cm="1">
        <f t="array" ref="C32">INDEX(E32:G32,$C$4)</f>
        <v>2</v>
      </c>
      <c r="E32" s="41">
        <v>1</v>
      </c>
      <c r="F32" s="41">
        <v>2</v>
      </c>
      <c r="G32" s="41">
        <v>3</v>
      </c>
    </row>
    <row r="33" spans="2:7" ht="12" x14ac:dyDescent="0.3">
      <c r="B33" s="47" t="s">
        <v>78</v>
      </c>
      <c r="C33" s="40" cm="1">
        <f t="array" ref="C33">INDEX(E33:G33,$C$4)</f>
        <v>2</v>
      </c>
      <c r="E33" s="41">
        <v>1</v>
      </c>
      <c r="F33" s="41">
        <v>2</v>
      </c>
      <c r="G33" s="41">
        <v>3</v>
      </c>
    </row>
    <row r="34" spans="2:7" ht="12" x14ac:dyDescent="0.3">
      <c r="B34" s="47" t="s">
        <v>104</v>
      </c>
      <c r="C34" s="40" cm="1">
        <f t="array" ref="C34">INDEX(E34:G34,$C$4)</f>
        <v>2</v>
      </c>
      <c r="E34" s="41">
        <v>1</v>
      </c>
      <c r="F34" s="41">
        <v>2</v>
      </c>
      <c r="G34" s="41">
        <v>3</v>
      </c>
    </row>
    <row r="35" spans="2:7" ht="12" x14ac:dyDescent="0.3">
      <c r="B35" s="47" t="s">
        <v>131</v>
      </c>
      <c r="C35" s="40" cm="1">
        <f t="array" ref="C35">INDEX(E35:G35,$C$4)</f>
        <v>2</v>
      </c>
      <c r="E35" s="41">
        <v>1</v>
      </c>
      <c r="F35" s="41">
        <v>2</v>
      </c>
      <c r="G35" s="41">
        <v>3</v>
      </c>
    </row>
    <row r="36" spans="2:7" ht="13.8" x14ac:dyDescent="0.3">
      <c r="B36" s="26"/>
      <c r="C36" s="40"/>
      <c r="E36" s="41"/>
      <c r="F36" s="41"/>
      <c r="G36" s="41"/>
    </row>
    <row r="39" spans="2:7" ht="12" x14ac:dyDescent="0.3">
      <c r="B39" s="37"/>
    </row>
    <row r="40" spans="2:7" ht="12" x14ac:dyDescent="0.3">
      <c r="B40" s="47"/>
    </row>
    <row r="41" spans="2:7" ht="12" x14ac:dyDescent="0.3">
      <c r="B41" s="47"/>
    </row>
    <row r="42" spans="2:7" ht="12" x14ac:dyDescent="0.3">
      <c r="B42" s="47"/>
    </row>
    <row r="43" spans="2:7" ht="12" x14ac:dyDescent="0.3">
      <c r="B43" s="37"/>
    </row>
    <row r="44" spans="2:7" ht="12" x14ac:dyDescent="0.3">
      <c r="B44" s="47"/>
    </row>
    <row r="45" spans="2:7" ht="12" x14ac:dyDescent="0.3">
      <c r="B45" s="47"/>
    </row>
    <row r="46" spans="2:7" ht="12" x14ac:dyDescent="0.3">
      <c r="B46" s="47"/>
    </row>
    <row r="47" spans="2:7" ht="12" x14ac:dyDescent="0.3">
      <c r="B47" s="47"/>
    </row>
    <row r="48" spans="2:7" ht="12" x14ac:dyDescent="0.3">
      <c r="B48" s="47"/>
    </row>
    <row r="49" spans="2:2" ht="12" x14ac:dyDescent="0.3">
      <c r="B49" s="47"/>
    </row>
    <row r="50" spans="2:2" ht="12" x14ac:dyDescent="0.3">
      <c r="B50" s="47"/>
    </row>
    <row r="51" spans="2:2" ht="12" x14ac:dyDescent="0.3">
      <c r="B51" s="47"/>
    </row>
    <row r="52" spans="2:2" ht="12" x14ac:dyDescent="0.3">
      <c r="B52" s="47"/>
    </row>
    <row r="53" spans="2:2" ht="12" x14ac:dyDescent="0.3">
      <c r="B53" s="47"/>
    </row>
    <row r="54" spans="2:2" ht="12" x14ac:dyDescent="0.3">
      <c r="B54" s="47"/>
    </row>
    <row r="55" spans="2:2" ht="12" x14ac:dyDescent="0.3">
      <c r="B55" s="47"/>
    </row>
    <row r="56" spans="2:2" ht="12" x14ac:dyDescent="0.3">
      <c r="B56" s="47"/>
    </row>
    <row r="57" spans="2:2" ht="12" x14ac:dyDescent="0.3">
      <c r="B57" s="47"/>
    </row>
    <row r="58" spans="2:2" ht="12" x14ac:dyDescent="0.3">
      <c r="B58" s="47"/>
    </row>
    <row r="59" spans="2:2" ht="12" x14ac:dyDescent="0.3">
      <c r="B59" s="47"/>
    </row>
    <row r="60" spans="2:2" ht="12" x14ac:dyDescent="0.3">
      <c r="B60" s="47"/>
    </row>
    <row r="61" spans="2:2" ht="12" x14ac:dyDescent="0.3">
      <c r="B61" s="47"/>
    </row>
    <row r="62" spans="2:2" x14ac:dyDescent="0.2">
      <c r="B62" s="20"/>
    </row>
  </sheetData>
  <conditionalFormatting sqref="E10:F10">
    <cfRule type="cellIs" dxfId="11" priority="198" operator="greaterThan">
      <formula>1</formula>
    </cfRule>
  </conditionalFormatting>
  <conditionalFormatting sqref="G10">
    <cfRule type="cellIs" dxfId="10" priority="196" operator="greaterThan">
      <formula>1</formula>
    </cfRule>
  </conditionalFormatting>
  <conditionalFormatting sqref="E11">
    <cfRule type="cellIs" dxfId="9" priority="195" operator="greaterThan">
      <formula>1</formula>
    </cfRule>
  </conditionalFormatting>
  <conditionalFormatting sqref="F11:G11">
    <cfRule type="cellIs" dxfId="8" priority="194" operator="greaterThan">
      <formula>1</formula>
    </cfRule>
  </conditionalFormatting>
  <conditionalFormatting sqref="E14:G32">
    <cfRule type="cellIs" dxfId="7" priority="192" operator="between">
      <formula>2.1</formula>
      <formula>3.1</formula>
    </cfRule>
    <cfRule type="cellIs" dxfId="6" priority="193" operator="between">
      <formula>1.1</formula>
      <formula>2.1</formula>
    </cfRule>
  </conditionalFormatting>
  <conditionalFormatting sqref="B26:B36 B39:B62">
    <cfRule type="expression" dxfId="5" priority="124">
      <formula>$B26=$F$2</formula>
    </cfRule>
  </conditionalFormatting>
  <conditionalFormatting sqref="E33:G33">
    <cfRule type="cellIs" dxfId="4" priority="119" operator="between">
      <formula>2.1</formula>
      <formula>3.1</formula>
    </cfRule>
    <cfRule type="cellIs" dxfId="3" priority="120" operator="between">
      <formula>1.1</formula>
      <formula>2.1</formula>
    </cfRule>
  </conditionalFormatting>
  <conditionalFormatting sqref="E34:G36">
    <cfRule type="cellIs" dxfId="2" priority="117" operator="between">
      <formula>2.1</formula>
      <formula>3.1</formula>
    </cfRule>
    <cfRule type="cellIs" dxfId="1" priority="118" operator="between">
      <formula>1.1</formula>
      <formula>2.1</formula>
    </cfRule>
  </conditionalFormatting>
  <conditionalFormatting sqref="B22">
    <cfRule type="expression" dxfId="0" priority="5">
      <formula>$B22=$F$2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pinner 1">
              <controlPr defaultSize="0" autoPict="0">
                <anchor moveWithCells="1" sizeWithCells="1">
                  <from>
                    <xdr:col>2</xdr:col>
                    <xdr:colOff>137160</xdr:colOff>
                    <xdr:row>0</xdr:row>
                    <xdr:rowOff>60960</xdr:rowOff>
                  </from>
                  <to>
                    <xdr:col>3</xdr:col>
                    <xdr:colOff>411480</xdr:colOff>
                    <xdr:row>1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1086-84F5-446D-93B9-0D88B4459A89}">
  <dimension ref="A1:AC9"/>
  <sheetViews>
    <sheetView showGridLines="0" topLeftCell="B1" zoomScale="130" zoomScaleNormal="130" workbookViewId="0">
      <selection activeCell="AB9" sqref="AB9"/>
    </sheetView>
  </sheetViews>
  <sheetFormatPr defaultRowHeight="14.4" x14ac:dyDescent="0.3"/>
  <cols>
    <col min="2" max="2" width="20.33203125" bestFit="1" customWidth="1"/>
    <col min="7" max="11" width="8.88671875" bestFit="1" customWidth="1"/>
    <col min="12" max="12" width="9.44140625" bestFit="1" customWidth="1"/>
  </cols>
  <sheetData>
    <row r="1" spans="1:29" ht="15.6" x14ac:dyDescent="0.3">
      <c r="A1" s="6"/>
      <c r="B1" s="7"/>
      <c r="C1" s="8"/>
      <c r="D1" s="9"/>
      <c r="E1" s="10"/>
      <c r="F1" s="11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3" spans="1:29" x14ac:dyDescent="0.3">
      <c r="A3" s="1"/>
      <c r="B3" s="2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5" spans="1:29" x14ac:dyDescent="0.3">
      <c r="B5" s="4"/>
      <c r="C5" s="4" t="s">
        <v>9</v>
      </c>
      <c r="D5" s="4"/>
      <c r="E5" s="4"/>
      <c r="F5" s="4"/>
      <c r="G5" s="14">
        <v>2023</v>
      </c>
      <c r="H5" s="14">
        <f>G5+1</f>
        <v>2024</v>
      </c>
      <c r="I5" s="14">
        <f t="shared" ref="I5:U5" si="0">H5+1</f>
        <v>2025</v>
      </c>
      <c r="J5" s="14">
        <f t="shared" si="0"/>
        <v>2026</v>
      </c>
      <c r="K5" s="14">
        <f t="shared" si="0"/>
        <v>2027</v>
      </c>
      <c r="L5" s="14">
        <f t="shared" si="0"/>
        <v>2028</v>
      </c>
      <c r="M5" s="14">
        <f t="shared" si="0"/>
        <v>2029</v>
      </c>
      <c r="N5" s="14">
        <f t="shared" si="0"/>
        <v>2030</v>
      </c>
      <c r="O5" s="14">
        <f t="shared" si="0"/>
        <v>2031</v>
      </c>
      <c r="P5" s="14">
        <f t="shared" si="0"/>
        <v>2032</v>
      </c>
      <c r="Q5" s="14">
        <f t="shared" si="0"/>
        <v>2033</v>
      </c>
      <c r="R5" s="14">
        <f t="shared" si="0"/>
        <v>2034</v>
      </c>
      <c r="S5" s="14">
        <f t="shared" si="0"/>
        <v>2035</v>
      </c>
      <c r="T5" s="14">
        <f t="shared" si="0"/>
        <v>2036</v>
      </c>
      <c r="U5" s="14">
        <f t="shared" si="0"/>
        <v>2037</v>
      </c>
      <c r="V5" s="14">
        <f t="shared" ref="V5" si="1">U5+1</f>
        <v>2038</v>
      </c>
      <c r="W5" s="14">
        <f t="shared" ref="W5" si="2">V5+1</f>
        <v>2039</v>
      </c>
      <c r="X5" s="14">
        <f t="shared" ref="X5" si="3">W5+1</f>
        <v>2040</v>
      </c>
      <c r="Y5" s="14">
        <f t="shared" ref="Y5" si="4">X5+1</f>
        <v>2041</v>
      </c>
      <c r="Z5" s="14">
        <f t="shared" ref="Z5" si="5">Y5+1</f>
        <v>2042</v>
      </c>
      <c r="AA5" s="14">
        <f t="shared" ref="AA5" si="6">Z5+1</f>
        <v>2043</v>
      </c>
      <c r="AB5" s="14">
        <f t="shared" ref="AB5" si="7">AA5+1</f>
        <v>2044</v>
      </c>
      <c r="AC5" s="14">
        <f t="shared" ref="AC5" si="8">AB5+1</f>
        <v>2045</v>
      </c>
    </row>
    <row r="6" spans="1:29" x14ac:dyDescent="0.3">
      <c r="B6" t="s">
        <v>40</v>
      </c>
      <c r="C6" s="16" t="s">
        <v>13</v>
      </c>
      <c r="G6" s="22">
        <f>Calcs!M110</f>
        <v>500000</v>
      </c>
      <c r="H6" s="22">
        <f>G9</f>
        <v>400000</v>
      </c>
      <c r="I6" s="22">
        <f>H9</f>
        <v>298800</v>
      </c>
      <c r="J6" s="22">
        <f>I9</f>
        <v>196385.6</v>
      </c>
      <c r="K6" s="22">
        <f>J9</f>
        <v>92742.227200000008</v>
      </c>
      <c r="L6" s="22">
        <f>K9</f>
        <v>487855.13392639998</v>
      </c>
      <c r="M6" s="22">
        <f t="shared" ref="M6:U6" si="9">L9</f>
        <v>381709.39553351677</v>
      </c>
      <c r="N6" s="22">
        <f t="shared" si="9"/>
        <v>274289.90827991895</v>
      </c>
      <c r="O6" s="22">
        <f t="shared" si="9"/>
        <v>165581.38717927798</v>
      </c>
      <c r="P6" s="22">
        <f t="shared" si="9"/>
        <v>555568.36382542923</v>
      </c>
      <c r="Q6" s="22">
        <f t="shared" si="9"/>
        <v>444235.18419133441</v>
      </c>
      <c r="R6" s="22">
        <f t="shared" si="9"/>
        <v>331566.00640163041</v>
      </c>
      <c r="S6" s="22">
        <f t="shared" si="9"/>
        <v>217544.79847844999</v>
      </c>
      <c r="T6" s="22">
        <f t="shared" si="9"/>
        <v>602155.33606019127</v>
      </c>
      <c r="U6" s="22">
        <f t="shared" si="9"/>
        <v>485381.20009291358</v>
      </c>
      <c r="V6" s="22">
        <f t="shared" ref="V6" si="10">U9</f>
        <v>367205.77449402853</v>
      </c>
      <c r="W6" s="22">
        <f t="shared" ref="W6" si="11">V9</f>
        <v>247612.24378795689</v>
      </c>
      <c r="X6" s="22">
        <f t="shared" ref="X6" si="12">W9</f>
        <v>626583.59071341238</v>
      </c>
      <c r="Y6" s="22">
        <f t="shared" ref="Y6" si="13">X9</f>
        <v>504102.59380197333</v>
      </c>
      <c r="Z6" s="22">
        <f t="shared" ref="Z6" si="14">Y9</f>
        <v>380151.82492759702</v>
      </c>
      <c r="AA6" s="22">
        <f t="shared" ref="AA6" si="15">Z9</f>
        <v>254713.64682672819</v>
      </c>
      <c r="AB6" s="22">
        <f t="shared" ref="AB6" si="16">AA9</f>
        <v>627770.21058864892</v>
      </c>
      <c r="AC6" s="22">
        <f t="shared" ref="AC6" si="17">AB9</f>
        <v>499303.45311571268</v>
      </c>
    </row>
    <row r="7" spans="1:29" x14ac:dyDescent="0.3">
      <c r="B7" t="s">
        <v>42</v>
      </c>
      <c r="C7" s="16" t="s">
        <v>13</v>
      </c>
      <c r="G7" s="22">
        <f>Calcs!M115</f>
        <v>0</v>
      </c>
      <c r="H7" s="22">
        <f>Calcs!N115</f>
        <v>0</v>
      </c>
      <c r="I7" s="22">
        <f>Calcs!O115</f>
        <v>0</v>
      </c>
      <c r="J7" s="22">
        <f>Calcs!P115</f>
        <v>0</v>
      </c>
      <c r="K7" s="22">
        <f>Calcs!Q115</f>
        <v>500000</v>
      </c>
      <c r="L7" s="22">
        <f>Calcs!R115</f>
        <v>0</v>
      </c>
      <c r="M7" s="22">
        <f>Calcs!S115</f>
        <v>0</v>
      </c>
      <c r="N7" s="22">
        <f>Calcs!T115</f>
        <v>0</v>
      </c>
      <c r="O7" s="22">
        <f>Calcs!U115</f>
        <v>500000</v>
      </c>
      <c r="P7" s="22">
        <f>Calcs!V115</f>
        <v>0</v>
      </c>
      <c r="Q7" s="22">
        <f>Calcs!W115</f>
        <v>0</v>
      </c>
      <c r="R7" s="22">
        <f>Calcs!X115</f>
        <v>0</v>
      </c>
      <c r="S7" s="22">
        <f>Calcs!Y115</f>
        <v>500000</v>
      </c>
      <c r="T7" s="22">
        <f>Calcs!Z115</f>
        <v>0</v>
      </c>
      <c r="U7" s="22">
        <f>Calcs!AA115</f>
        <v>0</v>
      </c>
      <c r="V7" s="22">
        <f>Calcs!AB115</f>
        <v>0</v>
      </c>
      <c r="W7" s="22">
        <f>Calcs!AC115</f>
        <v>500000</v>
      </c>
      <c r="X7" s="22">
        <f>Calcs!AD115</f>
        <v>0</v>
      </c>
      <c r="Y7" s="22">
        <f>Calcs!AE115</f>
        <v>0</v>
      </c>
      <c r="Z7" s="22">
        <f>Calcs!AF115</f>
        <v>0</v>
      </c>
      <c r="AA7" s="22">
        <f>Calcs!AG115</f>
        <v>500000</v>
      </c>
      <c r="AB7" s="22">
        <f>Calcs!AH115</f>
        <v>0</v>
      </c>
      <c r="AC7" s="22">
        <f>Calcs!AI115</f>
        <v>0</v>
      </c>
    </row>
    <row r="8" spans="1:29" x14ac:dyDescent="0.3">
      <c r="B8" t="s">
        <v>43</v>
      </c>
      <c r="C8" s="16" t="s">
        <v>13</v>
      </c>
      <c r="G8" s="22">
        <f>Calcs!M60</f>
        <v>100000</v>
      </c>
      <c r="H8" s="22">
        <f>Calcs!N60</f>
        <v>101200</v>
      </c>
      <c r="I8" s="22">
        <f>Calcs!O60</f>
        <v>102414.39999999999</v>
      </c>
      <c r="J8" s="22">
        <f>Calcs!P60</f>
        <v>103643.3728</v>
      </c>
      <c r="K8" s="22">
        <f>Calcs!Q60</f>
        <v>104887.0932736</v>
      </c>
      <c r="L8" s="22">
        <f>Calcs!R60</f>
        <v>106145.7383928832</v>
      </c>
      <c r="M8" s="22">
        <f>Calcs!S60</f>
        <v>107419.48725359779</v>
      </c>
      <c r="N8" s="22">
        <f>Calcs!T60</f>
        <v>108708.52110064097</v>
      </c>
      <c r="O8" s="22">
        <f>Calcs!U60</f>
        <v>110013.02335384866</v>
      </c>
      <c r="P8" s="22">
        <f>Calcs!V60</f>
        <v>111333.17963409485</v>
      </c>
      <c r="Q8" s="22">
        <f>Calcs!W60</f>
        <v>112669.17778970399</v>
      </c>
      <c r="R8" s="22">
        <f>Calcs!X60</f>
        <v>114021.20792318044</v>
      </c>
      <c r="S8" s="22">
        <f>Calcs!Y60</f>
        <v>115389.4624182586</v>
      </c>
      <c r="T8" s="22">
        <f>Calcs!Z60</f>
        <v>116774.1359672777</v>
      </c>
      <c r="U8" s="22">
        <f>Calcs!AA60</f>
        <v>118175.42559888503</v>
      </c>
      <c r="V8" s="22">
        <f>Calcs!AB60</f>
        <v>119593.53070607166</v>
      </c>
      <c r="W8" s="22">
        <f>Calcs!AC60</f>
        <v>121028.65307454452</v>
      </c>
      <c r="X8" s="22">
        <f>Calcs!AD60</f>
        <v>122480.99691143906</v>
      </c>
      <c r="Y8" s="22">
        <f>Calcs!AE60</f>
        <v>123950.76887437633</v>
      </c>
      <c r="Z8" s="22">
        <f>Calcs!AF60</f>
        <v>125438.17810086884</v>
      </c>
      <c r="AA8" s="22">
        <f>Calcs!AG60</f>
        <v>126943.43623807927</v>
      </c>
      <c r="AB8" s="22">
        <f>Calcs!AH60</f>
        <v>128466.75747293622</v>
      </c>
      <c r="AC8" s="22">
        <f>Calcs!AI60</f>
        <v>130008.35856261147</v>
      </c>
    </row>
    <row r="9" spans="1:29" x14ac:dyDescent="0.3">
      <c r="B9" t="s">
        <v>41</v>
      </c>
      <c r="C9" s="53" t="s">
        <v>13</v>
      </c>
      <c r="G9" s="22">
        <f>SUM(G6,-G8)</f>
        <v>400000</v>
      </c>
      <c r="H9" s="22">
        <f t="shared" ref="H9:L9" si="18">SUM(H6:H7,-H8)</f>
        <v>298800</v>
      </c>
      <c r="I9" s="22">
        <f t="shared" si="18"/>
        <v>196385.6</v>
      </c>
      <c r="J9" s="22">
        <f t="shared" si="18"/>
        <v>92742.227200000008</v>
      </c>
      <c r="K9" s="22">
        <f t="shared" si="18"/>
        <v>487855.13392639998</v>
      </c>
      <c r="L9" s="22">
        <f t="shared" si="18"/>
        <v>381709.39553351677</v>
      </c>
      <c r="M9" s="22">
        <f t="shared" ref="M9" si="19">SUM(M6:M7,-M8)</f>
        <v>274289.90827991895</v>
      </c>
      <c r="N9" s="22">
        <f t="shared" ref="N9" si="20">SUM(N6:N7,-N8)</f>
        <v>165581.38717927798</v>
      </c>
      <c r="O9" s="22">
        <f t="shared" ref="O9" si="21">SUM(O6:O7,-O8)</f>
        <v>555568.36382542923</v>
      </c>
      <c r="P9" s="22">
        <f t="shared" ref="P9" si="22">SUM(P6:P7,-P8)</f>
        <v>444235.18419133441</v>
      </c>
      <c r="Q9" s="22">
        <f t="shared" ref="Q9" si="23">SUM(Q6:Q7,-Q8)</f>
        <v>331566.00640163041</v>
      </c>
      <c r="R9" s="22">
        <f t="shared" ref="R9" si="24">SUM(R6:R7,-R8)</f>
        <v>217544.79847844999</v>
      </c>
      <c r="S9" s="22">
        <f t="shared" ref="S9" si="25">SUM(S6:S7,-S8)</f>
        <v>602155.33606019127</v>
      </c>
      <c r="T9" s="22">
        <f t="shared" ref="T9" si="26">SUM(T6:T7,-T8)</f>
        <v>485381.20009291358</v>
      </c>
      <c r="U9" s="22">
        <f t="shared" ref="U9:X9" si="27">SUM(U6:U7,-U8)</f>
        <v>367205.77449402853</v>
      </c>
      <c r="V9" s="22">
        <f t="shared" si="27"/>
        <v>247612.24378795689</v>
      </c>
      <c r="W9" s="22">
        <f t="shared" si="27"/>
        <v>626583.59071341238</v>
      </c>
      <c r="X9" s="22">
        <f t="shared" si="27"/>
        <v>504102.59380197333</v>
      </c>
      <c r="Y9" s="22">
        <f t="shared" ref="Y9:AB9" si="28">SUM(Y6:Y7,-Y8)</f>
        <v>380151.82492759702</v>
      </c>
      <c r="Z9" s="22">
        <f t="shared" si="28"/>
        <v>254713.64682672819</v>
      </c>
      <c r="AA9" s="22">
        <f t="shared" si="28"/>
        <v>627770.21058864892</v>
      </c>
      <c r="AB9" s="22">
        <f t="shared" si="28"/>
        <v>499303.45311571268</v>
      </c>
      <c r="AC9" s="22">
        <f t="shared" ref="AC9" si="29">SUM(AC6:AC7,-AC8)</f>
        <v>369295.09455310123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7D22-C559-4DE2-BAFC-64B3EC8E3692}">
  <dimension ref="A1:AK7"/>
  <sheetViews>
    <sheetView showGridLines="0" workbookViewId="0">
      <selection activeCell="G29" sqref="G29"/>
    </sheetView>
  </sheetViews>
  <sheetFormatPr defaultRowHeight="14.4" x14ac:dyDescent="0.3"/>
  <sheetData>
    <row r="1" spans="1:37" ht="15.6" x14ac:dyDescent="0.3">
      <c r="A1" s="6"/>
      <c r="B1" s="7"/>
      <c r="C1" s="8"/>
      <c r="D1" s="9"/>
      <c r="E1" s="10"/>
      <c r="F1" s="11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3" spans="1:37" x14ac:dyDescent="0.3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5" spans="1:37" x14ac:dyDescent="0.3">
      <c r="B5" t="s">
        <v>1</v>
      </c>
    </row>
    <row r="6" spans="1:37" x14ac:dyDescent="0.3">
      <c r="B6" t="s">
        <v>2</v>
      </c>
    </row>
    <row r="7" spans="1:37" x14ac:dyDescent="0.3">
      <c r="B7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7199-D1CE-4CF1-B19B-7306A7BB1A4E}">
  <dimension ref="A3:B8"/>
  <sheetViews>
    <sheetView showGridLines="0" tabSelected="1" workbookViewId="0">
      <selection activeCell="J19" sqref="J19"/>
    </sheetView>
  </sheetViews>
  <sheetFormatPr defaultRowHeight="14.4" x14ac:dyDescent="0.3"/>
  <cols>
    <col min="1" max="1" width="17.44140625" bestFit="1" customWidth="1"/>
  </cols>
  <sheetData>
    <row r="3" spans="1:2" x14ac:dyDescent="0.3">
      <c r="A3" t="s">
        <v>55</v>
      </c>
      <c r="B3" s="21">
        <v>12</v>
      </c>
    </row>
    <row r="4" spans="1:2" x14ac:dyDescent="0.3">
      <c r="A4" t="s">
        <v>81</v>
      </c>
      <c r="B4" s="13">
        <v>500000</v>
      </c>
    </row>
    <row r="6" spans="1:2" x14ac:dyDescent="0.3">
      <c r="A6" t="s">
        <v>237</v>
      </c>
    </row>
    <row r="7" spans="1:2" x14ac:dyDescent="0.3">
      <c r="A7" s="52" t="s">
        <v>168</v>
      </c>
    </row>
    <row r="8" spans="1:2" x14ac:dyDescent="0.3">
      <c r="A8" s="5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DCF</vt:lpstr>
      <vt:lpstr>Calcs</vt:lpstr>
      <vt:lpstr>Transakcie</vt:lpstr>
      <vt:lpstr>Hlavna_Kniha</vt:lpstr>
      <vt:lpstr>WACC</vt:lpstr>
      <vt:lpstr>Depreciation</vt:lpstr>
      <vt:lpstr>Scenario sheet</vt:lpstr>
      <vt:lpstr>Landfill Volume</vt:lpstr>
      <vt:lpstr>Case</vt:lpstr>
      <vt:lpstr>Names</vt:lpstr>
      <vt:lpstr>Extension</vt:lpstr>
      <vt:lpstr>Month</vt:lpstr>
      <vt:lpstr>Depreciation!Print_Titles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Zruban</dc:creator>
  <cp:lastModifiedBy>Róbert Zruban</cp:lastModifiedBy>
  <dcterms:created xsi:type="dcterms:W3CDTF">2023-01-13T16:14:31Z</dcterms:created>
  <dcterms:modified xsi:type="dcterms:W3CDTF">2023-02-06T19:12:07Z</dcterms:modified>
</cp:coreProperties>
</file>