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40" windowWidth="8000" windowHeight="6600" tabRatio="657"/>
  </bookViews>
  <sheets>
    <sheet name="Hoja1" sheetId="8" r:id="rId1"/>
    <sheet name="Hoja2" sheetId="9" r:id="rId2"/>
  </sheets>
  <externalReferences>
    <externalReference r:id="rId3"/>
  </externalReferences>
  <calcPr calcId="145621"/>
</workbook>
</file>

<file path=xl/calcChain.xml><?xml version="1.0" encoding="utf-8"?>
<calcChain xmlns="http://schemas.openxmlformats.org/spreadsheetml/2006/main">
  <c r="D52" i="8" l="1"/>
  <c r="I10" i="8" l="1"/>
  <c r="C25" i="8" l="1"/>
  <c r="B10" i="9" l="1"/>
  <c r="B9" i="9"/>
  <c r="F3" i="9"/>
  <c r="D3" i="9"/>
  <c r="B3" i="9"/>
  <c r="B15" i="8" l="1"/>
  <c r="B18" i="8" s="1"/>
  <c r="C48" i="8" l="1"/>
  <c r="G6" i="9"/>
  <c r="C13" i="8"/>
  <c r="C19" i="8" s="1"/>
  <c r="I37" i="8"/>
  <c r="D37" i="8"/>
  <c r="B5" i="9" s="1"/>
  <c r="E37" i="8"/>
  <c r="B7" i="9" s="1"/>
  <c r="F37" i="8"/>
  <c r="B6" i="9" s="1"/>
  <c r="G37" i="8"/>
  <c r="I5" i="8"/>
  <c r="J12" i="8"/>
  <c r="G41" i="8" s="1"/>
  <c r="G44" i="8" s="1"/>
  <c r="E11" i="8"/>
  <c r="C11" i="8"/>
  <c r="H37" i="8"/>
  <c r="F54" i="8"/>
  <c r="I38" i="8" l="1"/>
  <c r="I39" i="8" s="1"/>
  <c r="B11" i="9"/>
  <c r="B13" i="9"/>
  <c r="I41" i="8"/>
  <c r="I42" i="8" s="1"/>
  <c r="I43" i="8" s="1"/>
  <c r="C42" i="8" s="1"/>
  <c r="B17" i="9" s="1"/>
  <c r="E6" i="9"/>
  <c r="E9" i="9" s="1"/>
  <c r="C44" i="8"/>
  <c r="E42" i="8" s="1"/>
  <c r="B14" i="9"/>
  <c r="E38" i="8"/>
  <c r="E39" i="8" s="1"/>
  <c r="D48" i="8"/>
  <c r="E48" i="8" s="1"/>
  <c r="C41" i="8"/>
  <c r="E41" i="8" s="1"/>
  <c r="D38" i="8"/>
  <c r="D39" i="8" s="1"/>
  <c r="C37" i="8"/>
  <c r="C38" i="8" s="1"/>
  <c r="C39" i="8" s="1"/>
  <c r="B15" i="9" l="1"/>
  <c r="B19" i="9" s="1"/>
  <c r="E10" i="9"/>
  <c r="E11" i="9" s="1"/>
  <c r="E43" i="8"/>
  <c r="C43" i="8"/>
  <c r="G42" i="8" s="1"/>
  <c r="G43" i="8" s="1"/>
  <c r="G45" i="8" s="1"/>
  <c r="C45" i="8" l="1"/>
  <c r="D51" i="8" s="1"/>
  <c r="D54" i="8" s="1"/>
  <c r="E56" i="8" s="1"/>
</calcChain>
</file>

<file path=xl/comments1.xml><?xml version="1.0" encoding="utf-8"?>
<comments xmlns="http://schemas.openxmlformats.org/spreadsheetml/2006/main">
  <authors>
    <author>ROBERTO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ROBERTO:</t>
        </r>
        <r>
          <rPr>
            <sz val="9"/>
            <color indexed="81"/>
            <rFont val="Tahoma"/>
            <family val="2"/>
          </rPr>
          <t xml:space="preserve">
dolares
</t>
        </r>
      </text>
    </comment>
    <comment ref="F16" authorId="0">
      <text>
        <r>
          <rPr>
            <b/>
            <sz val="9"/>
            <color indexed="81"/>
            <rFont val="Tahoma"/>
            <family val="2"/>
          </rPr>
          <t>ROBERTO:</t>
        </r>
        <r>
          <rPr>
            <sz val="9"/>
            <color indexed="81"/>
            <rFont val="Tahoma"/>
            <family val="2"/>
          </rPr>
          <t xml:space="preserve">
CASETAS
</t>
        </r>
      </text>
    </comment>
  </commentList>
</comments>
</file>

<file path=xl/sharedStrings.xml><?xml version="1.0" encoding="utf-8"?>
<sst xmlns="http://schemas.openxmlformats.org/spreadsheetml/2006/main" count="67" uniqueCount="56">
  <si>
    <t>CHOFER</t>
  </si>
  <si>
    <t>CLIENTE</t>
  </si>
  <si>
    <t>FECHA</t>
  </si>
  <si>
    <t>VIATICOS</t>
  </si>
  <si>
    <t>FLETE</t>
  </si>
  <si>
    <t>FACTURA .</t>
  </si>
  <si>
    <t>DIESEL</t>
  </si>
  <si>
    <t xml:space="preserve">CASETAS </t>
  </si>
  <si>
    <t>FACTURAS</t>
  </si>
  <si>
    <t>MANIOBRAS</t>
  </si>
  <si>
    <t>GUIAS</t>
  </si>
  <si>
    <t>RYR</t>
  </si>
  <si>
    <t>TOTAL DE G</t>
  </si>
  <si>
    <t>TOTALES</t>
  </si>
  <si>
    <t>DESGLOSADO</t>
  </si>
  <si>
    <t>IVAS</t>
  </si>
  <si>
    <t>GASTOS T.</t>
  </si>
  <si>
    <t>GTS.SIN CHOF.</t>
  </si>
  <si>
    <t>DIFERENCIA</t>
  </si>
  <si>
    <t>RENDIMIENTO</t>
  </si>
  <si>
    <t>FLETES</t>
  </si>
  <si>
    <t>TOTAL DE G.</t>
  </si>
  <si>
    <t>NETO P CARRO</t>
  </si>
  <si>
    <t>litros de d.</t>
  </si>
  <si>
    <t>ABONOS</t>
  </si>
  <si>
    <t>ACUMULADO</t>
  </si>
  <si>
    <t>REND. DIESEL</t>
  </si>
  <si>
    <t>COMICIONES</t>
  </si>
  <si>
    <t>FLETE REAL</t>
  </si>
  <si>
    <t>KMS SALIDA</t>
  </si>
  <si>
    <t>KMS ENTRADA</t>
  </si>
  <si>
    <t xml:space="preserve">TOTAL KMS </t>
  </si>
  <si>
    <t>DEPOSITO</t>
  </si>
  <si>
    <t>VIA PASS</t>
  </si>
  <si>
    <t>RET 7.5%</t>
  </si>
  <si>
    <t>T CHOFER</t>
  </si>
  <si>
    <t xml:space="preserve">CAMION    </t>
  </si>
  <si>
    <t xml:space="preserve">LITROS TOTALES DE LA CAMIONETA </t>
  </si>
  <si>
    <t>FACTURA</t>
  </si>
  <si>
    <t>CASETAS</t>
  </si>
  <si>
    <t>REF Y REP</t>
  </si>
  <si>
    <t>AGUAS</t>
  </si>
  <si>
    <t>GUIA</t>
  </si>
  <si>
    <t xml:space="preserve">OTROS </t>
  </si>
  <si>
    <t>TOTAL GASTOS</t>
  </si>
  <si>
    <t xml:space="preserve">VIATICOS </t>
  </si>
  <si>
    <t>SUELDO OP</t>
  </si>
  <si>
    <t>TOTA A PAGAR</t>
  </si>
  <si>
    <t>TOTAL DIESEL</t>
  </si>
  <si>
    <t>SOBRO VIATICOS</t>
  </si>
  <si>
    <t>RET ISR</t>
  </si>
  <si>
    <t>SUELDO NETO</t>
  </si>
  <si>
    <t>FRANSCISCO</t>
  </si>
  <si>
    <t>.</t>
  </si>
  <si>
    <t xml:space="preserve">FERRO VILLAGRAN </t>
  </si>
  <si>
    <t>VIAJE 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</si>
</sst>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#,##0.00_ ;\-#,##0.00\ "/>
  </numFmts>
  <fonts count="22" x14ac:knownFonts="1">
    <font>
      <sz val="10"/>
      <name val="Arial"/>
    </font>
    <font>
      <sz val="10"/>
      <name val="Arial"/>
      <family val="2"/>
    </font>
    <font>
      <sz val="16"/>
      <name val="Arial"/>
      <family val="2"/>
    </font>
    <font>
      <sz val="8"/>
      <name val="Arial"/>
      <family val="2"/>
    </font>
    <font>
      <sz val="8"/>
      <color indexed="53"/>
      <name val="Arial"/>
      <family val="2"/>
    </font>
    <font>
      <sz val="8"/>
      <color indexed="4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color indexed="16"/>
      <name val="Arial"/>
      <family val="2"/>
    </font>
    <font>
      <b/>
      <sz val="8"/>
      <color indexed="48"/>
      <name val="Arial"/>
      <family val="2"/>
    </font>
    <font>
      <sz val="8"/>
      <color indexed="60"/>
      <name val="Arial"/>
      <family val="2"/>
    </font>
    <font>
      <sz val="8"/>
      <color indexed="10"/>
      <name val="Arial"/>
      <family val="2"/>
    </font>
    <font>
      <sz val="10"/>
      <name val="Arial"/>
      <family val="2"/>
    </font>
    <font>
      <sz val="16"/>
      <color indexed="53"/>
      <name val="Arial"/>
      <family val="2"/>
    </font>
    <font>
      <b/>
      <sz val="8"/>
      <color indexed="12"/>
      <name val="Arial"/>
      <family val="2"/>
    </font>
    <font>
      <b/>
      <sz val="8"/>
      <color indexed="10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BFB57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9">
    <xf numFmtId="0" fontId="0" fillId="0" borderId="0" xfId="0"/>
    <xf numFmtId="0" fontId="9" fillId="0" borderId="0" xfId="0" applyFont="1"/>
    <xf numFmtId="0" fontId="3" fillId="0" borderId="0" xfId="0" applyFont="1" applyFill="1"/>
    <xf numFmtId="44" fontId="3" fillId="0" borderId="0" xfId="0" applyNumberFormat="1" applyFont="1" applyFill="1"/>
    <xf numFmtId="0" fontId="12" fillId="0" borderId="0" xfId="0" applyFont="1" applyFill="1"/>
    <xf numFmtId="44" fontId="12" fillId="0" borderId="0" xfId="0" applyNumberFormat="1" applyFont="1" applyFill="1"/>
    <xf numFmtId="44" fontId="12" fillId="0" borderId="0" xfId="2" applyFont="1" applyFill="1"/>
    <xf numFmtId="0" fontId="0" fillId="0" borderId="0" xfId="0" applyProtection="1"/>
    <xf numFmtId="0" fontId="13" fillId="0" borderId="0" xfId="0" applyFont="1" applyProtection="1"/>
    <xf numFmtId="0" fontId="2" fillId="0" borderId="0" xfId="0" applyFont="1" applyProtection="1"/>
    <xf numFmtId="0" fontId="9" fillId="0" borderId="0" xfId="0" applyFont="1" applyProtection="1"/>
    <xf numFmtId="0" fontId="10" fillId="0" borderId="0" xfId="0" applyFont="1" applyProtection="1"/>
    <xf numFmtId="14" fontId="9" fillId="0" borderId="0" xfId="0" applyNumberFormat="1" applyFont="1" applyProtection="1"/>
    <xf numFmtId="14" fontId="10" fillId="0" borderId="0" xfId="0" applyNumberFormat="1" applyFont="1" applyProtection="1"/>
    <xf numFmtId="0" fontId="3" fillId="0" borderId="0" xfId="0" applyFont="1" applyProtection="1"/>
    <xf numFmtId="44" fontId="8" fillId="0" borderId="0" xfId="2" applyFont="1" applyProtection="1"/>
    <xf numFmtId="44" fontId="10" fillId="0" borderId="0" xfId="2" applyFont="1" applyProtection="1"/>
    <xf numFmtId="0" fontId="14" fillId="0" borderId="0" xfId="0" applyFont="1" applyProtection="1"/>
    <xf numFmtId="44" fontId="3" fillId="0" borderId="0" xfId="2" applyFont="1" applyProtection="1"/>
    <xf numFmtId="44" fontId="3" fillId="5" borderId="0" xfId="2" applyFont="1" applyFill="1" applyProtection="1"/>
    <xf numFmtId="44" fontId="7" fillId="0" borderId="0" xfId="0" applyNumberFormat="1" applyFont="1" applyProtection="1"/>
    <xf numFmtId="0" fontId="7" fillId="0" borderId="0" xfId="0" applyFont="1" applyProtection="1"/>
    <xf numFmtId="44" fontId="7" fillId="0" borderId="0" xfId="0" applyNumberFormat="1" applyFont="1" applyFill="1" applyProtection="1"/>
    <xf numFmtId="0" fontId="7" fillId="0" borderId="0" xfId="0" applyFont="1" applyFill="1" applyProtection="1"/>
    <xf numFmtId="0" fontId="5" fillId="0" borderId="0" xfId="0" applyFont="1" applyProtection="1"/>
    <xf numFmtId="44" fontId="3" fillId="0" borderId="0" xfId="0" applyNumberFormat="1" applyFont="1" applyProtection="1"/>
    <xf numFmtId="44" fontId="3" fillId="4" borderId="0" xfId="0" applyNumberFormat="1" applyFont="1" applyFill="1" applyProtection="1"/>
    <xf numFmtId="44" fontId="3" fillId="6" borderId="0" xfId="0" applyNumberFormat="1" applyFont="1" applyFill="1" applyProtection="1"/>
    <xf numFmtId="44" fontId="3" fillId="3" borderId="0" xfId="0" applyNumberFormat="1" applyFont="1" applyFill="1" applyProtection="1"/>
    <xf numFmtId="44" fontId="4" fillId="2" borderId="0" xfId="0" applyNumberFormat="1" applyFont="1" applyFill="1" applyProtection="1"/>
    <xf numFmtId="0" fontId="6" fillId="0" borderId="0" xfId="0" applyFont="1" applyProtection="1"/>
    <xf numFmtId="0" fontId="8" fillId="2" borderId="0" xfId="0" applyFont="1" applyFill="1" applyProtection="1"/>
    <xf numFmtId="44" fontId="3" fillId="2" borderId="0" xfId="2" applyFont="1" applyFill="1" applyProtection="1"/>
    <xf numFmtId="44" fontId="11" fillId="0" borderId="0" xfId="0" applyNumberFormat="1" applyFont="1" applyProtection="1"/>
    <xf numFmtId="0" fontId="15" fillId="0" borderId="0" xfId="0" applyFont="1"/>
    <xf numFmtId="44" fontId="3" fillId="7" borderId="0" xfId="2" applyFont="1" applyFill="1" applyProtection="1"/>
    <xf numFmtId="44" fontId="3" fillId="7" borderId="1" xfId="2" applyFont="1" applyFill="1" applyBorder="1" applyProtection="1"/>
    <xf numFmtId="0" fontId="16" fillId="0" borderId="0" xfId="0" applyFont="1" applyProtection="1"/>
    <xf numFmtId="44" fontId="16" fillId="6" borderId="0" xfId="2" applyFont="1" applyFill="1"/>
    <xf numFmtId="164" fontId="0" fillId="0" borderId="1" xfId="0" applyNumberFormat="1" applyBorder="1" applyProtection="1"/>
    <xf numFmtId="44" fontId="3" fillId="0" borderId="0" xfId="2" applyFont="1" applyFill="1" applyProtection="1"/>
    <xf numFmtId="0" fontId="18" fillId="0" borderId="0" xfId="0" applyFont="1" applyProtection="1"/>
    <xf numFmtId="0" fontId="19" fillId="0" borderId="0" xfId="0" applyFont="1" applyProtection="1"/>
    <xf numFmtId="2" fontId="0" fillId="0" borderId="0" xfId="0" applyNumberFormat="1"/>
    <xf numFmtId="44" fontId="17" fillId="8" borderId="0" xfId="2" applyFont="1" applyFill="1"/>
    <xf numFmtId="44" fontId="0" fillId="0" borderId="0" xfId="2" applyFont="1"/>
    <xf numFmtId="0" fontId="12" fillId="0" borderId="0" xfId="0" applyFont="1" applyProtection="1"/>
    <xf numFmtId="44" fontId="0" fillId="0" borderId="0" xfId="0" applyNumberFormat="1"/>
    <xf numFmtId="0" fontId="0" fillId="0" borderId="0" xfId="0" applyFill="1" applyProtection="1"/>
    <xf numFmtId="0" fontId="0" fillId="9" borderId="0" xfId="0" applyFill="1"/>
    <xf numFmtId="164" fontId="17" fillId="10" borderId="0" xfId="1" applyNumberFormat="1" applyFont="1" applyFill="1" applyProtection="1"/>
    <xf numFmtId="0" fontId="0" fillId="10" borderId="0" xfId="0" applyFill="1" applyProtection="1"/>
    <xf numFmtId="1" fontId="10" fillId="0" borderId="0" xfId="0" applyNumberFormat="1" applyFont="1" applyAlignment="1" applyProtection="1">
      <alignment horizontal="center"/>
    </xf>
    <xf numFmtId="1" fontId="3" fillId="0" borderId="0" xfId="0" applyNumberFormat="1" applyFont="1" applyAlignment="1" applyProtection="1">
      <alignment horizontal="center"/>
    </xf>
    <xf numFmtId="0" fontId="1" fillId="0" borderId="0" xfId="0" applyFont="1"/>
    <xf numFmtId="0" fontId="1" fillId="0" borderId="0" xfId="0" applyFont="1" applyProtection="1"/>
    <xf numFmtId="14" fontId="3" fillId="0" borderId="0" xfId="0" applyNumberFormat="1" applyFont="1" applyProtection="1"/>
    <xf numFmtId="164" fontId="0" fillId="10" borderId="0" xfId="0" applyNumberFormat="1" applyFill="1" applyProtection="1"/>
    <xf numFmtId="164" fontId="0" fillId="0" borderId="2" xfId="0" applyNumberFormat="1" applyBorder="1" applyProtection="1"/>
    <xf numFmtId="44" fontId="0" fillId="11" borderId="2" xfId="0" applyNumberFormat="1" applyFill="1" applyBorder="1" applyProtection="1"/>
    <xf numFmtId="165" fontId="0" fillId="0" borderId="2" xfId="0" applyNumberFormat="1" applyBorder="1" applyProtection="1"/>
    <xf numFmtId="14" fontId="0" fillId="0" borderId="0" xfId="0" applyNumberFormat="1"/>
    <xf numFmtId="1" fontId="0" fillId="0" borderId="0" xfId="0" applyNumberFormat="1"/>
    <xf numFmtId="0" fontId="0" fillId="0" borderId="2" xfId="0" applyBorder="1"/>
    <xf numFmtId="0" fontId="0" fillId="0" borderId="0" xfId="0" applyBorder="1"/>
    <xf numFmtId="44" fontId="0" fillId="0" borderId="2" xfId="0" applyNumberFormat="1" applyBorder="1"/>
    <xf numFmtId="44" fontId="0" fillId="0" borderId="3" xfId="0" applyNumberFormat="1" applyBorder="1"/>
    <xf numFmtId="44" fontId="0" fillId="0" borderId="1" xfId="0" applyNumberFormat="1" applyBorder="1"/>
    <xf numFmtId="14" fontId="1" fillId="0" borderId="0" xfId="0" applyNumberFormat="1" applyFont="1" applyProtection="1"/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3.%207626%20aceros%20full%20y%201%20de%20expo%20%20francisco%2019-11-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56">
          <cell r="E56">
            <v>-7.5000000000727596E-2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1"/>
  <sheetViews>
    <sheetView tabSelected="1" topLeftCell="A33" zoomScaleNormal="100" workbookViewId="0">
      <selection activeCell="F57" sqref="F57"/>
    </sheetView>
  </sheetViews>
  <sheetFormatPr baseColWidth="10" defaultRowHeight="12.5" x14ac:dyDescent="0.25"/>
  <cols>
    <col min="1" max="1" width="3" customWidth="1"/>
    <col min="2" max="2" width="10.1796875" customWidth="1"/>
    <col min="10" max="10" width="11.453125" customWidth="1"/>
  </cols>
  <sheetData>
    <row r="1" spans="1:13" ht="20" x14ac:dyDescent="0.4">
      <c r="B1" s="7"/>
      <c r="C1" s="7"/>
      <c r="D1" s="8" t="s">
        <v>36</v>
      </c>
      <c r="E1" s="9"/>
      <c r="F1" s="7"/>
      <c r="G1" s="7"/>
      <c r="H1" s="7"/>
    </row>
    <row r="2" spans="1:13" x14ac:dyDescent="0.25">
      <c r="B2" s="7"/>
      <c r="C2" s="7"/>
      <c r="D2" s="7"/>
      <c r="E2" s="7"/>
      <c r="F2" s="7"/>
      <c r="G2" s="7"/>
      <c r="H2" s="7"/>
    </row>
    <row r="3" spans="1:13" x14ac:dyDescent="0.25">
      <c r="B3" s="10" t="s">
        <v>0</v>
      </c>
      <c r="C3" s="11" t="s">
        <v>52</v>
      </c>
      <c r="D3" s="11"/>
      <c r="E3" s="10" t="s">
        <v>1</v>
      </c>
      <c r="F3" s="11" t="s">
        <v>54</v>
      </c>
      <c r="G3" s="12" t="s">
        <v>2</v>
      </c>
      <c r="H3" s="13">
        <v>43809</v>
      </c>
      <c r="I3" s="1" t="s">
        <v>28</v>
      </c>
      <c r="J3" s="38">
        <v>44018</v>
      </c>
    </row>
    <row r="4" spans="1:13" x14ac:dyDescent="0.25">
      <c r="B4" s="14"/>
      <c r="C4" s="14"/>
      <c r="D4" s="14"/>
      <c r="E4" s="14"/>
      <c r="F4" s="14"/>
      <c r="G4" s="14"/>
      <c r="H4" s="14"/>
      <c r="J4" s="38"/>
    </row>
    <row r="5" spans="1:13" x14ac:dyDescent="0.25">
      <c r="B5" s="10" t="s">
        <v>3</v>
      </c>
      <c r="C5" s="15">
        <v>2000</v>
      </c>
      <c r="D5" s="10" t="s">
        <v>4</v>
      </c>
      <c r="E5" s="16">
        <v>35000</v>
      </c>
      <c r="F5" s="10" t="s">
        <v>5</v>
      </c>
      <c r="G5" s="52">
        <v>7674</v>
      </c>
      <c r="H5" s="17" t="s">
        <v>26</v>
      </c>
      <c r="I5" s="34">
        <f>I10/B13</f>
        <v>1.0085520752512881E-2</v>
      </c>
      <c r="J5" s="38"/>
    </row>
    <row r="6" spans="1:13" x14ac:dyDescent="0.25">
      <c r="B6" s="14" t="s">
        <v>32</v>
      </c>
      <c r="C6" s="15"/>
      <c r="D6" s="56"/>
      <c r="E6" s="16"/>
      <c r="F6" s="14"/>
      <c r="G6" s="52"/>
      <c r="H6" s="14"/>
      <c r="J6" s="38"/>
    </row>
    <row r="7" spans="1:13" x14ac:dyDescent="0.25">
      <c r="B7" s="14"/>
      <c r="C7" s="15"/>
      <c r="D7" s="14"/>
      <c r="E7" s="16"/>
      <c r="F7" s="14"/>
      <c r="G7" s="52" t="s">
        <v>53</v>
      </c>
      <c r="H7" s="42" t="s">
        <v>29</v>
      </c>
      <c r="I7">
        <v>3539021</v>
      </c>
      <c r="J7" s="38"/>
    </row>
    <row r="8" spans="1:13" x14ac:dyDescent="0.25">
      <c r="B8" s="14"/>
      <c r="C8" s="15"/>
      <c r="D8" s="14"/>
      <c r="E8" s="16"/>
      <c r="F8" s="14"/>
      <c r="G8" s="52"/>
      <c r="H8" s="42" t="s">
        <v>30</v>
      </c>
      <c r="I8">
        <v>3550590</v>
      </c>
      <c r="J8" s="38"/>
      <c r="M8" s="54"/>
    </row>
    <row r="9" spans="1:13" x14ac:dyDescent="0.25">
      <c r="B9" s="14"/>
      <c r="C9" s="15"/>
      <c r="D9" s="14"/>
      <c r="E9" s="16"/>
      <c r="F9" s="14"/>
      <c r="G9" s="52"/>
      <c r="H9" s="14"/>
      <c r="J9" s="38"/>
    </row>
    <row r="10" spans="1:13" x14ac:dyDescent="0.25">
      <c r="B10" s="14"/>
      <c r="C10" s="15"/>
      <c r="D10" s="14"/>
      <c r="E10" s="16"/>
      <c r="F10" s="14"/>
      <c r="G10" s="52"/>
      <c r="H10" s="41" t="s">
        <v>31</v>
      </c>
      <c r="I10">
        <f>I8-I7</f>
        <v>11569</v>
      </c>
      <c r="J10" s="38"/>
      <c r="M10" s="54"/>
    </row>
    <row r="11" spans="1:13" x14ac:dyDescent="0.25">
      <c r="B11" s="14"/>
      <c r="C11" s="15">
        <f>SUM(C5:C10)</f>
        <v>2000</v>
      </c>
      <c r="D11" s="14"/>
      <c r="E11" s="16">
        <f>SUM(E5:E10)</f>
        <v>35000</v>
      </c>
      <c r="F11" s="14"/>
      <c r="G11" s="53"/>
      <c r="H11" s="14"/>
      <c r="J11" s="38"/>
    </row>
    <row r="12" spans="1:13" x14ac:dyDescent="0.25">
      <c r="B12" s="7" t="s">
        <v>23</v>
      </c>
      <c r="C12" s="7" t="s">
        <v>6</v>
      </c>
      <c r="D12" s="7" t="s">
        <v>7</v>
      </c>
      <c r="E12" s="7" t="s">
        <v>8</v>
      </c>
      <c r="F12" s="7" t="s">
        <v>11</v>
      </c>
      <c r="G12" s="7" t="s">
        <v>10</v>
      </c>
      <c r="H12" s="7" t="s">
        <v>9</v>
      </c>
      <c r="I12" s="48" t="s">
        <v>33</v>
      </c>
      <c r="J12" s="38">
        <f>SUM(J3:J11)</f>
        <v>44018</v>
      </c>
      <c r="M12" s="54"/>
    </row>
    <row r="13" spans="1:13" x14ac:dyDescent="0.25">
      <c r="A13">
        <v>1</v>
      </c>
      <c r="B13" s="50">
        <v>1147090</v>
      </c>
      <c r="C13" s="35">
        <f>B18*20.2</f>
        <v>15412.6</v>
      </c>
      <c r="D13" s="40">
        <v>16</v>
      </c>
      <c r="E13" s="40"/>
      <c r="F13" s="40">
        <v>150</v>
      </c>
      <c r="G13" s="40"/>
      <c r="H13" s="18"/>
      <c r="I13" s="49">
        <v>495</v>
      </c>
      <c r="M13" s="54"/>
    </row>
    <row r="14" spans="1:13" x14ac:dyDescent="0.25">
      <c r="A14">
        <v>2</v>
      </c>
      <c r="B14" s="51">
        <v>1147853</v>
      </c>
      <c r="C14" s="35"/>
      <c r="D14" s="40">
        <v>56</v>
      </c>
      <c r="E14" s="40"/>
      <c r="F14" s="40">
        <v>100</v>
      </c>
      <c r="G14" s="40"/>
      <c r="H14" s="18"/>
      <c r="I14" s="49">
        <v>213</v>
      </c>
      <c r="M14" s="54"/>
    </row>
    <row r="15" spans="1:13" x14ac:dyDescent="0.25">
      <c r="A15">
        <v>3</v>
      </c>
      <c r="B15" s="57">
        <f>B14-B13</f>
        <v>763</v>
      </c>
      <c r="C15" s="35"/>
      <c r="D15" s="40">
        <v>56</v>
      </c>
      <c r="E15" s="40"/>
      <c r="F15" s="40">
        <v>300</v>
      </c>
      <c r="G15" s="40"/>
      <c r="H15" s="18"/>
      <c r="I15" s="49">
        <v>282</v>
      </c>
      <c r="M15" s="54"/>
    </row>
    <row r="16" spans="1:13" x14ac:dyDescent="0.25">
      <c r="A16">
        <v>4</v>
      </c>
      <c r="B16" s="7"/>
      <c r="C16" s="35"/>
      <c r="D16" s="40">
        <v>497</v>
      </c>
      <c r="E16" s="40"/>
      <c r="F16" s="40">
        <v>400</v>
      </c>
      <c r="G16" s="40"/>
      <c r="H16" s="18"/>
      <c r="I16" s="49">
        <v>495</v>
      </c>
    </row>
    <row r="17" spans="1:13" ht="13" thickBot="1" x14ac:dyDescent="0.3">
      <c r="A17">
        <v>5</v>
      </c>
      <c r="B17" s="7"/>
      <c r="C17" s="35"/>
      <c r="D17" s="40">
        <v>535</v>
      </c>
      <c r="E17" s="40"/>
      <c r="F17" s="40"/>
      <c r="G17" s="40"/>
      <c r="H17" s="18"/>
      <c r="I17" s="49">
        <v>166</v>
      </c>
      <c r="M17" s="54"/>
    </row>
    <row r="18" spans="1:13" ht="13" thickBot="1" x14ac:dyDescent="0.3">
      <c r="A18">
        <v>6</v>
      </c>
      <c r="B18" s="39">
        <f>SUM(B15:B17)</f>
        <v>763</v>
      </c>
      <c r="C18" s="35"/>
      <c r="D18" s="40"/>
      <c r="E18" s="40"/>
      <c r="F18" s="40"/>
      <c r="G18" s="40"/>
      <c r="H18" s="18"/>
      <c r="I18" s="49">
        <v>416</v>
      </c>
      <c r="M18" s="54"/>
    </row>
    <row r="19" spans="1:13" ht="13" thickBot="1" x14ac:dyDescent="0.3">
      <c r="A19">
        <v>7</v>
      </c>
      <c r="B19" s="7"/>
      <c r="C19" s="36">
        <f>SUM(C13:C18)</f>
        <v>15412.6</v>
      </c>
      <c r="D19" s="40"/>
      <c r="E19" s="40"/>
      <c r="F19" s="40"/>
      <c r="G19" s="40"/>
      <c r="H19" s="18"/>
      <c r="I19" s="49">
        <v>160</v>
      </c>
      <c r="M19" s="54"/>
    </row>
    <row r="20" spans="1:13" x14ac:dyDescent="0.25">
      <c r="A20">
        <v>8</v>
      </c>
      <c r="B20" s="7"/>
      <c r="C20" s="18"/>
      <c r="D20" s="40"/>
      <c r="E20" s="40"/>
      <c r="F20" s="40"/>
      <c r="G20" s="40"/>
      <c r="H20" s="18"/>
      <c r="I20" s="49">
        <v>416</v>
      </c>
      <c r="M20" s="54"/>
    </row>
    <row r="21" spans="1:13" x14ac:dyDescent="0.25">
      <c r="A21">
        <v>9</v>
      </c>
      <c r="B21" s="7"/>
      <c r="C21" s="18"/>
      <c r="D21" s="40"/>
      <c r="E21" s="40"/>
      <c r="F21" s="40"/>
      <c r="G21" s="40"/>
      <c r="H21" s="18"/>
      <c r="I21" s="49">
        <v>166</v>
      </c>
      <c r="M21" s="54"/>
    </row>
    <row r="22" spans="1:13" x14ac:dyDescent="0.25">
      <c r="A22">
        <v>10</v>
      </c>
      <c r="B22" s="7"/>
      <c r="C22" s="18"/>
      <c r="D22" s="40"/>
      <c r="E22" s="40"/>
      <c r="F22" s="40"/>
      <c r="G22" s="40"/>
      <c r="H22" s="18"/>
      <c r="I22" s="49"/>
      <c r="M22" s="54"/>
    </row>
    <row r="23" spans="1:13" x14ac:dyDescent="0.25">
      <c r="A23">
        <v>11</v>
      </c>
      <c r="B23" s="7"/>
      <c r="C23" s="18"/>
      <c r="D23" s="40"/>
      <c r="E23" s="40"/>
      <c r="F23" s="40"/>
      <c r="G23" s="40"/>
      <c r="H23" s="18"/>
      <c r="I23" s="49"/>
      <c r="M23" s="54"/>
    </row>
    <row r="24" spans="1:13" x14ac:dyDescent="0.25">
      <c r="A24">
        <v>12</v>
      </c>
      <c r="B24" s="7"/>
      <c r="C24" s="18"/>
      <c r="D24" s="40"/>
      <c r="E24" s="40"/>
      <c r="F24" s="40"/>
      <c r="G24" s="40"/>
      <c r="H24" s="18"/>
      <c r="I24" s="49"/>
      <c r="M24" s="54"/>
    </row>
    <row r="25" spans="1:13" x14ac:dyDescent="0.25">
      <c r="A25">
        <v>13</v>
      </c>
      <c r="B25" s="37" t="s">
        <v>27</v>
      </c>
      <c r="C25" s="18">
        <f>J3*0.06</f>
        <v>2641.08</v>
      </c>
      <c r="D25" s="40"/>
      <c r="E25" s="40"/>
      <c r="F25" s="40"/>
      <c r="G25" s="40"/>
      <c r="H25" s="18"/>
      <c r="I25" s="49"/>
      <c r="M25" s="54"/>
    </row>
    <row r="26" spans="1:13" x14ac:dyDescent="0.25">
      <c r="A26">
        <v>14</v>
      </c>
      <c r="B26" s="7"/>
      <c r="C26" s="18"/>
      <c r="D26" s="40"/>
      <c r="E26" s="40"/>
      <c r="F26" s="40"/>
      <c r="G26" s="40"/>
      <c r="H26" s="18"/>
      <c r="I26" s="49"/>
      <c r="M26" s="54"/>
    </row>
    <row r="27" spans="1:13" x14ac:dyDescent="0.25">
      <c r="A27">
        <v>15</v>
      </c>
      <c r="B27" s="7"/>
      <c r="C27" s="18"/>
      <c r="D27" s="40"/>
      <c r="E27" s="40"/>
      <c r="F27" s="40"/>
      <c r="G27" s="40"/>
      <c r="H27" s="18"/>
      <c r="I27" s="49"/>
      <c r="M27" s="54"/>
    </row>
    <row r="28" spans="1:13" x14ac:dyDescent="0.25">
      <c r="A28">
        <v>16</v>
      </c>
      <c r="B28" s="7"/>
      <c r="C28" s="18"/>
      <c r="D28" s="40"/>
      <c r="E28" s="40"/>
      <c r="F28" s="40"/>
      <c r="G28" s="40"/>
      <c r="H28" s="18"/>
      <c r="I28" s="49"/>
      <c r="M28" s="54"/>
    </row>
    <row r="29" spans="1:13" x14ac:dyDescent="0.25">
      <c r="A29">
        <v>17</v>
      </c>
      <c r="B29" s="7"/>
      <c r="C29" s="18"/>
      <c r="D29" s="40"/>
      <c r="E29" s="40"/>
      <c r="F29" s="40"/>
      <c r="G29" s="40"/>
      <c r="H29" s="18"/>
      <c r="I29" s="49"/>
      <c r="M29" s="54"/>
    </row>
    <row r="30" spans="1:13" x14ac:dyDescent="0.25">
      <c r="A30">
        <v>18</v>
      </c>
      <c r="B30" s="7"/>
      <c r="C30" s="18"/>
      <c r="D30" s="40"/>
      <c r="E30" s="40"/>
      <c r="F30" s="40"/>
      <c r="G30" s="40"/>
      <c r="H30" s="18"/>
      <c r="I30" s="49"/>
      <c r="M30" s="54"/>
    </row>
    <row r="31" spans="1:13" x14ac:dyDescent="0.25">
      <c r="A31">
        <v>19</v>
      </c>
      <c r="B31" s="7"/>
      <c r="C31" s="18"/>
      <c r="D31" s="40"/>
      <c r="E31" s="40"/>
      <c r="F31" s="40"/>
      <c r="G31" s="40"/>
      <c r="H31" s="18"/>
      <c r="I31" s="49"/>
      <c r="M31" s="54"/>
    </row>
    <row r="32" spans="1:13" x14ac:dyDescent="0.25">
      <c r="A32">
        <v>20</v>
      </c>
      <c r="B32" s="7"/>
      <c r="C32" s="18"/>
      <c r="D32" s="40"/>
      <c r="E32" s="40"/>
      <c r="F32" s="40"/>
      <c r="G32" s="40"/>
      <c r="H32" s="18"/>
      <c r="I32" s="49"/>
      <c r="M32" s="54"/>
    </row>
    <row r="33" spans="1:14" x14ac:dyDescent="0.25">
      <c r="A33">
        <v>21</v>
      </c>
      <c r="B33" s="7"/>
      <c r="C33" s="18"/>
      <c r="D33" s="40"/>
      <c r="E33" s="40"/>
      <c r="F33" s="40"/>
      <c r="G33" s="40"/>
      <c r="H33" s="18"/>
      <c r="I33" s="49"/>
      <c r="M33" s="54"/>
    </row>
    <row r="34" spans="1:14" x14ac:dyDescent="0.25">
      <c r="A34">
        <v>22</v>
      </c>
      <c r="B34" s="7"/>
      <c r="C34" s="18"/>
      <c r="D34" s="40"/>
      <c r="E34" s="40"/>
      <c r="F34" s="40"/>
      <c r="G34" s="40"/>
      <c r="H34" s="18"/>
      <c r="I34" s="49"/>
      <c r="M34" s="54"/>
    </row>
    <row r="35" spans="1:14" x14ac:dyDescent="0.25">
      <c r="A35">
        <v>23</v>
      </c>
      <c r="B35" s="7"/>
      <c r="C35" s="18"/>
      <c r="D35" s="40"/>
      <c r="E35" s="40"/>
      <c r="F35" s="40"/>
      <c r="G35" s="40"/>
      <c r="H35" s="18"/>
      <c r="I35" s="49"/>
      <c r="M35" s="54"/>
    </row>
    <row r="36" spans="1:14" x14ac:dyDescent="0.25">
      <c r="A36">
        <v>24</v>
      </c>
      <c r="B36" s="7"/>
      <c r="C36" s="18"/>
      <c r="D36" s="40"/>
      <c r="E36" s="40"/>
      <c r="F36" s="40"/>
      <c r="G36" s="40"/>
      <c r="H36" s="18"/>
      <c r="I36" s="49"/>
      <c r="M36" s="54"/>
    </row>
    <row r="37" spans="1:14" x14ac:dyDescent="0.25">
      <c r="B37" s="14" t="s">
        <v>13</v>
      </c>
      <c r="C37" s="19">
        <f>SUM(C19:C36)</f>
        <v>18053.68</v>
      </c>
      <c r="D37" s="19">
        <f t="shared" ref="D37:I37" si="0">SUM(D13:D36)</f>
        <v>1160</v>
      </c>
      <c r="E37" s="19">
        <f t="shared" si="0"/>
        <v>0</v>
      </c>
      <c r="F37" s="19">
        <f t="shared" si="0"/>
        <v>950</v>
      </c>
      <c r="G37" s="19">
        <f t="shared" si="0"/>
        <v>0</v>
      </c>
      <c r="H37" s="19">
        <f t="shared" si="0"/>
        <v>0</v>
      </c>
      <c r="I37" s="44">
        <f t="shared" si="0"/>
        <v>2809</v>
      </c>
      <c r="M37" s="54"/>
    </row>
    <row r="38" spans="1:14" x14ac:dyDescent="0.25">
      <c r="B38" s="14" t="s">
        <v>14</v>
      </c>
      <c r="C38" s="20">
        <f>C37/1.15</f>
        <v>15698.852173913045</v>
      </c>
      <c r="D38" s="20">
        <f>D37/1.15</f>
        <v>1008.6956521739131</v>
      </c>
      <c r="E38" s="20">
        <f>E37/1.15</f>
        <v>0</v>
      </c>
      <c r="F38" s="21"/>
      <c r="G38" s="21"/>
      <c r="H38" s="21"/>
      <c r="I38" s="45">
        <f>I37/1.16</f>
        <v>2421.5517241379312</v>
      </c>
      <c r="M38" s="54"/>
      <c r="N38" s="54"/>
    </row>
    <row r="39" spans="1:14" x14ac:dyDescent="0.25">
      <c r="B39" s="14" t="s">
        <v>15</v>
      </c>
      <c r="C39" s="22">
        <f>C38*0.15</f>
        <v>2354.8278260869565</v>
      </c>
      <c r="D39" s="22">
        <f>D38*0.15</f>
        <v>151.30434782608697</v>
      </c>
      <c r="E39" s="22">
        <f>E38*0.15</f>
        <v>0</v>
      </c>
      <c r="F39" s="23"/>
      <c r="G39" s="23"/>
      <c r="H39" s="23"/>
      <c r="I39" s="45">
        <f>I38*16%</f>
        <v>387.44827586206901</v>
      </c>
      <c r="M39" s="54"/>
    </row>
    <row r="40" spans="1:14" x14ac:dyDescent="0.25">
      <c r="B40" s="7"/>
      <c r="C40" s="7"/>
      <c r="D40" s="7"/>
      <c r="E40" s="7"/>
      <c r="F40" s="7"/>
      <c r="G40" s="7"/>
      <c r="H40" s="7"/>
      <c r="I40" s="43"/>
      <c r="M40" s="54"/>
    </row>
    <row r="41" spans="1:14" x14ac:dyDescent="0.25">
      <c r="B41" s="24" t="s">
        <v>16</v>
      </c>
      <c r="C41" s="25">
        <f>D37+E37+F37+G37+H37</f>
        <v>2110</v>
      </c>
      <c r="D41" s="14" t="s">
        <v>17</v>
      </c>
      <c r="E41" s="26">
        <f>C41</f>
        <v>2110</v>
      </c>
      <c r="F41" s="14" t="s">
        <v>20</v>
      </c>
      <c r="G41" s="27">
        <f>J12</f>
        <v>44018</v>
      </c>
      <c r="H41" s="46" t="s">
        <v>0</v>
      </c>
      <c r="I41" s="47">
        <f>E11*15%</f>
        <v>5250</v>
      </c>
    </row>
    <row r="42" spans="1:14" x14ac:dyDescent="0.25">
      <c r="B42" s="24" t="s">
        <v>0</v>
      </c>
      <c r="C42" s="25">
        <f>I43</f>
        <v>4856.25</v>
      </c>
      <c r="D42" s="14" t="s">
        <v>3</v>
      </c>
      <c r="E42" s="28">
        <f>C44</f>
        <v>2000</v>
      </c>
      <c r="F42" s="14" t="s">
        <v>21</v>
      </c>
      <c r="G42" s="26">
        <f>C43+C37+I37</f>
        <v>27828.93</v>
      </c>
      <c r="H42" s="46" t="s">
        <v>34</v>
      </c>
      <c r="I42" s="47">
        <f>I41*7.5%</f>
        <v>393.75</v>
      </c>
    </row>
    <row r="43" spans="1:14" x14ac:dyDescent="0.25">
      <c r="B43" s="24" t="s">
        <v>12</v>
      </c>
      <c r="C43" s="26">
        <f>C41+C42</f>
        <v>6966.25</v>
      </c>
      <c r="D43" s="14" t="s">
        <v>18</v>
      </c>
      <c r="E43" s="29">
        <f>E42-E41</f>
        <v>-110</v>
      </c>
      <c r="F43" s="14" t="s">
        <v>22</v>
      </c>
      <c r="G43" s="28">
        <f>G41-G42</f>
        <v>16189.07</v>
      </c>
      <c r="H43" s="46" t="s">
        <v>35</v>
      </c>
      <c r="I43" s="47">
        <f>I41-I42</f>
        <v>4856.25</v>
      </c>
    </row>
    <row r="44" spans="1:14" x14ac:dyDescent="0.25">
      <c r="B44" s="24" t="s">
        <v>3</v>
      </c>
      <c r="C44" s="28">
        <f>C11</f>
        <v>2000</v>
      </c>
      <c r="D44" s="14"/>
      <c r="E44" s="14"/>
      <c r="F44" s="14"/>
      <c r="G44" s="25">
        <f>G41*0.01</f>
        <v>440.18</v>
      </c>
      <c r="H44" s="7"/>
    </row>
    <row r="45" spans="1:14" x14ac:dyDescent="0.25">
      <c r="B45" s="30"/>
      <c r="C45" s="29">
        <f>C44-C43</f>
        <v>-4966.25</v>
      </c>
      <c r="D45" s="14"/>
      <c r="E45" s="14"/>
      <c r="F45" s="31" t="s">
        <v>19</v>
      </c>
      <c r="G45" s="31">
        <f>G43/G44</f>
        <v>36.778295242855194</v>
      </c>
      <c r="H45" s="7"/>
    </row>
    <row r="46" spans="1:14" x14ac:dyDescent="0.25">
      <c r="B46" s="7"/>
      <c r="C46" s="14"/>
      <c r="D46" s="7"/>
      <c r="E46" s="7"/>
      <c r="F46" s="7"/>
      <c r="G46" s="7"/>
      <c r="H46" s="7"/>
    </row>
    <row r="47" spans="1:14" x14ac:dyDescent="0.25">
      <c r="B47" s="7"/>
      <c r="C47" s="7" t="s">
        <v>37</v>
      </c>
      <c r="D47" s="7"/>
      <c r="E47" s="7"/>
      <c r="F47" s="7"/>
      <c r="G47" s="7"/>
      <c r="H47" s="7"/>
    </row>
    <row r="48" spans="1:14" x14ac:dyDescent="0.25">
      <c r="B48" s="7"/>
      <c r="C48" s="58">
        <f>B18</f>
        <v>763</v>
      </c>
      <c r="D48" s="60">
        <f>E37/21.7</f>
        <v>0</v>
      </c>
      <c r="E48" s="59">
        <f>D48+C48</f>
        <v>763</v>
      </c>
      <c r="F48" s="7"/>
      <c r="G48" s="7"/>
      <c r="H48" s="7"/>
    </row>
    <row r="49" spans="2:8" x14ac:dyDescent="0.25">
      <c r="B49" s="7"/>
      <c r="C49" s="7"/>
      <c r="D49" s="7"/>
      <c r="E49" s="7"/>
      <c r="F49" s="7"/>
      <c r="G49" s="7"/>
      <c r="H49" s="7"/>
    </row>
    <row r="50" spans="2:8" x14ac:dyDescent="0.25">
      <c r="B50" s="7"/>
      <c r="C50" s="7"/>
      <c r="D50" s="14" t="s">
        <v>25</v>
      </c>
      <c r="E50" s="14"/>
      <c r="F50" s="14" t="s">
        <v>24</v>
      </c>
      <c r="G50" s="7"/>
      <c r="H50" s="7"/>
    </row>
    <row r="51" spans="2:8" x14ac:dyDescent="0.25">
      <c r="B51" s="7"/>
      <c r="C51" s="7"/>
      <c r="D51" s="18">
        <f>C45</f>
        <v>-4966.25</v>
      </c>
      <c r="E51" s="14"/>
      <c r="F51" s="18">
        <v>-4966</v>
      </c>
      <c r="G51" s="68">
        <v>43813</v>
      </c>
      <c r="H51" s="7"/>
    </row>
    <row r="52" spans="2:8" x14ac:dyDescent="0.25">
      <c r="B52" s="55" t="s">
        <v>55</v>
      </c>
      <c r="C52" s="7"/>
      <c r="D52" s="18">
        <f>[1]Hoja1!$E$56</f>
        <v>-7.5000000000727596E-2</v>
      </c>
      <c r="E52" s="14"/>
      <c r="F52" s="18"/>
      <c r="G52" s="7"/>
      <c r="H52" s="7"/>
    </row>
    <row r="53" spans="2:8" x14ac:dyDescent="0.25">
      <c r="B53" s="7"/>
      <c r="C53" s="7"/>
      <c r="D53" s="18"/>
      <c r="E53" s="14"/>
      <c r="F53" s="18"/>
      <c r="G53" s="7"/>
      <c r="H53" s="7"/>
    </row>
    <row r="54" spans="2:8" x14ac:dyDescent="0.25">
      <c r="B54" s="7"/>
      <c r="C54" s="7"/>
      <c r="D54" s="32">
        <f>SUM(D51:D53)</f>
        <v>-4966.3250000000007</v>
      </c>
      <c r="E54" s="14"/>
      <c r="F54" s="32">
        <f>SUM(F51:F53)</f>
        <v>-4966</v>
      </c>
      <c r="G54" s="7"/>
      <c r="H54" s="7"/>
    </row>
    <row r="55" spans="2:8" x14ac:dyDescent="0.25">
      <c r="B55" s="7"/>
      <c r="C55" s="7"/>
      <c r="D55" s="14"/>
      <c r="E55" s="14"/>
      <c r="F55" s="14"/>
      <c r="G55" s="7"/>
      <c r="H55" s="7"/>
    </row>
    <row r="56" spans="2:8" x14ac:dyDescent="0.25">
      <c r="B56" s="7"/>
      <c r="C56" s="7"/>
      <c r="D56" s="14" t="s">
        <v>18</v>
      </c>
      <c r="E56" s="33">
        <f>D54-F54</f>
        <v>-0.3250000000007276</v>
      </c>
      <c r="F56" s="14"/>
      <c r="G56" s="7"/>
      <c r="H56" s="7"/>
    </row>
    <row r="57" spans="2:8" x14ac:dyDescent="0.25">
      <c r="B57" s="4"/>
      <c r="C57" s="4"/>
      <c r="D57" s="2"/>
      <c r="E57" s="3"/>
      <c r="F57" s="2"/>
      <c r="G57" s="4"/>
      <c r="H57" s="4"/>
    </row>
    <row r="58" spans="2:8" x14ac:dyDescent="0.25">
      <c r="B58" s="4"/>
      <c r="C58" s="4"/>
      <c r="D58" s="4"/>
      <c r="E58" s="5"/>
      <c r="F58" s="4"/>
      <c r="G58" s="4"/>
      <c r="H58" s="4"/>
    </row>
    <row r="59" spans="2:8" x14ac:dyDescent="0.25">
      <c r="B59" s="4"/>
      <c r="C59" s="4"/>
      <c r="D59" s="4"/>
      <c r="E59" s="5"/>
      <c r="F59" s="4"/>
      <c r="G59" s="4"/>
      <c r="H59" s="4"/>
    </row>
    <row r="60" spans="2:8" x14ac:dyDescent="0.25">
      <c r="B60" s="4"/>
      <c r="C60" s="4"/>
      <c r="D60" s="4"/>
      <c r="E60" s="6"/>
      <c r="F60" s="4"/>
      <c r="G60" s="4"/>
      <c r="H60" s="4"/>
    </row>
    <row r="61" spans="2:8" x14ac:dyDescent="0.25">
      <c r="B61" s="4"/>
      <c r="C61" s="4"/>
      <c r="D61" s="4"/>
      <c r="E61" s="5"/>
      <c r="F61" s="4"/>
      <c r="G61" s="4"/>
      <c r="H61" s="4"/>
    </row>
  </sheetData>
  <sheetProtection password="CF7A" sheet="1" objects="1" scenarios="1"/>
  <phoneticPr fontId="3" type="noConversion"/>
  <pageMargins left="0.19685039370078741" right="0.19685039370078741" top="0.35433070866141736" bottom="0.39370078740157483" header="0" footer="0"/>
  <pageSetup orientation="portrait" horizontalDpi="120" verticalDpi="72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9"/>
  <sheetViews>
    <sheetView workbookViewId="0">
      <selection activeCell="B20" sqref="B20"/>
    </sheetView>
  </sheetViews>
  <sheetFormatPr baseColWidth="10" defaultRowHeight="12.5" x14ac:dyDescent="0.25"/>
  <cols>
    <col min="1" max="1" width="17.453125" customWidth="1"/>
    <col min="3" max="3" width="7.7265625" customWidth="1"/>
    <col min="4" max="4" width="13.26953125" customWidth="1"/>
    <col min="5" max="5" width="11.1796875" bestFit="1" customWidth="1"/>
    <col min="6" max="6" width="12.81640625" customWidth="1"/>
    <col min="7" max="7" width="9.26953125" customWidth="1"/>
  </cols>
  <sheetData>
    <row r="3" spans="1:7" x14ac:dyDescent="0.25">
      <c r="A3" t="s">
        <v>1</v>
      </c>
      <c r="B3" t="str">
        <f>Hoja1!F3</f>
        <v xml:space="preserve">FERRO VILLAGRAN </v>
      </c>
      <c r="C3" t="s">
        <v>2</v>
      </c>
      <c r="D3" s="61">
        <f>Hoja1!H3</f>
        <v>43809</v>
      </c>
      <c r="E3" t="s">
        <v>38</v>
      </c>
      <c r="F3" s="62">
        <f>Hoja1!G5</f>
        <v>7674</v>
      </c>
    </row>
    <row r="5" spans="1:7" x14ac:dyDescent="0.25">
      <c r="A5" t="s">
        <v>39</v>
      </c>
      <c r="B5" s="65">
        <f>Hoja1!D37</f>
        <v>1160</v>
      </c>
    </row>
    <row r="6" spans="1:7" x14ac:dyDescent="0.25">
      <c r="A6" t="s">
        <v>40</v>
      </c>
      <c r="B6" s="65">
        <f>Hoja1!F37</f>
        <v>950</v>
      </c>
      <c r="D6" t="s">
        <v>20</v>
      </c>
      <c r="E6" s="47">
        <f>Hoja1!E11</f>
        <v>35000</v>
      </c>
      <c r="F6" t="s">
        <v>48</v>
      </c>
      <c r="G6">
        <f>Hoja1!B18</f>
        <v>763</v>
      </c>
    </row>
    <row r="7" spans="1:7" x14ac:dyDescent="0.25">
      <c r="A7" t="s">
        <v>8</v>
      </c>
      <c r="B7" s="65">
        <f>Hoja1!E37</f>
        <v>0</v>
      </c>
    </row>
    <row r="8" spans="1:7" x14ac:dyDescent="0.25">
      <c r="A8" t="s">
        <v>41</v>
      </c>
      <c r="B8" s="63"/>
    </row>
    <row r="9" spans="1:7" x14ac:dyDescent="0.25">
      <c r="A9" t="s">
        <v>9</v>
      </c>
      <c r="B9" s="65">
        <f>Hoja1!H37</f>
        <v>0</v>
      </c>
      <c r="D9" t="s">
        <v>46</v>
      </c>
      <c r="E9" s="47">
        <f>E6*0.15</f>
        <v>5250</v>
      </c>
    </row>
    <row r="10" spans="1:7" x14ac:dyDescent="0.25">
      <c r="A10" t="s">
        <v>42</v>
      </c>
      <c r="B10" s="65">
        <f>Hoja1!G37</f>
        <v>0</v>
      </c>
      <c r="D10" t="s">
        <v>50</v>
      </c>
      <c r="E10" s="47">
        <f>E9*0.075</f>
        <v>393.75</v>
      </c>
    </row>
    <row r="11" spans="1:7" x14ac:dyDescent="0.25">
      <c r="A11" t="s">
        <v>43</v>
      </c>
      <c r="B11" s="65">
        <f>Hoja1!I37</f>
        <v>2809</v>
      </c>
      <c r="D11" t="s">
        <v>51</v>
      </c>
      <c r="E11" s="47">
        <f>E9-E10</f>
        <v>4856.25</v>
      </c>
    </row>
    <row r="12" spans="1:7" ht="13" thickBot="1" x14ac:dyDescent="0.3">
      <c r="B12" s="64"/>
    </row>
    <row r="13" spans="1:7" x14ac:dyDescent="0.25">
      <c r="A13" t="s">
        <v>44</v>
      </c>
      <c r="B13" s="66">
        <f>B5+B6+B7+B9+B10</f>
        <v>2110</v>
      </c>
    </row>
    <row r="14" spans="1:7" x14ac:dyDescent="0.25">
      <c r="A14" t="s">
        <v>45</v>
      </c>
      <c r="B14" s="65">
        <f>Hoja1!C11</f>
        <v>2000</v>
      </c>
    </row>
    <row r="15" spans="1:7" x14ac:dyDescent="0.25">
      <c r="A15" t="s">
        <v>49</v>
      </c>
      <c r="B15" s="65">
        <f>B13-B14</f>
        <v>110</v>
      </c>
    </row>
    <row r="16" spans="1:7" ht="13" thickBot="1" x14ac:dyDescent="0.3"/>
    <row r="17" spans="1:2" ht="13" thickBot="1" x14ac:dyDescent="0.3">
      <c r="A17" t="s">
        <v>46</v>
      </c>
      <c r="B17" s="67">
        <f>Hoja1!C42</f>
        <v>4856.25</v>
      </c>
    </row>
    <row r="18" spans="1:2" ht="13" thickBot="1" x14ac:dyDescent="0.3"/>
    <row r="19" spans="1:2" ht="13" thickBot="1" x14ac:dyDescent="0.3">
      <c r="A19" t="s">
        <v>47</v>
      </c>
      <c r="B19" s="67">
        <f>B17+B15</f>
        <v>4966.25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TG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GARCIA CARDENAS</dc:creator>
  <cp:lastModifiedBy>ROBERTO</cp:lastModifiedBy>
  <cp:lastPrinted>2019-12-15T03:10:33Z</cp:lastPrinted>
  <dcterms:created xsi:type="dcterms:W3CDTF">2003-10-18T05:22:54Z</dcterms:created>
  <dcterms:modified xsi:type="dcterms:W3CDTF">2019-12-15T03:14:52Z</dcterms:modified>
</cp:coreProperties>
</file>