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omments2.xml" ContentType="application/vnd.openxmlformats-officedocument.spreadsheetml.comments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omments3.xml" ContentType="application/vnd.openxmlformats-officedocument.spreadsheetml.comments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omments4.xml" ContentType="application/vnd.openxmlformats-officedocument.spreadsheetml.comments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omments5.xml" ContentType="application/vnd.openxmlformats-officedocument.spreadsheetml.comments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omments6.xml" ContentType="application/vnd.openxmlformats-officedocument.spreadsheetml.comments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https://d.docs.live.net/c15e9b421fdb81f1/Escritorio/"/>
    </mc:Choice>
  </mc:AlternateContent>
  <xr:revisionPtr revIDLastSave="4" documentId="8_{1C957580-B5E9-4389-B70E-D28B9FFCFBC4}" xr6:coauthVersionLast="47" xr6:coauthVersionMax="47" xr10:uidLastSave="{14AC513A-F7C5-4EB7-9614-0026E36FCD94}"/>
  <bookViews>
    <workbookView xWindow="-108" yWindow="-108" windowWidth="23256" windowHeight="12576" firstSheet="1" activeTab="10" xr2:uid="{00000000-000D-0000-FFFF-FFFF00000000}"/>
  </bookViews>
  <sheets>
    <sheet name="DATOS" sheetId="19" state="veryHidden" r:id="rId1"/>
    <sheet name="Caratula" sheetId="13" r:id="rId2"/>
    <sheet name="C2 inciso c d e" sheetId="20" r:id="rId3"/>
    <sheet name="Caso a" sheetId="26" r:id="rId4"/>
    <sheet name="Caso b" sheetId="21" r:id="rId5"/>
    <sheet name="Caso c" sheetId="27" r:id="rId6"/>
    <sheet name="Caso d" sheetId="28" r:id="rId7"/>
    <sheet name="C2 inciso a" sheetId="22" r:id="rId8"/>
    <sheet name="MULTINOMIAL" sheetId="23" state="hidden" r:id="rId9"/>
    <sheet name="GEOMETRICA" sheetId="24" state="hidden" r:id="rId10"/>
    <sheet name="C2 inciso g" sheetId="25" r:id="rId11"/>
    <sheet name="C2 inciso h" sheetId="29" r:id="rId12"/>
    <sheet name="C2 inciso f" sheetId="30" r:id="rId13"/>
  </sheets>
  <externalReferences>
    <externalReference r:id="rId14"/>
    <externalReference r:id="rId15"/>
    <externalReference r:id="rId16"/>
  </externalReferences>
  <definedNames>
    <definedName name="_xlnm.Print_Area" localSheetId="7">'C2 inciso a'!$A$2:$O$28</definedName>
    <definedName name="_xlnm.Print_Area" localSheetId="2">'C2 inciso c d e'!$C$4:$P$34</definedName>
    <definedName name="_xlnm.Print_Area" localSheetId="12">'C2 inciso f'!$C$4:$P$34</definedName>
    <definedName name="_xlnm.Print_Area" localSheetId="10">'C2 inciso g'!$A$1:$O$34</definedName>
    <definedName name="_xlnm.Print_Area" localSheetId="11">'C2 inciso h'!$A$1:$O$34</definedName>
    <definedName name="_xlnm.Print_Area" localSheetId="3">'Caso a'!$B$2:$N$29</definedName>
    <definedName name="_xlnm.Print_Area" localSheetId="4">'Caso b'!$B$2:$N$29</definedName>
    <definedName name="_xlnm.Print_Area" localSheetId="5">'Caso c'!$B$2:$N$29</definedName>
    <definedName name="_xlnm.Print_Area" localSheetId="6">'Caso d'!$B$2:$N$29</definedName>
    <definedName name="_xlnm.Print_Area" localSheetId="9">GEOMETRICA!$A$2:$P$32</definedName>
    <definedName name="_xlnm.Print_Area" localSheetId="8">MULTINOMIAL!$B$2:$N$10</definedName>
    <definedName name="Mean" localSheetId="3">'Caso a'!$D$5</definedName>
    <definedName name="Mean" localSheetId="4">'Caso b'!$D$5</definedName>
    <definedName name="Mean" localSheetId="5">'Caso c'!$D$5</definedName>
    <definedName name="Mean" localSheetId="6">'Caso d'!$D$5</definedName>
    <definedName name="n" localSheetId="7">'C2 inciso a'!$B$5</definedName>
    <definedName name="n" localSheetId="2">'C2 inciso c d e'!$E$7</definedName>
    <definedName name="n" localSheetId="12">'C2 inciso f'!$E$7</definedName>
    <definedName name="NN" localSheetId="7">'C2 inciso a'!$D$5</definedName>
    <definedName name="NN" localSheetId="2">[1]HIPERGEOM!$D$5</definedName>
    <definedName name="NN" localSheetId="12">[2]HIPERGEOM!$D$5</definedName>
    <definedName name="NN" localSheetId="10">[1]HIPERGEOM!$D$5</definedName>
    <definedName name="NN" localSheetId="11">[1]HIPERGEOM!$D$5</definedName>
    <definedName name="NN" localSheetId="3">[1]HIPERGEOM!$D$5</definedName>
    <definedName name="NN" localSheetId="4">[1]HIPERGEOM!$D$5</definedName>
    <definedName name="NN" localSheetId="5">[1]HIPERGEOM!$D$5</definedName>
    <definedName name="NN" localSheetId="6">[1]HIPERGEOM!$D$5</definedName>
    <definedName name="NN" localSheetId="9">[1]HIPERGEOM!$D$5</definedName>
    <definedName name="NN" localSheetId="8">[1]HIPERGEOM!$D$5</definedName>
    <definedName name="NN">#REF!</definedName>
    <definedName name="p" localSheetId="7">OFFSET([1]MULTINOMIAL!$D$5,0,0,1,COUNT([1]MULTINOMIAL!$D$5:$M$5))</definedName>
    <definedName name="p" localSheetId="2">'C2 inciso c d e'!$F$7</definedName>
    <definedName name="p" localSheetId="12">'C2 inciso f'!$F$7</definedName>
    <definedName name="p" localSheetId="10">'C2 inciso g'!$C$3</definedName>
    <definedName name="p" localSheetId="11">'C2 inciso h'!$C$3</definedName>
    <definedName name="p" localSheetId="3">OFFSET([1]MULTINOMIAL!$D$5,0,0,1,COUNT([1]MULTINOMIAL!$D$5:$M$5))</definedName>
    <definedName name="p" localSheetId="4">OFFSET([1]MULTINOMIAL!$D$5,0,0,1,COUNT([1]MULTINOMIAL!$D$5:$M$5))</definedName>
    <definedName name="p" localSheetId="5">OFFSET([1]MULTINOMIAL!$D$5,0,0,1,COUNT([1]MULTINOMIAL!$D$5:$M$5))</definedName>
    <definedName name="p" localSheetId="6">OFFSET([1]MULTINOMIAL!$D$5,0,0,1,COUNT([1]MULTINOMIAL!$D$5:$M$5))</definedName>
    <definedName name="p" localSheetId="9">GEOMETRICA!$C$5</definedName>
    <definedName name="p" localSheetId="8">OFFSET(MULTINOMIAL!$D$5,0,0,1,COUNT(MULTINOMIAL!$D$5:$M$5))</definedName>
    <definedName name="p">OFFSET(#REF!,0,0,1,COUNT(#REF!))</definedName>
    <definedName name="PB" localSheetId="7">OFFSET(#REF!,0,0,COUNT(#REF!),1)</definedName>
    <definedName name="PB" localSheetId="2">OFFSET(#REF!,0,0,COUNT(#REF!),1)</definedName>
    <definedName name="PB" localSheetId="12">OFFSET(#REF!,0,0,COUNT(#REF!),1)</definedName>
    <definedName name="PB" localSheetId="10">OFFSET(#REF!,0,0,COUNT(#REF!),1)</definedName>
    <definedName name="PB" localSheetId="11">OFFSET(#REF!,0,0,COUNT(#REF!),1)</definedName>
    <definedName name="PB" localSheetId="3">OFFSET(#REF!,0,0,COUNT(#REF!),1)</definedName>
    <definedName name="PB" localSheetId="4">OFFSET(#REF!,0,0,COUNT(#REF!),1)</definedName>
    <definedName name="PB" localSheetId="5">OFFSET(#REF!,0,0,COUNT(#REF!),1)</definedName>
    <definedName name="PB" localSheetId="6">OFFSET(#REF!,0,0,COUNT(#REF!),1)</definedName>
    <definedName name="PB" localSheetId="9">OFFSET(#REF!,0,0,COUNT(#REF!),1)</definedName>
    <definedName name="PB" localSheetId="8">OFFSET(#REF!,0,0,COUNT(#REF!),1)</definedName>
    <definedName name="PB">OFFSET(#REF!,0,0,COUNT(#REF!),1)</definedName>
    <definedName name="pdata" localSheetId="7">OFFSET('C2 inciso a'!$C$8,0,0,COUNT('C2 inciso a'!$B$8:$B$57),1)</definedName>
    <definedName name="pdata" localSheetId="2">OFFSET('C2 inciso c d e'!$E$10,0,0,COUNT('C2 inciso c d e'!$D$10:$D$49),1)</definedName>
    <definedName name="pdata" localSheetId="12">OFFSET('C2 inciso f'!$E$10,0,0,COUNT('C2 inciso f'!$D$10:$D$49),1)</definedName>
    <definedName name="pdata" localSheetId="10">OFFSET([1]HIPERGEOM!$C$8,0,0,COUNT([1]HIPERGEOM!$B$8:$B$57),1)</definedName>
    <definedName name="pdata" localSheetId="11">OFFSET([1]HIPERGEOM!$C$8,0,0,COUNT([1]HIPERGEOM!$B$8:$B$57),1)</definedName>
    <definedName name="pdata" localSheetId="3">OFFSET([1]HIPERGEOM!$C$8,0,0,COUNT([1]HIPERGEOM!$B$8:$B$57),1)</definedName>
    <definedName name="pdata" localSheetId="4">OFFSET([1]HIPERGEOM!$C$8,0,0,COUNT([1]HIPERGEOM!$B$8:$B$57),1)</definedName>
    <definedName name="pdata" localSheetId="5">OFFSET([1]HIPERGEOM!$C$8,0,0,COUNT([1]HIPERGEOM!$B$8:$B$57),1)</definedName>
    <definedName name="pdata" localSheetId="6">OFFSET([1]HIPERGEOM!$C$8,0,0,COUNT([1]HIPERGEOM!$B$8:$B$57),1)</definedName>
    <definedName name="pdata" localSheetId="9">OFFSET([1]HIPERGEOM!$C$8,0,0,COUNT([1]HIPERGEOM!$B$8:$B$57),1)</definedName>
    <definedName name="pdata" localSheetId="8">OFFSET([1]HIPERGEOM!$C$8,0,0,COUNT([1]HIPERGEOM!$B$8:$B$57),1)</definedName>
    <definedName name="pdata">OFFSET(#REF!,0,0,COUNT(#REF!),1)</definedName>
    <definedName name="PG" localSheetId="7">OFFSET(#REF!,0,0,COUNT(#REF!),1)</definedName>
    <definedName name="PG" localSheetId="2">OFFSET(#REF!,0,0,COUNT(#REF!),1)</definedName>
    <definedName name="PG" localSheetId="12">OFFSET(#REF!,0,0,COUNT(#REF!),1)</definedName>
    <definedName name="PG" localSheetId="10">OFFSET(#REF!,0,0,COUNT(#REF!),1)</definedName>
    <definedName name="PG" localSheetId="11">OFFSET(#REF!,0,0,COUNT(#REF!),1)</definedName>
    <definedName name="PG" localSheetId="3">OFFSET(#REF!,0,0,COUNT(#REF!),1)</definedName>
    <definedName name="PG" localSheetId="4">OFFSET(#REF!,0,0,COUNT(#REF!),1)</definedName>
    <definedName name="PG" localSheetId="5">OFFSET(#REF!,0,0,COUNT(#REF!),1)</definedName>
    <definedName name="PG" localSheetId="6">OFFSET(#REF!,0,0,COUNT(#REF!),1)</definedName>
    <definedName name="PG" localSheetId="9">OFFSET(#REF!,0,0,COUNT(#REF!),1)</definedName>
    <definedName name="PG" localSheetId="8">OFFSET(#REF!,0,0,COUNT(#REF!),1)</definedName>
    <definedName name="PG">OFFSET(#REF!,0,0,COUNT(#REF!),1)</definedName>
    <definedName name="PNB" localSheetId="7">OFFSET(#REF!,0,0,COUNT(#REF!),1)</definedName>
    <definedName name="PNB" localSheetId="2">OFFSET(#REF!,0,0,COUNT(#REF!),1)</definedName>
    <definedName name="PNB" localSheetId="12">OFFSET(#REF!,0,0,COUNT(#REF!),1)</definedName>
    <definedName name="PNB" localSheetId="10">OFFSET(#REF!,0,0,COUNT(#REF!),1)</definedName>
    <definedName name="PNB" localSheetId="11">OFFSET(#REF!,0,0,COUNT(#REF!),1)</definedName>
    <definedName name="PNB" localSheetId="3">OFFSET(#REF!,0,0,COUNT(#REF!),1)</definedName>
    <definedName name="PNB" localSheetId="4">OFFSET(#REF!,0,0,COUNT(#REF!),1)</definedName>
    <definedName name="PNB" localSheetId="5">OFFSET(#REF!,0,0,COUNT(#REF!),1)</definedName>
    <definedName name="PNB" localSheetId="6">OFFSET(#REF!,0,0,COUNT(#REF!),1)</definedName>
    <definedName name="PNB" localSheetId="9">OFFSET(#REF!,0,0,COUNT(#REF!),1)</definedName>
    <definedName name="PNB" localSheetId="8">OFFSET(#REF!,0,0,COUNT(#REF!),1)</definedName>
    <definedName name="PNB">OFFSET(#REF!,0,0,COUNT(#REF!),1)</definedName>
    <definedName name="q" localSheetId="2">'C2 inciso c d e'!#REF!</definedName>
    <definedName name="q" localSheetId="12">'C2 inciso f'!#REF!</definedName>
    <definedName name="q" localSheetId="9">GEOMETRICA!$L$5</definedName>
    <definedName name="q">OFFSET([2]MULTINOMIAL!$D$5,0,0,1,COUNT([2]MULTINOMIAL!$D$5:$M$5))</definedName>
    <definedName name="S" localSheetId="7">'C2 inciso a'!$C$5</definedName>
    <definedName name="s" localSheetId="10">'C2 inciso g'!$B$3</definedName>
    <definedName name="s" localSheetId="11">'C2 inciso h'!$B$3</definedName>
    <definedName name="x" localSheetId="7">OFFSET([1]MULTINOMIAL!$D$7,0,0,1,COUNT([1]MULTINOMIAL!$D$7:$M$7))</definedName>
    <definedName name="x" localSheetId="2">OFFSET([1]MULTINOMIAL!$D$7,0,0,1,COUNT([1]MULTINOMIAL!$D$7:$M$7))</definedName>
    <definedName name="x" localSheetId="12">OFFSET([2]MULTINOMIAL!$D$7,0,0,1,COUNT([2]MULTINOMIAL!$D$7:$M$7))</definedName>
    <definedName name="x" localSheetId="10">OFFSET([1]MULTINOMIAL!$D$7,0,0,1,COUNT([1]MULTINOMIAL!$D$7:$M$7))</definedName>
    <definedName name="x" localSheetId="11">OFFSET([1]MULTINOMIAL!$D$7,0,0,1,COUNT([1]MULTINOMIAL!$D$7:$M$7))</definedName>
    <definedName name="x" localSheetId="3">OFFSET([1]MULTINOMIAL!$D$7,0,0,1,COUNT([1]MULTINOMIAL!$D$7:$M$7))</definedName>
    <definedName name="x" localSheetId="4">OFFSET([1]MULTINOMIAL!$D$7,0,0,1,COUNT([1]MULTINOMIAL!$D$7:$M$7))</definedName>
    <definedName name="x" localSheetId="5">OFFSET([1]MULTINOMIAL!$D$7,0,0,1,COUNT([1]MULTINOMIAL!$D$7:$M$7))</definedName>
    <definedName name="x" localSheetId="6">OFFSET([1]MULTINOMIAL!$D$7,0,0,1,COUNT([1]MULTINOMIAL!$D$7:$M$7))</definedName>
    <definedName name="x" localSheetId="9">OFFSET([1]MULTINOMIAL!$D$7,0,0,1,COUNT([1]MULTINOMIAL!$D$7:$M$7))</definedName>
    <definedName name="x" localSheetId="8">OFFSET(MULTINOMIAL!$D$7,0,0,1,COUNT(MULTINOMIAL!$D$7:$M$7))</definedName>
    <definedName name="x">OFFSET(#REF!,0,0,1,COUNT(#REF!))</definedName>
    <definedName name="xdata" localSheetId="7">OFFSET('C2 inciso a'!$B$8,0,0,COUNT('C2 inciso a'!$B$8:$B$57),1)</definedName>
    <definedName name="xdata" localSheetId="2">OFFSET('C2 inciso c d e'!$D$10,0,0,COUNT('C2 inciso c d e'!$D$10:$D$49),1)</definedName>
    <definedName name="xdata" localSheetId="12">OFFSET('C2 inciso f'!$D$10,0,0,COUNT('C2 inciso f'!$D$10:$D$49),1)</definedName>
    <definedName name="xdata" localSheetId="10">OFFSET([1]HIPERGEOM!$B$8,0,0,COUNT([1]HIPERGEOM!$B$8:$B$57),1)</definedName>
    <definedName name="xdata" localSheetId="11">OFFSET([1]HIPERGEOM!$B$8,0,0,COUNT([1]HIPERGEOM!$B$8:$B$57),1)</definedName>
    <definedName name="xdata" localSheetId="3">OFFSET([1]HIPERGEOM!$B$8,0,0,COUNT([1]HIPERGEOM!$B$8:$B$57),1)</definedName>
    <definedName name="xdata" localSheetId="4">OFFSET([1]HIPERGEOM!$B$8,0,0,COUNT([1]HIPERGEOM!$B$8:$B$57),1)</definedName>
    <definedName name="xdata" localSheetId="5">OFFSET([1]HIPERGEOM!$B$8,0,0,COUNT([1]HIPERGEOM!$B$8:$B$57),1)</definedName>
    <definedName name="xdata" localSheetId="6">OFFSET([1]HIPERGEOM!$B$8,0,0,COUNT([1]HIPERGEOM!$B$8:$B$57),1)</definedName>
    <definedName name="xdata" localSheetId="9">OFFSET([1]HIPERGEOM!$B$8,0,0,COUNT([1]HIPERGEOM!$B$8:$B$57),1)</definedName>
    <definedName name="xdata" localSheetId="8">OFFSET([1]HIPERGEOM!$B$8,0,0,COUNT([1]HIPERGEOM!$B$8:$B$57),1)</definedName>
    <definedName name="xdata">OFFSET(#REF!,0,0,COUNT(#REF!),1)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62" i="13" l="1"/>
  <c r="I61" i="13"/>
  <c r="H7" i="30"/>
  <c r="I7" i="30"/>
  <c r="J7" i="30" s="1"/>
  <c r="I32" i="30" s="1"/>
  <c r="E10" i="30"/>
  <c r="F10" i="30"/>
  <c r="G10" i="30"/>
  <c r="D11" i="30"/>
  <c r="E11" i="30" s="1"/>
  <c r="J32" i="30"/>
  <c r="L32" i="30" l="1"/>
  <c r="D12" i="30"/>
  <c r="F12" i="30" s="1"/>
  <c r="G12" i="30" s="1"/>
  <c r="F11" i="30"/>
  <c r="G11" i="30" s="1"/>
  <c r="D13" i="30" l="1"/>
  <c r="E13" i="30" s="1"/>
  <c r="E12" i="30"/>
  <c r="D14" i="30" l="1"/>
  <c r="D15" i="30" s="1"/>
  <c r="F13" i="30"/>
  <c r="G13" i="30" s="1"/>
  <c r="F14" i="30" l="1"/>
  <c r="G14" i="30" s="1"/>
  <c r="E14" i="30"/>
  <c r="F15" i="30"/>
  <c r="G15" i="30" s="1"/>
  <c r="D16" i="30"/>
  <c r="E15" i="30"/>
  <c r="E16" i="30" l="1"/>
  <c r="F16" i="30"/>
  <c r="G16" i="30" s="1"/>
  <c r="D17" i="30"/>
  <c r="E17" i="30" l="1"/>
  <c r="D18" i="30"/>
  <c r="F17" i="30"/>
  <c r="G17" i="30" s="1"/>
  <c r="E18" i="30" l="1"/>
  <c r="D19" i="30"/>
  <c r="F18" i="30"/>
  <c r="G18" i="30" l="1"/>
  <c r="B18" i="30"/>
  <c r="E19" i="30"/>
  <c r="F19" i="30"/>
  <c r="G19" i="30" s="1"/>
  <c r="D20" i="30"/>
  <c r="E20" i="30" l="1"/>
  <c r="F20" i="30"/>
  <c r="G20" i="30" s="1"/>
  <c r="D21" i="30"/>
  <c r="E21" i="30" l="1"/>
  <c r="F21" i="30"/>
  <c r="G21" i="30" s="1"/>
  <c r="D22" i="30"/>
  <c r="E22" i="30" l="1"/>
  <c r="F22" i="30"/>
  <c r="G22" i="30" s="1"/>
  <c r="D23" i="30"/>
  <c r="F23" i="30" l="1"/>
  <c r="G23" i="30" s="1"/>
  <c r="D24" i="30"/>
  <c r="E23" i="30"/>
  <c r="E24" i="30" l="1"/>
  <c r="D25" i="30"/>
  <c r="F24" i="30"/>
  <c r="G24" i="30" s="1"/>
  <c r="E25" i="30" l="1"/>
  <c r="F25" i="30"/>
  <c r="G25" i="30" s="1"/>
  <c r="D26" i="30"/>
  <c r="D27" i="30" l="1"/>
  <c r="F26" i="30"/>
  <c r="G26" i="30" s="1"/>
  <c r="E26" i="30"/>
  <c r="E27" i="30" l="1"/>
  <c r="F27" i="30"/>
  <c r="G27" i="30" s="1"/>
  <c r="D28" i="30"/>
  <c r="E28" i="30" l="1"/>
  <c r="F28" i="30"/>
  <c r="G28" i="30" s="1"/>
  <c r="D29" i="30"/>
  <c r="F29" i="30" l="1"/>
  <c r="G29" i="30" s="1"/>
  <c r="D30" i="30"/>
  <c r="E29" i="30"/>
  <c r="E30" i="30" l="1"/>
  <c r="F30" i="30"/>
  <c r="G30" i="30" s="1"/>
  <c r="D31" i="30"/>
  <c r="E31" i="30" l="1"/>
  <c r="F31" i="30"/>
  <c r="G31" i="30" s="1"/>
  <c r="D32" i="30"/>
  <c r="D33" i="30" l="1"/>
  <c r="E32" i="30"/>
  <c r="F32" i="30"/>
  <c r="G32" i="30" s="1"/>
  <c r="E33" i="30" l="1"/>
  <c r="F33" i="30"/>
  <c r="G33" i="30" s="1"/>
  <c r="D34" i="30"/>
  <c r="F34" i="30" l="1"/>
  <c r="G34" i="30" s="1"/>
  <c r="E34" i="30"/>
  <c r="D35" i="30"/>
  <c r="F35" i="30" l="1"/>
  <c r="G35" i="30" s="1"/>
  <c r="D36" i="30"/>
  <c r="E35" i="30"/>
  <c r="E36" i="30" l="1"/>
  <c r="F36" i="30"/>
  <c r="G36" i="30" s="1"/>
  <c r="D37" i="30"/>
  <c r="F37" i="30" l="1"/>
  <c r="G37" i="30" s="1"/>
  <c r="D38" i="30"/>
  <c r="E37" i="30"/>
  <c r="F38" i="30" l="1"/>
  <c r="G38" i="30" s="1"/>
  <c r="D39" i="30"/>
  <c r="E38" i="30"/>
  <c r="E39" i="30" l="1"/>
  <c r="F39" i="30"/>
  <c r="G39" i="30" s="1"/>
  <c r="D40" i="30"/>
  <c r="D41" i="30" l="1"/>
  <c r="F40" i="30"/>
  <c r="G40" i="30" s="1"/>
  <c r="E40" i="30"/>
  <c r="F41" i="30" l="1"/>
  <c r="G41" i="30" s="1"/>
  <c r="D42" i="30"/>
  <c r="E41" i="30"/>
  <c r="E42" i="30" l="1"/>
  <c r="F42" i="30"/>
  <c r="G42" i="30" s="1"/>
  <c r="D43" i="30"/>
  <c r="D44" i="30" l="1"/>
  <c r="F43" i="30"/>
  <c r="G43" i="30" s="1"/>
  <c r="E43" i="30"/>
  <c r="F44" i="30" l="1"/>
  <c r="G44" i="30" s="1"/>
  <c r="D45" i="30"/>
  <c r="E44" i="30"/>
  <c r="E45" i="30" l="1"/>
  <c r="F45" i="30"/>
  <c r="G45" i="30" s="1"/>
  <c r="D46" i="30"/>
  <c r="D47" i="30" l="1"/>
  <c r="F46" i="30"/>
  <c r="G46" i="30" s="1"/>
  <c r="E46" i="30"/>
  <c r="F47" i="30" l="1"/>
  <c r="G47" i="30" s="1"/>
  <c r="E47" i="30"/>
  <c r="D48" i="30"/>
  <c r="E48" i="30" l="1"/>
  <c r="F48" i="30"/>
  <c r="G48" i="30" s="1"/>
  <c r="D49" i="30"/>
  <c r="E49" i="30" l="1"/>
  <c r="F49" i="30"/>
  <c r="G49" i="30" s="1"/>
  <c r="D50" i="30"/>
  <c r="F50" i="30" l="1"/>
  <c r="G50" i="30" s="1"/>
  <c r="E50" i="30"/>
  <c r="D51" i="30"/>
  <c r="F51" i="30" l="1"/>
  <c r="G51" i="30" s="1"/>
  <c r="E51" i="30"/>
  <c r="D52" i="30"/>
  <c r="D53" i="30" l="1"/>
  <c r="F52" i="30"/>
  <c r="G52" i="30" s="1"/>
  <c r="E52" i="30"/>
  <c r="F53" i="30" l="1"/>
  <c r="G53" i="30" s="1"/>
  <c r="D54" i="30"/>
  <c r="E53" i="30"/>
  <c r="E54" i="30" l="1"/>
  <c r="F54" i="30"/>
  <c r="G54" i="30" s="1"/>
  <c r="D55" i="30"/>
  <c r="E55" i="30" l="1"/>
  <c r="D56" i="30"/>
  <c r="F55" i="30"/>
  <c r="G55" i="30" s="1"/>
  <c r="F56" i="30" l="1"/>
  <c r="G56" i="30" s="1"/>
  <c r="D57" i="30"/>
  <c r="E56" i="30"/>
  <c r="F57" i="30" l="1"/>
  <c r="G57" i="30" s="1"/>
  <c r="E57" i="30"/>
  <c r="D58" i="30"/>
  <c r="D59" i="30" l="1"/>
  <c r="F58" i="30"/>
  <c r="G58" i="30" s="1"/>
  <c r="E58" i="30"/>
  <c r="F59" i="30" l="1"/>
  <c r="G59" i="30" s="1"/>
  <c r="D60" i="30"/>
  <c r="E59" i="30"/>
  <c r="E60" i="30" l="1"/>
  <c r="F60" i="30"/>
  <c r="G60" i="30" s="1"/>
  <c r="D61" i="30"/>
  <c r="D62" i="30" l="1"/>
  <c r="F61" i="30"/>
  <c r="G61" i="30" s="1"/>
  <c r="E61" i="30"/>
  <c r="F62" i="30" l="1"/>
  <c r="G62" i="30" s="1"/>
  <c r="D63" i="30"/>
  <c r="E62" i="30"/>
  <c r="E63" i="30" l="1"/>
  <c r="F63" i="30"/>
  <c r="G63" i="30" s="1"/>
  <c r="D64" i="30"/>
  <c r="F64" i="30" l="1"/>
  <c r="G64" i="30" s="1"/>
  <c r="D65" i="30"/>
  <c r="E64" i="30"/>
  <c r="F65" i="30" l="1"/>
  <c r="G65" i="30" s="1"/>
  <c r="D66" i="30"/>
  <c r="E65" i="30"/>
  <c r="E66" i="30" l="1"/>
  <c r="F66" i="30"/>
  <c r="G66" i="30" s="1"/>
  <c r="D67" i="30"/>
  <c r="F67" i="30" l="1"/>
  <c r="G67" i="30" s="1"/>
  <c r="E67" i="30"/>
  <c r="D68" i="30"/>
  <c r="F68" i="30" l="1"/>
  <c r="G68" i="30" s="1"/>
  <c r="E68" i="30"/>
  <c r="D69" i="30"/>
  <c r="E69" i="30" l="1"/>
  <c r="F69" i="30"/>
  <c r="G69" i="30" s="1"/>
  <c r="D70" i="30"/>
  <c r="F70" i="30" l="1"/>
  <c r="G70" i="30" s="1"/>
  <c r="D71" i="30"/>
  <c r="E70" i="30"/>
  <c r="F71" i="30" l="1"/>
  <c r="G71" i="30" s="1"/>
  <c r="E71" i="30"/>
  <c r="D72" i="30"/>
  <c r="F72" i="30" l="1"/>
  <c r="G72" i="30" s="1"/>
  <c r="E72" i="30"/>
  <c r="D73" i="30"/>
  <c r="F73" i="30" l="1"/>
  <c r="G73" i="30" s="1"/>
  <c r="E73" i="30"/>
  <c r="D74" i="30"/>
  <c r="F74" i="30" l="1"/>
  <c r="G74" i="30" s="1"/>
  <c r="D75" i="30"/>
  <c r="E74" i="30"/>
  <c r="E75" i="30" l="1"/>
  <c r="F75" i="30"/>
  <c r="G75" i="30" s="1"/>
  <c r="D76" i="30"/>
  <c r="E76" i="30" l="1"/>
  <c r="D77" i="30"/>
  <c r="F76" i="30"/>
  <c r="G76" i="30" s="1"/>
  <c r="F77" i="30" l="1"/>
  <c r="G77" i="30" s="1"/>
  <c r="D78" i="30"/>
  <c r="E77" i="30"/>
  <c r="E78" i="30" l="1"/>
  <c r="F78" i="30"/>
  <c r="G78" i="30" s="1"/>
  <c r="D79" i="30"/>
  <c r="D80" i="30" l="1"/>
  <c r="F79" i="30"/>
  <c r="G79" i="30" s="1"/>
  <c r="E79" i="30"/>
  <c r="F80" i="30" l="1"/>
  <c r="G80" i="30" s="1"/>
  <c r="D81" i="30"/>
  <c r="E80" i="30"/>
  <c r="E81" i="30" l="1"/>
  <c r="F81" i="30"/>
  <c r="G81" i="30" s="1"/>
  <c r="D82" i="30"/>
  <c r="F82" i="30" l="1"/>
  <c r="G82" i="30" s="1"/>
  <c r="E82" i="30"/>
  <c r="D83" i="30"/>
  <c r="F83" i="30" l="1"/>
  <c r="G83" i="30" s="1"/>
  <c r="D84" i="30"/>
  <c r="E83" i="30"/>
  <c r="E84" i="30" l="1"/>
  <c r="F84" i="30"/>
  <c r="G84" i="30" s="1"/>
  <c r="D85" i="30"/>
  <c r="F85" i="30" l="1"/>
  <c r="G85" i="30" s="1"/>
  <c r="D86" i="30"/>
  <c r="E85" i="30"/>
  <c r="F86" i="30" l="1"/>
  <c r="G86" i="30" s="1"/>
  <c r="D87" i="30"/>
  <c r="E86" i="30"/>
  <c r="F87" i="30" l="1"/>
  <c r="G87" i="30" s="1"/>
  <c r="E87" i="30"/>
  <c r="D88" i="30"/>
  <c r="D89" i="30" l="1"/>
  <c r="F88" i="30"/>
  <c r="G88" i="30" s="1"/>
  <c r="E88" i="30"/>
  <c r="F89" i="30" l="1"/>
  <c r="G89" i="30" s="1"/>
  <c r="D90" i="30"/>
  <c r="E89" i="30"/>
  <c r="F90" i="30" l="1"/>
  <c r="G90" i="30" s="1"/>
  <c r="E90" i="30"/>
  <c r="D91" i="30"/>
  <c r="D92" i="30" l="1"/>
  <c r="E91" i="30"/>
  <c r="F91" i="30"/>
  <c r="G91" i="30" s="1"/>
  <c r="F92" i="30" l="1"/>
  <c r="G92" i="30" s="1"/>
  <c r="E92" i="30"/>
  <c r="D93" i="30"/>
  <c r="E93" i="30" l="1"/>
  <c r="F93" i="30"/>
  <c r="G93" i="30" s="1"/>
  <c r="D94" i="30"/>
  <c r="F94" i="30" l="1"/>
  <c r="G94" i="30" s="1"/>
  <c r="D95" i="30"/>
  <c r="E94" i="30"/>
  <c r="F95" i="30" l="1"/>
  <c r="G95" i="30" s="1"/>
  <c r="D96" i="30"/>
  <c r="E95" i="30"/>
  <c r="E96" i="30" l="1"/>
  <c r="F96" i="30"/>
  <c r="G96" i="30" s="1"/>
  <c r="D97" i="30"/>
  <c r="D98" i="30" l="1"/>
  <c r="F97" i="30"/>
  <c r="G97" i="30" s="1"/>
  <c r="E97" i="30"/>
  <c r="F98" i="30" l="1"/>
  <c r="G98" i="30" s="1"/>
  <c r="D99" i="30"/>
  <c r="E98" i="30"/>
  <c r="E99" i="30" l="1"/>
  <c r="F99" i="30"/>
  <c r="G99" i="30" s="1"/>
  <c r="D100" i="30"/>
  <c r="F100" i="30" l="1"/>
  <c r="G100" i="30" s="1"/>
  <c r="E100" i="30"/>
  <c r="D101" i="30"/>
  <c r="F101" i="30" l="1"/>
  <c r="G101" i="30" s="1"/>
  <c r="E101" i="30"/>
  <c r="D102" i="30"/>
  <c r="E102" i="30" l="1"/>
  <c r="F102" i="30"/>
  <c r="G102" i="30" s="1"/>
  <c r="D103" i="30"/>
  <c r="F103" i="30" l="1"/>
  <c r="G103" i="30" s="1"/>
  <c r="E103" i="30"/>
  <c r="D104" i="30"/>
  <c r="F104" i="30" l="1"/>
  <c r="G104" i="30" s="1"/>
  <c r="D105" i="30"/>
  <c r="E104" i="30"/>
  <c r="F105" i="30" l="1"/>
  <c r="G105" i="30" s="1"/>
  <c r="E105" i="30"/>
  <c r="D106" i="30"/>
  <c r="F106" i="30" l="1"/>
  <c r="G106" i="30" s="1"/>
  <c r="D107" i="30"/>
  <c r="E106" i="30"/>
  <c r="F107" i="30" l="1"/>
  <c r="G107" i="30" s="1"/>
  <c r="D108" i="30"/>
  <c r="E107" i="30"/>
  <c r="E108" i="30" l="1"/>
  <c r="F108" i="30"/>
  <c r="G108" i="30" s="1"/>
  <c r="D109" i="30"/>
  <c r="D110" i="30" l="1"/>
  <c r="E109" i="30"/>
  <c r="F109" i="30"/>
  <c r="G109" i="30" s="1"/>
  <c r="F110" i="30" l="1"/>
  <c r="G110" i="30" s="1"/>
  <c r="E110" i="30"/>
  <c r="C3" i="29" l="1"/>
  <c r="P6" i="29"/>
  <c r="Q6" i="29" s="1"/>
  <c r="R6" i="29" s="1"/>
  <c r="B6" i="29"/>
  <c r="B7" i="29" s="1"/>
  <c r="H3" i="29"/>
  <c r="I3" i="29" s="1"/>
  <c r="G3" i="29"/>
  <c r="C3" i="25"/>
  <c r="I45" i="13"/>
  <c r="C9" i="28"/>
  <c r="C10" i="28" s="1"/>
  <c r="F8" i="28"/>
  <c r="E8" i="28"/>
  <c r="F9" i="28" s="1"/>
  <c r="D8" i="28"/>
  <c r="H5" i="28"/>
  <c r="I5" i="28" s="1"/>
  <c r="E5" i="28"/>
  <c r="D5" i="27"/>
  <c r="E8" i="27" s="1"/>
  <c r="F9" i="27" s="1"/>
  <c r="A7" i="27"/>
  <c r="C9" i="27"/>
  <c r="D9" i="27" s="1"/>
  <c r="F8" i="27"/>
  <c r="E5" i="27"/>
  <c r="A8" i="21"/>
  <c r="D5" i="26"/>
  <c r="A7" i="26"/>
  <c r="C9" i="26"/>
  <c r="E9" i="26" s="1"/>
  <c r="F10" i="26" s="1"/>
  <c r="F8" i="26"/>
  <c r="E8" i="26"/>
  <c r="F9" i="26" s="1"/>
  <c r="D8" i="26"/>
  <c r="H5" i="26"/>
  <c r="I5" i="26" s="1"/>
  <c r="E5" i="26"/>
  <c r="D5" i="21"/>
  <c r="H5" i="21" s="1"/>
  <c r="I5" i="21" s="1"/>
  <c r="P6" i="25"/>
  <c r="Q6" i="25" s="1"/>
  <c r="R6" i="25" s="1"/>
  <c r="B6" i="25"/>
  <c r="C6" i="25" s="1"/>
  <c r="H3" i="25"/>
  <c r="I3" i="25" s="1"/>
  <c r="G3" i="25"/>
  <c r="E8" i="24"/>
  <c r="C8" i="24"/>
  <c r="L5" i="24"/>
  <c r="H5" i="24" s="1"/>
  <c r="I5" i="24" s="1"/>
  <c r="G5" i="24"/>
  <c r="D8" i="23"/>
  <c r="N7" i="23"/>
  <c r="D6" i="23"/>
  <c r="G8" i="22"/>
  <c r="K5" i="22"/>
  <c r="J5" i="22"/>
  <c r="B8" i="22" s="1"/>
  <c r="H5" i="22"/>
  <c r="I5" i="22" s="1"/>
  <c r="G5" i="22"/>
  <c r="C9" i="21"/>
  <c r="C10" i="21" s="1"/>
  <c r="F8" i="21"/>
  <c r="E5" i="21"/>
  <c r="D11" i="20"/>
  <c r="D12" i="20" s="1"/>
  <c r="F12" i="20" s="1"/>
  <c r="G10" i="20"/>
  <c r="F10" i="20"/>
  <c r="E10" i="20"/>
  <c r="I7" i="20"/>
  <c r="J7" i="20" s="1"/>
  <c r="H7" i="20"/>
  <c r="I9" i="20" s="1"/>
  <c r="H9" i="20" l="1"/>
  <c r="C7" i="29"/>
  <c r="B8" i="29"/>
  <c r="C6" i="29"/>
  <c r="A11" i="20"/>
  <c r="I58" i="13"/>
  <c r="P7" i="29"/>
  <c r="B7" i="25"/>
  <c r="C7" i="25" s="1"/>
  <c r="C11" i="28"/>
  <c r="E10" i="28"/>
  <c r="F11" i="28" s="1"/>
  <c r="D10" i="28"/>
  <c r="E9" i="28"/>
  <c r="F10" i="28" s="1"/>
  <c r="D9" i="28"/>
  <c r="H5" i="27"/>
  <c r="I5" i="27" s="1"/>
  <c r="D8" i="27"/>
  <c r="E9" i="27"/>
  <c r="F10" i="27" s="1"/>
  <c r="C10" i="27"/>
  <c r="E8" i="21"/>
  <c r="F9" i="21" s="1"/>
  <c r="D8" i="21"/>
  <c r="D9" i="21"/>
  <c r="E9" i="21"/>
  <c r="F10" i="21" s="1"/>
  <c r="C10" i="26"/>
  <c r="D9" i="26"/>
  <c r="I32" i="13" s="1"/>
  <c r="D6" i="25"/>
  <c r="E7" i="25"/>
  <c r="P7" i="25"/>
  <c r="B8" i="25"/>
  <c r="C9" i="24"/>
  <c r="C10" i="24" s="1"/>
  <c r="D8" i="24"/>
  <c r="E9" i="24" s="1"/>
  <c r="D9" i="23" a="1"/>
  <c r="D9" i="23" s="1"/>
  <c r="C8" i="22"/>
  <c r="D8" i="22" s="1"/>
  <c r="B9" i="22"/>
  <c r="C11" i="21"/>
  <c r="E10" i="21"/>
  <c r="D10" i="21"/>
  <c r="E11" i="20"/>
  <c r="D13" i="20"/>
  <c r="F11" i="20"/>
  <c r="G11" i="20" s="1"/>
  <c r="E12" i="20"/>
  <c r="E8" i="25" l="1"/>
  <c r="P8" i="29"/>
  <c r="Q7" i="29"/>
  <c r="R7" i="29" s="1"/>
  <c r="D6" i="29"/>
  <c r="D7" i="29" s="1"/>
  <c r="E7" i="29"/>
  <c r="E8" i="29" s="1"/>
  <c r="B9" i="29"/>
  <c r="C8" i="29"/>
  <c r="D7" i="25"/>
  <c r="E11" i="28"/>
  <c r="F12" i="28" s="1"/>
  <c r="D11" i="28"/>
  <c r="C12" i="28"/>
  <c r="F11" i="21"/>
  <c r="I33" i="13"/>
  <c r="C11" i="27"/>
  <c r="E10" i="27"/>
  <c r="F11" i="27" s="1"/>
  <c r="D10" i="27"/>
  <c r="C11" i="26"/>
  <c r="E10" i="26"/>
  <c r="F11" i="26" s="1"/>
  <c r="D10" i="26"/>
  <c r="C8" i="25"/>
  <c r="E9" i="25" s="1"/>
  <c r="B9" i="25"/>
  <c r="P8" i="25"/>
  <c r="Q7" i="25"/>
  <c r="R7" i="25" s="1"/>
  <c r="D9" i="24"/>
  <c r="E10" i="24" s="1"/>
  <c r="C11" i="24"/>
  <c r="B10" i="22"/>
  <c r="C9" i="22"/>
  <c r="E11" i="21"/>
  <c r="F12" i="21" s="1"/>
  <c r="D11" i="21"/>
  <c r="C12" i="21"/>
  <c r="F13" i="20"/>
  <c r="G13" i="20" s="1"/>
  <c r="D14" i="20"/>
  <c r="E13" i="20"/>
  <c r="G12" i="20"/>
  <c r="B10" i="29" l="1"/>
  <c r="C9" i="29"/>
  <c r="I64" i="13" s="1"/>
  <c r="E9" i="29"/>
  <c r="D8" i="29"/>
  <c r="D9" i="22"/>
  <c r="E9" i="22" s="1"/>
  <c r="I52" i="13"/>
  <c r="P9" i="29"/>
  <c r="Q8" i="29"/>
  <c r="R8" i="29" s="1"/>
  <c r="D12" i="28"/>
  <c r="C13" i="28"/>
  <c r="E12" i="28"/>
  <c r="F13" i="28" s="1"/>
  <c r="E11" i="27"/>
  <c r="F12" i="27" s="1"/>
  <c r="D11" i="27"/>
  <c r="C12" i="27"/>
  <c r="E11" i="26"/>
  <c r="F12" i="26" s="1"/>
  <c r="D11" i="26"/>
  <c r="C12" i="26"/>
  <c r="D10" i="24"/>
  <c r="E11" i="24" s="1"/>
  <c r="D8" i="25"/>
  <c r="Q8" i="25"/>
  <c r="R8" i="25" s="1"/>
  <c r="P9" i="25"/>
  <c r="B10" i="25"/>
  <c r="C9" i="25"/>
  <c r="E10" i="25" s="1"/>
  <c r="C12" i="24"/>
  <c r="B11" i="22"/>
  <c r="C10" i="22"/>
  <c r="D10" i="22" s="1"/>
  <c r="E10" i="22" s="1"/>
  <c r="E12" i="21"/>
  <c r="F13" i="21" s="1"/>
  <c r="D12" i="21"/>
  <c r="C13" i="21"/>
  <c r="D15" i="20"/>
  <c r="E14" i="20"/>
  <c r="F14" i="20"/>
  <c r="G14" i="20" s="1"/>
  <c r="D9" i="29" l="1"/>
  <c r="P10" i="29"/>
  <c r="Q9" i="29"/>
  <c r="R9" i="29" s="1"/>
  <c r="E10" i="29"/>
  <c r="D11" i="24"/>
  <c r="E12" i="24" s="1"/>
  <c r="C10" i="29"/>
  <c r="D10" i="29" s="1"/>
  <c r="B11" i="29"/>
  <c r="C14" i="28"/>
  <c r="E13" i="28"/>
  <c r="F14" i="28" s="1"/>
  <c r="D13" i="28"/>
  <c r="C13" i="27"/>
  <c r="E12" i="27"/>
  <c r="F13" i="27" s="1"/>
  <c r="D12" i="27"/>
  <c r="E12" i="26"/>
  <c r="F13" i="26" s="1"/>
  <c r="D12" i="26"/>
  <c r="C13" i="26"/>
  <c r="C10" i="25"/>
  <c r="B11" i="25"/>
  <c r="P10" i="25"/>
  <c r="Q9" i="25"/>
  <c r="R9" i="25" s="1"/>
  <c r="D9" i="25"/>
  <c r="D12" i="24"/>
  <c r="E13" i="24" s="1"/>
  <c r="C13" i="24"/>
  <c r="B12" i="22"/>
  <c r="C11" i="22"/>
  <c r="D11" i="22" s="1"/>
  <c r="E11" i="22" s="1"/>
  <c r="C14" i="21"/>
  <c r="E13" i="21"/>
  <c r="F14" i="21" s="1"/>
  <c r="D13" i="21"/>
  <c r="D16" i="20"/>
  <c r="F15" i="20"/>
  <c r="G15" i="20" s="1"/>
  <c r="E15" i="20"/>
  <c r="B12" i="29" l="1"/>
  <c r="C11" i="29"/>
  <c r="D11" i="29" s="1"/>
  <c r="E11" i="25"/>
  <c r="I63" i="13"/>
  <c r="E11" i="29"/>
  <c r="P11" i="29"/>
  <c r="Q10" i="29"/>
  <c r="R10" i="29" s="1"/>
  <c r="D10" i="25"/>
  <c r="E14" i="28"/>
  <c r="F15" i="28" s="1"/>
  <c r="D14" i="28"/>
  <c r="C15" i="28"/>
  <c r="C14" i="27"/>
  <c r="E13" i="27"/>
  <c r="F14" i="27" s="1"/>
  <c r="D13" i="27"/>
  <c r="C14" i="26"/>
  <c r="E13" i="26"/>
  <c r="F14" i="26" s="1"/>
  <c r="D13" i="26"/>
  <c r="Q10" i="25"/>
  <c r="R10" i="25" s="1"/>
  <c r="P11" i="25"/>
  <c r="B12" i="25"/>
  <c r="C11" i="25"/>
  <c r="E12" i="25" s="1"/>
  <c r="C14" i="24"/>
  <c r="D13" i="24"/>
  <c r="E14" i="24" s="1"/>
  <c r="C12" i="22"/>
  <c r="D12" i="22" s="1"/>
  <c r="E12" i="22" s="1"/>
  <c r="B13" i="22"/>
  <c r="E14" i="21"/>
  <c r="F15" i="21" s="1"/>
  <c r="D14" i="21"/>
  <c r="C15" i="21"/>
  <c r="D17" i="20"/>
  <c r="F16" i="20"/>
  <c r="G16" i="20" s="1"/>
  <c r="E16" i="20"/>
  <c r="Q11" i="29" l="1"/>
  <c r="R11" i="29" s="1"/>
  <c r="P12" i="29"/>
  <c r="E12" i="29"/>
  <c r="C12" i="29"/>
  <c r="D12" i="29" s="1"/>
  <c r="B13" i="29"/>
  <c r="C16" i="28"/>
  <c r="D15" i="28"/>
  <c r="E15" i="28"/>
  <c r="F16" i="28" s="1"/>
  <c r="E14" i="27"/>
  <c r="F15" i="27" s="1"/>
  <c r="D14" i="27"/>
  <c r="C15" i="27"/>
  <c r="E14" i="26"/>
  <c r="F15" i="26" s="1"/>
  <c r="D14" i="26"/>
  <c r="A9" i="26" s="1"/>
  <c r="I44" i="13" s="1"/>
  <c r="C15" i="26"/>
  <c r="C12" i="25"/>
  <c r="E13" i="25" s="1"/>
  <c r="B13" i="25"/>
  <c r="D11" i="25"/>
  <c r="Q11" i="25"/>
  <c r="R11" i="25" s="1"/>
  <c r="P12" i="25"/>
  <c r="C15" i="24"/>
  <c r="D14" i="24"/>
  <c r="E15" i="24" s="1"/>
  <c r="B14" i="22"/>
  <c r="C13" i="22"/>
  <c r="D13" i="22" s="1"/>
  <c r="E13" i="22" s="1"/>
  <c r="E15" i="21"/>
  <c r="F16" i="21" s="1"/>
  <c r="D15" i="21"/>
  <c r="C16" i="21"/>
  <c r="E17" i="20"/>
  <c r="D18" i="20"/>
  <c r="F17" i="20"/>
  <c r="G17" i="20" s="1"/>
  <c r="B14" i="29" l="1"/>
  <c r="C13" i="29"/>
  <c r="D13" i="29" s="1"/>
  <c r="E13" i="29"/>
  <c r="P13" i="29"/>
  <c r="Q12" i="29"/>
  <c r="R12" i="29" s="1"/>
  <c r="C17" i="28"/>
  <c r="E16" i="28"/>
  <c r="F17" i="28" s="1"/>
  <c r="D16" i="28"/>
  <c r="C16" i="27"/>
  <c r="E15" i="27"/>
  <c r="F16" i="27" s="1"/>
  <c r="I34" i="13" s="1"/>
  <c r="D15" i="27"/>
  <c r="D15" i="26"/>
  <c r="C16" i="26"/>
  <c r="E15" i="26"/>
  <c r="F16" i="26" s="1"/>
  <c r="D12" i="25"/>
  <c r="B14" i="25"/>
  <c r="C13" i="25"/>
  <c r="E14" i="25" s="1"/>
  <c r="P13" i="25"/>
  <c r="Q12" i="25"/>
  <c r="R12" i="25" s="1"/>
  <c r="D15" i="24"/>
  <c r="E16" i="24" s="1"/>
  <c r="C16" i="24"/>
  <c r="C14" i="22"/>
  <c r="D14" i="22" s="1"/>
  <c r="E14" i="22" s="1"/>
  <c r="B15" i="22"/>
  <c r="C17" i="21"/>
  <c r="E16" i="21"/>
  <c r="F17" i="21" s="1"/>
  <c r="D16" i="21"/>
  <c r="D19" i="20"/>
  <c r="F18" i="20"/>
  <c r="E18" i="20"/>
  <c r="I59" i="13" s="1"/>
  <c r="P14" i="29" l="1"/>
  <c r="Q13" i="29"/>
  <c r="R13" i="29" s="1"/>
  <c r="E14" i="29"/>
  <c r="B15" i="29"/>
  <c r="C14" i="29"/>
  <c r="D14" i="29" s="1"/>
  <c r="E17" i="28"/>
  <c r="F18" i="28" s="1"/>
  <c r="D17" i="28"/>
  <c r="C18" i="28"/>
  <c r="C17" i="27"/>
  <c r="E16" i="27"/>
  <c r="F17" i="27" s="1"/>
  <c r="D16" i="27"/>
  <c r="C17" i="26"/>
  <c r="E16" i="26"/>
  <c r="F17" i="26" s="1"/>
  <c r="D16" i="26"/>
  <c r="Q13" i="25"/>
  <c r="R13" i="25" s="1"/>
  <c r="P14" i="25"/>
  <c r="B15" i="25"/>
  <c r="C14" i="25"/>
  <c r="E15" i="25" s="1"/>
  <c r="D13" i="25"/>
  <c r="D16" i="24"/>
  <c r="E17" i="24" s="1"/>
  <c r="C17" i="24"/>
  <c r="C15" i="22"/>
  <c r="D15" i="22" s="1"/>
  <c r="E15" i="22" s="1"/>
  <c r="B16" i="22"/>
  <c r="E17" i="21"/>
  <c r="F18" i="21" s="1"/>
  <c r="D17" i="21"/>
  <c r="C18" i="21"/>
  <c r="B18" i="20"/>
  <c r="G18" i="20"/>
  <c r="E19" i="20"/>
  <c r="F19" i="20"/>
  <c r="G19" i="20" s="1"/>
  <c r="I60" i="13" s="1"/>
  <c r="D20" i="20"/>
  <c r="C15" i="29" l="1"/>
  <c r="D15" i="29" s="1"/>
  <c r="B16" i="29"/>
  <c r="E15" i="29"/>
  <c r="P15" i="29"/>
  <c r="Q14" i="29"/>
  <c r="R14" i="29" s="1"/>
  <c r="D18" i="28"/>
  <c r="C19" i="28"/>
  <c r="E18" i="28"/>
  <c r="F19" i="28" s="1"/>
  <c r="E17" i="27"/>
  <c r="F18" i="27" s="1"/>
  <c r="D17" i="27"/>
  <c r="C18" i="27"/>
  <c r="E17" i="26"/>
  <c r="F18" i="26" s="1"/>
  <c r="C18" i="26"/>
  <c r="D17" i="26"/>
  <c r="D14" i="25"/>
  <c r="C15" i="25"/>
  <c r="E16" i="25" s="1"/>
  <c r="B16" i="25"/>
  <c r="P15" i="25"/>
  <c r="Q14" i="25"/>
  <c r="R14" i="25" s="1"/>
  <c r="C18" i="24"/>
  <c r="D17" i="24"/>
  <c r="E18" i="24" s="1"/>
  <c r="B17" i="22"/>
  <c r="C16" i="22"/>
  <c r="D16" i="22" s="1"/>
  <c r="E16" i="22" s="1"/>
  <c r="C19" i="21"/>
  <c r="E18" i="21"/>
  <c r="F19" i="21" s="1"/>
  <c r="D18" i="21"/>
  <c r="F20" i="20"/>
  <c r="G20" i="20" s="1"/>
  <c r="D21" i="20"/>
  <c r="E20" i="20"/>
  <c r="Q15" i="29" l="1"/>
  <c r="R15" i="29" s="1"/>
  <c r="P16" i="29"/>
  <c r="E16" i="29"/>
  <c r="B17" i="29"/>
  <c r="C16" i="29"/>
  <c r="D16" i="29" s="1"/>
  <c r="C20" i="28"/>
  <c r="E19" i="28"/>
  <c r="F20" i="28" s="1"/>
  <c r="D19" i="28"/>
  <c r="E18" i="27"/>
  <c r="F19" i="27" s="1"/>
  <c r="C19" i="27"/>
  <c r="D18" i="27"/>
  <c r="E18" i="26"/>
  <c r="F19" i="26" s="1"/>
  <c r="D18" i="26"/>
  <c r="C19" i="26"/>
  <c r="Q15" i="25"/>
  <c r="R15" i="25" s="1"/>
  <c r="P16" i="25"/>
  <c r="B17" i="25"/>
  <c r="C16" i="25"/>
  <c r="E17" i="25" s="1"/>
  <c r="D15" i="25"/>
  <c r="C19" i="24"/>
  <c r="D18" i="24"/>
  <c r="E19" i="24" s="1"/>
  <c r="C17" i="22"/>
  <c r="D17" i="22" s="1"/>
  <c r="E17" i="22" s="1"/>
  <c r="B18" i="22"/>
  <c r="C20" i="21"/>
  <c r="E19" i="21"/>
  <c r="F20" i="21" s="1"/>
  <c r="D19" i="21"/>
  <c r="E21" i="20"/>
  <c r="D22" i="20"/>
  <c r="F21" i="20"/>
  <c r="G21" i="20" s="1"/>
  <c r="B18" i="29" l="1"/>
  <c r="C17" i="29"/>
  <c r="D17" i="29" s="1"/>
  <c r="E17" i="29"/>
  <c r="P17" i="29"/>
  <c r="Q16" i="29"/>
  <c r="R16" i="29" s="1"/>
  <c r="E20" i="28"/>
  <c r="F21" i="28" s="1"/>
  <c r="D20" i="28"/>
  <c r="C21" i="28"/>
  <c r="C20" i="27"/>
  <c r="E19" i="27"/>
  <c r="F20" i="27" s="1"/>
  <c r="D19" i="27"/>
  <c r="C20" i="26"/>
  <c r="E19" i="26"/>
  <c r="F20" i="26" s="1"/>
  <c r="D19" i="26"/>
  <c r="D16" i="25"/>
  <c r="C17" i="25"/>
  <c r="E18" i="25" s="1"/>
  <c r="B18" i="25"/>
  <c r="P17" i="25"/>
  <c r="Q16" i="25"/>
  <c r="R16" i="25" s="1"/>
  <c r="D19" i="24"/>
  <c r="E20" i="24" s="1"/>
  <c r="C20" i="24"/>
  <c r="B19" i="22"/>
  <c r="C18" i="22"/>
  <c r="D18" i="22" s="1"/>
  <c r="E18" i="22" s="1"/>
  <c r="E20" i="21"/>
  <c r="F21" i="21" s="1"/>
  <c r="D20" i="21"/>
  <c r="C21" i="21"/>
  <c r="F22" i="20"/>
  <c r="G22" i="20" s="1"/>
  <c r="E22" i="20"/>
  <c r="D23" i="20"/>
  <c r="P18" i="29" l="1"/>
  <c r="Q17" i="29"/>
  <c r="R17" i="29" s="1"/>
  <c r="E18" i="29"/>
  <c r="B19" i="29"/>
  <c r="C18" i="29"/>
  <c r="D18" i="29" s="1"/>
  <c r="C22" i="28"/>
  <c r="D21" i="28"/>
  <c r="E21" i="28"/>
  <c r="F22" i="28" s="1"/>
  <c r="E20" i="27"/>
  <c r="F21" i="27" s="1"/>
  <c r="D20" i="27"/>
  <c r="C21" i="27"/>
  <c r="E20" i="26"/>
  <c r="F21" i="26" s="1"/>
  <c r="D20" i="26"/>
  <c r="C21" i="26"/>
  <c r="P18" i="25"/>
  <c r="Q17" i="25"/>
  <c r="R17" i="25" s="1"/>
  <c r="B19" i="25"/>
  <c r="C18" i="25"/>
  <c r="E19" i="25" s="1"/>
  <c r="D17" i="25"/>
  <c r="D20" i="24"/>
  <c r="E21" i="24" s="1"/>
  <c r="C21" i="24"/>
  <c r="B20" i="22"/>
  <c r="C19" i="22"/>
  <c r="D19" i="22" s="1"/>
  <c r="E19" i="22" s="1"/>
  <c r="D21" i="21"/>
  <c r="C22" i="21"/>
  <c r="E21" i="21"/>
  <c r="F22" i="21" s="1"/>
  <c r="F23" i="20"/>
  <c r="G23" i="20" s="1"/>
  <c r="E23" i="20"/>
  <c r="D24" i="20"/>
  <c r="C19" i="29" l="1"/>
  <c r="D19" i="29" s="1"/>
  <c r="B20" i="29"/>
  <c r="E19" i="29"/>
  <c r="Q18" i="29"/>
  <c r="R18" i="29" s="1"/>
  <c r="P19" i="29"/>
  <c r="C23" i="28"/>
  <c r="E22" i="28"/>
  <c r="F23" i="28" s="1"/>
  <c r="D22" i="28"/>
  <c r="C22" i="27"/>
  <c r="D21" i="27"/>
  <c r="E21" i="27"/>
  <c r="F22" i="27" s="1"/>
  <c r="E21" i="26"/>
  <c r="F22" i="26" s="1"/>
  <c r="D21" i="26"/>
  <c r="C22" i="26"/>
  <c r="C19" i="25"/>
  <c r="E20" i="25" s="1"/>
  <c r="B20" i="25"/>
  <c r="Q18" i="25"/>
  <c r="R18" i="25" s="1"/>
  <c r="P19" i="25"/>
  <c r="D18" i="25"/>
  <c r="C22" i="24"/>
  <c r="D21" i="24"/>
  <c r="E22" i="24" s="1"/>
  <c r="C20" i="22"/>
  <c r="D20" i="22" s="1"/>
  <c r="E20" i="22" s="1"/>
  <c r="B21" i="22"/>
  <c r="C23" i="21"/>
  <c r="E22" i="21"/>
  <c r="F23" i="21" s="1"/>
  <c r="D22" i="21"/>
  <c r="D25" i="20"/>
  <c r="F24" i="20"/>
  <c r="G24" i="20" s="1"/>
  <c r="E24" i="20"/>
  <c r="E20" i="29" l="1"/>
  <c r="P20" i="29"/>
  <c r="Q19" i="29"/>
  <c r="R19" i="29" s="1"/>
  <c r="B21" i="29"/>
  <c r="C20" i="29"/>
  <c r="D20" i="29" s="1"/>
  <c r="D19" i="25"/>
  <c r="E23" i="28"/>
  <c r="F24" i="28" s="1"/>
  <c r="D23" i="28"/>
  <c r="C24" i="28"/>
  <c r="C23" i="27"/>
  <c r="E22" i="27"/>
  <c r="F23" i="27" s="1"/>
  <c r="D22" i="27"/>
  <c r="C23" i="26"/>
  <c r="E22" i="26"/>
  <c r="F23" i="26" s="1"/>
  <c r="D22" i="26"/>
  <c r="P20" i="25"/>
  <c r="Q19" i="25"/>
  <c r="R19" i="25" s="1"/>
  <c r="C20" i="25"/>
  <c r="E21" i="25" s="1"/>
  <c r="B21" i="25"/>
  <c r="C23" i="24"/>
  <c r="D22" i="24"/>
  <c r="E23" i="24" s="1"/>
  <c r="C21" i="22"/>
  <c r="D21" i="22" s="1"/>
  <c r="E21" i="22" s="1"/>
  <c r="B22" i="22"/>
  <c r="E23" i="21"/>
  <c r="F24" i="21" s="1"/>
  <c r="D23" i="21"/>
  <c r="C24" i="21"/>
  <c r="D26" i="20"/>
  <c r="F25" i="20"/>
  <c r="G25" i="20" s="1"/>
  <c r="E25" i="20"/>
  <c r="B22" i="29" l="1"/>
  <c r="C21" i="29"/>
  <c r="D21" i="29" s="1"/>
  <c r="E21" i="29"/>
  <c r="Q20" i="29"/>
  <c r="R20" i="29" s="1"/>
  <c r="P21" i="29"/>
  <c r="D24" i="28"/>
  <c r="C25" i="28"/>
  <c r="E24" i="28"/>
  <c r="F25" i="28" s="1"/>
  <c r="E23" i="27"/>
  <c r="F24" i="27" s="1"/>
  <c r="D23" i="27"/>
  <c r="C24" i="27"/>
  <c r="E23" i="26"/>
  <c r="F24" i="26" s="1"/>
  <c r="C24" i="26"/>
  <c r="D23" i="26"/>
  <c r="Q20" i="25"/>
  <c r="R20" i="25" s="1"/>
  <c r="P21" i="25"/>
  <c r="D20" i="25"/>
  <c r="B22" i="25"/>
  <c r="C21" i="25"/>
  <c r="E22" i="25" s="1"/>
  <c r="D23" i="24"/>
  <c r="E24" i="24" s="1"/>
  <c r="C24" i="24"/>
  <c r="B23" i="22"/>
  <c r="C22" i="22"/>
  <c r="D22" i="22" s="1"/>
  <c r="E22" i="22" s="1"/>
  <c r="E24" i="21"/>
  <c r="F25" i="21" s="1"/>
  <c r="D24" i="21"/>
  <c r="C25" i="21"/>
  <c r="F26" i="20"/>
  <c r="G26" i="20" s="1"/>
  <c r="E26" i="20"/>
  <c r="D27" i="20"/>
  <c r="P22" i="29" l="1"/>
  <c r="Q21" i="29"/>
  <c r="R21" i="29" s="1"/>
  <c r="E22" i="29"/>
  <c r="C22" i="29"/>
  <c r="D22" i="29" s="1"/>
  <c r="B23" i="29"/>
  <c r="C26" i="28"/>
  <c r="E25" i="28"/>
  <c r="F26" i="28" s="1"/>
  <c r="D25" i="28"/>
  <c r="C25" i="27"/>
  <c r="E24" i="27"/>
  <c r="F25" i="27" s="1"/>
  <c r="D24" i="27"/>
  <c r="D24" i="26"/>
  <c r="C25" i="26"/>
  <c r="E24" i="26"/>
  <c r="F25" i="26" s="1"/>
  <c r="C22" i="25"/>
  <c r="E23" i="25" s="1"/>
  <c r="B23" i="25"/>
  <c r="D21" i="25"/>
  <c r="P22" i="25"/>
  <c r="Q21" i="25"/>
  <c r="R21" i="25" s="1"/>
  <c r="C25" i="24"/>
  <c r="D24" i="24"/>
  <c r="E25" i="24" s="1"/>
  <c r="C23" i="22"/>
  <c r="D23" i="22" s="1"/>
  <c r="E23" i="22" s="1"/>
  <c r="B24" i="22"/>
  <c r="C26" i="21"/>
  <c r="E25" i="21"/>
  <c r="F26" i="21" s="1"/>
  <c r="D25" i="21"/>
  <c r="D28" i="20"/>
  <c r="E27" i="20"/>
  <c r="F27" i="20"/>
  <c r="G27" i="20" s="1"/>
  <c r="B24" i="29" l="1"/>
  <c r="C23" i="29"/>
  <c r="D23" i="29" s="1"/>
  <c r="E23" i="29"/>
  <c r="P23" i="29"/>
  <c r="Q22" i="29"/>
  <c r="R22" i="29" s="1"/>
  <c r="E26" i="28"/>
  <c r="F27" i="28" s="1"/>
  <c r="C27" i="28"/>
  <c r="D26" i="28"/>
  <c r="C26" i="27"/>
  <c r="E25" i="27"/>
  <c r="F26" i="27" s="1"/>
  <c r="D25" i="27"/>
  <c r="C26" i="26"/>
  <c r="E25" i="26"/>
  <c r="F26" i="26" s="1"/>
  <c r="D25" i="26"/>
  <c r="Q22" i="25"/>
  <c r="R22" i="25" s="1"/>
  <c r="P23" i="25"/>
  <c r="D22" i="25"/>
  <c r="B24" i="25"/>
  <c r="C23" i="25"/>
  <c r="E24" i="25" s="1"/>
  <c r="C26" i="24"/>
  <c r="D25" i="24"/>
  <c r="E26" i="24" s="1"/>
  <c r="C24" i="22"/>
  <c r="D24" i="22" s="1"/>
  <c r="E24" i="22" s="1"/>
  <c r="B25" i="22"/>
  <c r="E26" i="21"/>
  <c r="F27" i="21" s="1"/>
  <c r="D26" i="21"/>
  <c r="C27" i="21"/>
  <c r="D29" i="20"/>
  <c r="F28" i="20"/>
  <c r="G28" i="20" s="1"/>
  <c r="E28" i="20"/>
  <c r="Q23" i="29" l="1"/>
  <c r="R23" i="29" s="1"/>
  <c r="P24" i="29"/>
  <c r="E24" i="29"/>
  <c r="C24" i="29"/>
  <c r="D24" i="29" s="1"/>
  <c r="B25" i="29"/>
  <c r="C28" i="28"/>
  <c r="E27" i="28"/>
  <c r="F28" i="28" s="1"/>
  <c r="D27" i="28"/>
  <c r="E26" i="27"/>
  <c r="F27" i="27" s="1"/>
  <c r="C27" i="27"/>
  <c r="D26" i="27"/>
  <c r="E26" i="26"/>
  <c r="F27" i="26" s="1"/>
  <c r="D26" i="26"/>
  <c r="C27" i="26"/>
  <c r="C24" i="25"/>
  <c r="E25" i="25" s="1"/>
  <c r="B25" i="25"/>
  <c r="D23" i="25"/>
  <c r="Q23" i="25"/>
  <c r="R23" i="25" s="1"/>
  <c r="P24" i="25"/>
  <c r="C27" i="24"/>
  <c r="D26" i="24"/>
  <c r="E27" i="24" s="1"/>
  <c r="B26" i="22"/>
  <c r="C25" i="22"/>
  <c r="D25" i="22" s="1"/>
  <c r="E25" i="22" s="1"/>
  <c r="E27" i="21"/>
  <c r="F28" i="21" s="1"/>
  <c r="D27" i="21"/>
  <c r="C28" i="21"/>
  <c r="F29" i="20"/>
  <c r="G29" i="20" s="1"/>
  <c r="D30" i="20"/>
  <c r="E29" i="20"/>
  <c r="B26" i="29" l="1"/>
  <c r="C25" i="29"/>
  <c r="D25" i="29" s="1"/>
  <c r="E25" i="29"/>
  <c r="P25" i="29"/>
  <c r="Q24" i="29"/>
  <c r="R24" i="29" s="1"/>
  <c r="D24" i="25"/>
  <c r="C29" i="28"/>
  <c r="E28" i="28"/>
  <c r="F29" i="28" s="1"/>
  <c r="D28" i="28"/>
  <c r="D27" i="27"/>
  <c r="C28" i="27"/>
  <c r="E27" i="27"/>
  <c r="F28" i="27" s="1"/>
  <c r="E27" i="26"/>
  <c r="F28" i="26" s="1"/>
  <c r="D27" i="26"/>
  <c r="C28" i="26"/>
  <c r="B26" i="25"/>
  <c r="C25" i="25"/>
  <c r="E26" i="25" s="1"/>
  <c r="P25" i="25"/>
  <c r="Q24" i="25"/>
  <c r="R24" i="25" s="1"/>
  <c r="C28" i="24"/>
  <c r="D27" i="24"/>
  <c r="E28" i="24" s="1"/>
  <c r="C26" i="22"/>
  <c r="D26" i="22" s="1"/>
  <c r="E26" i="22" s="1"/>
  <c r="B27" i="22"/>
  <c r="C29" i="21"/>
  <c r="E28" i="21"/>
  <c r="F29" i="21" s="1"/>
  <c r="D28" i="21"/>
  <c r="E30" i="20"/>
  <c r="F30" i="20"/>
  <c r="G30" i="20" s="1"/>
  <c r="D31" i="20"/>
  <c r="P26" i="29" l="1"/>
  <c r="Q25" i="29"/>
  <c r="R25" i="29" s="1"/>
  <c r="E26" i="29"/>
  <c r="B27" i="29"/>
  <c r="C26" i="29"/>
  <c r="D26" i="29" s="1"/>
  <c r="C30" i="28"/>
  <c r="E29" i="28"/>
  <c r="F30" i="28" s="1"/>
  <c r="D29" i="28"/>
  <c r="D25" i="25"/>
  <c r="C29" i="27"/>
  <c r="E28" i="27"/>
  <c r="F29" i="27" s="1"/>
  <c r="D28" i="27"/>
  <c r="C29" i="26"/>
  <c r="E28" i="26"/>
  <c r="F29" i="26" s="1"/>
  <c r="D28" i="26"/>
  <c r="C26" i="25"/>
  <c r="E27" i="25" s="1"/>
  <c r="B27" i="25"/>
  <c r="Q25" i="25"/>
  <c r="R25" i="25" s="1"/>
  <c r="P26" i="25"/>
  <c r="D28" i="24"/>
  <c r="E29" i="24" s="1"/>
  <c r="C29" i="24"/>
  <c r="B28" i="22"/>
  <c r="C27" i="22"/>
  <c r="D27" i="22" s="1"/>
  <c r="E27" i="22" s="1"/>
  <c r="E29" i="21"/>
  <c r="F30" i="21" s="1"/>
  <c r="D29" i="21"/>
  <c r="C30" i="21"/>
  <c r="F31" i="20"/>
  <c r="G31" i="20" s="1"/>
  <c r="E31" i="20"/>
  <c r="D32" i="20"/>
  <c r="C27" i="29" l="1"/>
  <c r="D27" i="29" s="1"/>
  <c r="B28" i="29"/>
  <c r="E27" i="29"/>
  <c r="P27" i="29"/>
  <c r="Q26" i="29"/>
  <c r="R26" i="29" s="1"/>
  <c r="D30" i="28"/>
  <c r="C31" i="28"/>
  <c r="E30" i="28"/>
  <c r="F31" i="28" s="1"/>
  <c r="C30" i="27"/>
  <c r="E29" i="27"/>
  <c r="F30" i="27" s="1"/>
  <c r="D29" i="27"/>
  <c r="E29" i="26"/>
  <c r="F30" i="26" s="1"/>
  <c r="D29" i="26"/>
  <c r="C30" i="26"/>
  <c r="P27" i="25"/>
  <c r="Q26" i="25"/>
  <c r="R26" i="25" s="1"/>
  <c r="C27" i="25"/>
  <c r="E28" i="25" s="1"/>
  <c r="B28" i="25"/>
  <c r="D26" i="25"/>
  <c r="C30" i="24"/>
  <c r="D29" i="24"/>
  <c r="E30" i="24" s="1"/>
  <c r="B29" i="22"/>
  <c r="C28" i="22"/>
  <c r="D28" i="22" s="1"/>
  <c r="E28" i="22" s="1"/>
  <c r="D30" i="21"/>
  <c r="E30" i="21"/>
  <c r="F31" i="21" s="1"/>
  <c r="C31" i="21"/>
  <c r="F32" i="20"/>
  <c r="G32" i="20" s="1"/>
  <c r="D33" i="20"/>
  <c r="E32" i="20"/>
  <c r="Q27" i="29" l="1"/>
  <c r="R27" i="29" s="1"/>
  <c r="P28" i="29"/>
  <c r="E28" i="29"/>
  <c r="B29" i="29"/>
  <c r="C28" i="29"/>
  <c r="D28" i="29" s="1"/>
  <c r="C32" i="28"/>
  <c r="E31" i="28"/>
  <c r="F32" i="28" s="1"/>
  <c r="D31" i="28"/>
  <c r="E30" i="27"/>
  <c r="F31" i="27" s="1"/>
  <c r="D30" i="27"/>
  <c r="C31" i="27"/>
  <c r="D27" i="25"/>
  <c r="E30" i="26"/>
  <c r="F31" i="26" s="1"/>
  <c r="D30" i="26"/>
  <c r="C31" i="26"/>
  <c r="Q27" i="25"/>
  <c r="R27" i="25" s="1"/>
  <c r="P28" i="25"/>
  <c r="B29" i="25"/>
  <c r="C28" i="25"/>
  <c r="E29" i="25" s="1"/>
  <c r="C31" i="24"/>
  <c r="D30" i="24"/>
  <c r="E31" i="24" s="1"/>
  <c r="C29" i="22"/>
  <c r="D29" i="22" s="1"/>
  <c r="E29" i="22" s="1"/>
  <c r="B30" i="22"/>
  <c r="C32" i="21"/>
  <c r="E31" i="21"/>
  <c r="F32" i="21" s="1"/>
  <c r="D31" i="21"/>
  <c r="E33" i="20"/>
  <c r="F33" i="20"/>
  <c r="G33" i="20" s="1"/>
  <c r="D34" i="20"/>
  <c r="B30" i="29" l="1"/>
  <c r="C29" i="29"/>
  <c r="D29" i="29" s="1"/>
  <c r="E29" i="29"/>
  <c r="P29" i="29"/>
  <c r="Q28" i="29"/>
  <c r="R28" i="29" s="1"/>
  <c r="E32" i="28"/>
  <c r="F33" i="28" s="1"/>
  <c r="D32" i="28"/>
  <c r="C33" i="28"/>
  <c r="C32" i="27"/>
  <c r="E31" i="27"/>
  <c r="F32" i="27" s="1"/>
  <c r="D31" i="27"/>
  <c r="C32" i="26"/>
  <c r="E31" i="26"/>
  <c r="F32" i="26" s="1"/>
  <c r="D31" i="26"/>
  <c r="Q28" i="25"/>
  <c r="R28" i="25" s="1"/>
  <c r="P29" i="25"/>
  <c r="C29" i="25"/>
  <c r="E30" i="25" s="1"/>
  <c r="B30" i="25"/>
  <c r="D28" i="25"/>
  <c r="D31" i="24"/>
  <c r="E32" i="24" s="1"/>
  <c r="C32" i="24"/>
  <c r="B31" i="22"/>
  <c r="C30" i="22"/>
  <c r="D30" i="22" s="1"/>
  <c r="E30" i="22" s="1"/>
  <c r="E32" i="21"/>
  <c r="F33" i="21" s="1"/>
  <c r="D32" i="21"/>
  <c r="C33" i="21"/>
  <c r="D35" i="20"/>
  <c r="E34" i="20"/>
  <c r="F34" i="20"/>
  <c r="G34" i="20" s="1"/>
  <c r="E30" i="29" l="1"/>
  <c r="P30" i="29"/>
  <c r="Q29" i="29"/>
  <c r="R29" i="29" s="1"/>
  <c r="B31" i="29"/>
  <c r="C30" i="29"/>
  <c r="D30" i="29" s="1"/>
  <c r="C34" i="28"/>
  <c r="D33" i="28"/>
  <c r="E33" i="28"/>
  <c r="F34" i="28" s="1"/>
  <c r="E32" i="27"/>
  <c r="F33" i="27" s="1"/>
  <c r="D32" i="27"/>
  <c r="C33" i="27"/>
  <c r="D29" i="25"/>
  <c r="E32" i="26"/>
  <c r="F33" i="26" s="1"/>
  <c r="D32" i="26"/>
  <c r="C33" i="26"/>
  <c r="B31" i="25"/>
  <c r="C30" i="25"/>
  <c r="E31" i="25" s="1"/>
  <c r="P30" i="25"/>
  <c r="Q29" i="25"/>
  <c r="R29" i="25" s="1"/>
  <c r="C33" i="24"/>
  <c r="D32" i="24"/>
  <c r="E33" i="24" s="1"/>
  <c r="B32" i="22"/>
  <c r="C31" i="22"/>
  <c r="D31" i="22" s="1"/>
  <c r="E31" i="22" s="1"/>
  <c r="C34" i="21"/>
  <c r="D33" i="21"/>
  <c r="E33" i="21"/>
  <c r="F34" i="21" s="1"/>
  <c r="F35" i="20"/>
  <c r="G35" i="20" s="1"/>
  <c r="D36" i="20"/>
  <c r="E35" i="20"/>
  <c r="C31" i="29" l="1"/>
  <c r="D31" i="29" s="1"/>
  <c r="B32" i="29"/>
  <c r="E31" i="29"/>
  <c r="Q30" i="29"/>
  <c r="R30" i="29" s="1"/>
  <c r="P31" i="29"/>
  <c r="C35" i="28"/>
  <c r="E34" i="28"/>
  <c r="F35" i="28" s="1"/>
  <c r="D34" i="28"/>
  <c r="E33" i="27"/>
  <c r="F34" i="27" s="1"/>
  <c r="C34" i="27"/>
  <c r="D33" i="27"/>
  <c r="D33" i="26"/>
  <c r="C34" i="26"/>
  <c r="E33" i="26"/>
  <c r="F34" i="26" s="1"/>
  <c r="Q30" i="25"/>
  <c r="R30" i="25" s="1"/>
  <c r="P31" i="25"/>
  <c r="C31" i="25"/>
  <c r="E32" i="25" s="1"/>
  <c r="B32" i="25"/>
  <c r="D30" i="25"/>
  <c r="C34" i="24"/>
  <c r="D33" i="24"/>
  <c r="E34" i="24" s="1"/>
  <c r="C32" i="22"/>
  <c r="D32" i="22" s="1"/>
  <c r="E32" i="22" s="1"/>
  <c r="B33" i="22"/>
  <c r="C35" i="21"/>
  <c r="E34" i="21"/>
  <c r="F35" i="21" s="1"/>
  <c r="D34" i="21"/>
  <c r="D37" i="20"/>
  <c r="F36" i="20"/>
  <c r="G36" i="20" s="1"/>
  <c r="E36" i="20"/>
  <c r="P32" i="29" l="1"/>
  <c r="Q31" i="29"/>
  <c r="R31" i="29" s="1"/>
  <c r="E32" i="29"/>
  <c r="B33" i="29"/>
  <c r="C32" i="29"/>
  <c r="D32" i="29" s="1"/>
  <c r="E35" i="28"/>
  <c r="F36" i="28" s="1"/>
  <c r="D35" i="28"/>
  <c r="C36" i="28"/>
  <c r="C35" i="27"/>
  <c r="E34" i="27"/>
  <c r="F35" i="27" s="1"/>
  <c r="D34" i="27"/>
  <c r="C35" i="26"/>
  <c r="E34" i="26"/>
  <c r="F35" i="26" s="1"/>
  <c r="D34" i="26"/>
  <c r="D31" i="25"/>
  <c r="C32" i="25"/>
  <c r="E33" i="25" s="1"/>
  <c r="B33" i="25"/>
  <c r="P32" i="25"/>
  <c r="Q31" i="25"/>
  <c r="R31" i="25" s="1"/>
  <c r="C35" i="24"/>
  <c r="D34" i="24"/>
  <c r="E35" i="24" s="1"/>
  <c r="C33" i="22"/>
  <c r="D33" i="22" s="1"/>
  <c r="E33" i="22" s="1"/>
  <c r="B34" i="22"/>
  <c r="E35" i="21"/>
  <c r="F36" i="21" s="1"/>
  <c r="D35" i="21"/>
  <c r="C36" i="21"/>
  <c r="E37" i="20"/>
  <c r="F37" i="20"/>
  <c r="G37" i="20" s="1"/>
  <c r="D38" i="20"/>
  <c r="B34" i="29" l="1"/>
  <c r="C33" i="29"/>
  <c r="D33" i="29" s="1"/>
  <c r="E33" i="29"/>
  <c r="Q32" i="29"/>
  <c r="R32" i="29" s="1"/>
  <c r="P33" i="29"/>
  <c r="C37" i="28"/>
  <c r="D36" i="28"/>
  <c r="E36" i="28"/>
  <c r="F37" i="28" s="1"/>
  <c r="E35" i="27"/>
  <c r="F36" i="27" s="1"/>
  <c r="D35" i="27"/>
  <c r="C36" i="27"/>
  <c r="E35" i="26"/>
  <c r="F36" i="26" s="1"/>
  <c r="C36" i="26"/>
  <c r="D35" i="26"/>
  <c r="Q32" i="25"/>
  <c r="R32" i="25" s="1"/>
  <c r="P33" i="25"/>
  <c r="D32" i="25"/>
  <c r="B34" i="25"/>
  <c r="C33" i="25"/>
  <c r="E34" i="25" s="1"/>
  <c r="D35" i="24"/>
  <c r="E36" i="24" s="1"/>
  <c r="C36" i="24"/>
  <c r="B35" i="22"/>
  <c r="C34" i="22"/>
  <c r="D34" i="22" s="1"/>
  <c r="E34" i="22" s="1"/>
  <c r="E36" i="21"/>
  <c r="F37" i="21" s="1"/>
  <c r="D36" i="21"/>
  <c r="C37" i="21"/>
  <c r="F38" i="20"/>
  <c r="G38" i="20" s="1"/>
  <c r="D39" i="20"/>
  <c r="E38" i="20"/>
  <c r="P34" i="29" l="1"/>
  <c r="Q33" i="29"/>
  <c r="R33" i="29" s="1"/>
  <c r="E34" i="29"/>
  <c r="C34" i="29"/>
  <c r="D34" i="29" s="1"/>
  <c r="B35" i="29"/>
  <c r="C38" i="28"/>
  <c r="E37" i="28"/>
  <c r="F38" i="28" s="1"/>
  <c r="D37" i="28"/>
  <c r="C37" i="27"/>
  <c r="D36" i="27"/>
  <c r="E36" i="27"/>
  <c r="F37" i="27" s="1"/>
  <c r="D36" i="26"/>
  <c r="C37" i="26"/>
  <c r="E36" i="26"/>
  <c r="F37" i="26" s="1"/>
  <c r="C34" i="25"/>
  <c r="E35" i="25" s="1"/>
  <c r="B35" i="25"/>
  <c r="D33" i="25"/>
  <c r="P34" i="25"/>
  <c r="Q33" i="25"/>
  <c r="R33" i="25" s="1"/>
  <c r="D36" i="24"/>
  <c r="E37" i="24" s="1"/>
  <c r="C37" i="24"/>
  <c r="C35" i="22"/>
  <c r="D35" i="22" s="1"/>
  <c r="E35" i="22" s="1"/>
  <c r="B36" i="22"/>
  <c r="C38" i="21"/>
  <c r="E37" i="21"/>
  <c r="F38" i="21" s="1"/>
  <c r="D37" i="21"/>
  <c r="E39" i="20"/>
  <c r="D40" i="20"/>
  <c r="F39" i="20"/>
  <c r="G39" i="20" s="1"/>
  <c r="B36" i="29" l="1"/>
  <c r="C35" i="29"/>
  <c r="D35" i="29" s="1"/>
  <c r="E35" i="29"/>
  <c r="P35" i="29"/>
  <c r="Q34" i="29"/>
  <c r="R34" i="29" s="1"/>
  <c r="E38" i="28"/>
  <c r="F39" i="28" s="1"/>
  <c r="D38" i="28"/>
  <c r="C39" i="28"/>
  <c r="C38" i="27"/>
  <c r="E37" i="27"/>
  <c r="F38" i="27" s="1"/>
  <c r="D37" i="27"/>
  <c r="C38" i="26"/>
  <c r="E37" i="26"/>
  <c r="F38" i="26" s="1"/>
  <c r="D37" i="26"/>
  <c r="Q34" i="25"/>
  <c r="R34" i="25" s="1"/>
  <c r="P35" i="25"/>
  <c r="D34" i="25"/>
  <c r="B36" i="25"/>
  <c r="C35" i="25"/>
  <c r="E36" i="25" s="1"/>
  <c r="C38" i="24"/>
  <c r="D37" i="24"/>
  <c r="E38" i="24" s="1"/>
  <c r="B37" i="22"/>
  <c r="C36" i="22"/>
  <c r="D36" i="22" s="1"/>
  <c r="E36" i="22" s="1"/>
  <c r="E38" i="21"/>
  <c r="F39" i="21" s="1"/>
  <c r="D38" i="21"/>
  <c r="C39" i="21"/>
  <c r="E40" i="20"/>
  <c r="F40" i="20"/>
  <c r="G40" i="20" s="1"/>
  <c r="D41" i="20"/>
  <c r="Q35" i="29" l="1"/>
  <c r="R35" i="29" s="1"/>
  <c r="P36" i="29"/>
  <c r="E36" i="29"/>
  <c r="C36" i="29"/>
  <c r="D36" i="29" s="1"/>
  <c r="B37" i="29"/>
  <c r="C40" i="28"/>
  <c r="D39" i="28"/>
  <c r="E39" i="28"/>
  <c r="F40" i="28" s="1"/>
  <c r="E38" i="27"/>
  <c r="F39" i="27" s="1"/>
  <c r="D38" i="27"/>
  <c r="C39" i="27"/>
  <c r="E38" i="26"/>
  <c r="F39" i="26" s="1"/>
  <c r="D38" i="26"/>
  <c r="C39" i="26"/>
  <c r="C36" i="25"/>
  <c r="E37" i="25" s="1"/>
  <c r="B37" i="25"/>
  <c r="D35" i="25"/>
  <c r="Q35" i="25"/>
  <c r="R35" i="25" s="1"/>
  <c r="P36" i="25"/>
  <c r="C39" i="24"/>
  <c r="D38" i="24"/>
  <c r="E39" i="24" s="1"/>
  <c r="B38" i="22"/>
  <c r="C37" i="22"/>
  <c r="D37" i="22" s="1"/>
  <c r="E37" i="22" s="1"/>
  <c r="E39" i="21"/>
  <c r="F40" i="21" s="1"/>
  <c r="D39" i="21"/>
  <c r="C40" i="21"/>
  <c r="F41" i="20"/>
  <c r="G41" i="20" s="1"/>
  <c r="E41" i="20"/>
  <c r="D42" i="20"/>
  <c r="B38" i="29" l="1"/>
  <c r="C37" i="29"/>
  <c r="D37" i="29" s="1"/>
  <c r="E37" i="29"/>
  <c r="P37" i="29"/>
  <c r="Q36" i="29"/>
  <c r="R36" i="29" s="1"/>
  <c r="C41" i="28"/>
  <c r="E40" i="28"/>
  <c r="F41" i="28" s="1"/>
  <c r="D40" i="28"/>
  <c r="C40" i="27"/>
  <c r="D39" i="27"/>
  <c r="E39" i="27"/>
  <c r="F40" i="27" s="1"/>
  <c r="D39" i="26"/>
  <c r="C40" i="26"/>
  <c r="E39" i="26"/>
  <c r="F40" i="26" s="1"/>
  <c r="P37" i="25"/>
  <c r="Q36" i="25"/>
  <c r="R36" i="25" s="1"/>
  <c r="D36" i="25"/>
  <c r="B38" i="25"/>
  <c r="C37" i="25"/>
  <c r="E38" i="25" s="1"/>
  <c r="D39" i="24"/>
  <c r="E40" i="24" s="1"/>
  <c r="C40" i="24"/>
  <c r="C38" i="22"/>
  <c r="D38" i="22" s="1"/>
  <c r="E38" i="22" s="1"/>
  <c r="B39" i="22"/>
  <c r="C41" i="21"/>
  <c r="E40" i="21"/>
  <c r="F41" i="21" s="1"/>
  <c r="D40" i="21"/>
  <c r="E42" i="20"/>
  <c r="F42" i="20"/>
  <c r="G42" i="20" s="1"/>
  <c r="D43" i="20"/>
  <c r="P38" i="29" l="1"/>
  <c r="Q37" i="29"/>
  <c r="R37" i="29" s="1"/>
  <c r="E38" i="29"/>
  <c r="C38" i="29"/>
  <c r="D38" i="29" s="1"/>
  <c r="B39" i="29"/>
  <c r="E41" i="28"/>
  <c r="F42" i="28" s="1"/>
  <c r="D41" i="28"/>
  <c r="C42" i="28"/>
  <c r="C41" i="27"/>
  <c r="E40" i="27"/>
  <c r="F41" i="27" s="1"/>
  <c r="D40" i="27"/>
  <c r="C41" i="26"/>
  <c r="E40" i="26"/>
  <c r="F41" i="26" s="1"/>
  <c r="D40" i="26"/>
  <c r="B39" i="25"/>
  <c r="C38" i="25"/>
  <c r="E39" i="25" s="1"/>
  <c r="D37" i="25"/>
  <c r="Q37" i="25"/>
  <c r="R37" i="25" s="1"/>
  <c r="P38" i="25"/>
  <c r="C41" i="24"/>
  <c r="D40" i="24"/>
  <c r="E41" i="24" s="1"/>
  <c r="B40" i="22"/>
  <c r="C39" i="22"/>
  <c r="D39" i="22" s="1"/>
  <c r="E39" i="22" s="1"/>
  <c r="E41" i="21"/>
  <c r="F42" i="21" s="1"/>
  <c r="D41" i="21"/>
  <c r="C42" i="21"/>
  <c r="D44" i="20"/>
  <c r="F43" i="20"/>
  <c r="G43" i="20" s="1"/>
  <c r="E43" i="20"/>
  <c r="C39" i="29" l="1"/>
  <c r="D39" i="29" s="1"/>
  <c r="B40" i="29"/>
  <c r="E39" i="29"/>
  <c r="P39" i="29"/>
  <c r="Q38" i="29"/>
  <c r="R38" i="29" s="1"/>
  <c r="D42" i="28"/>
  <c r="C43" i="28"/>
  <c r="E42" i="28"/>
  <c r="F43" i="28" s="1"/>
  <c r="E41" i="27"/>
  <c r="F42" i="27" s="1"/>
  <c r="C42" i="27"/>
  <c r="D41" i="27"/>
  <c r="E41" i="26"/>
  <c r="F42" i="26" s="1"/>
  <c r="D41" i="26"/>
  <c r="C42" i="26"/>
  <c r="P39" i="25"/>
  <c r="Q38" i="25"/>
  <c r="R38" i="25" s="1"/>
  <c r="D38" i="25"/>
  <c r="C39" i="25"/>
  <c r="E40" i="25" s="1"/>
  <c r="B40" i="25"/>
  <c r="C42" i="24"/>
  <c r="D41" i="24"/>
  <c r="E42" i="24" s="1"/>
  <c r="B41" i="22"/>
  <c r="C40" i="22"/>
  <c r="D40" i="22" s="1"/>
  <c r="E40" i="22" s="1"/>
  <c r="D42" i="21"/>
  <c r="C43" i="21"/>
  <c r="E42" i="21"/>
  <c r="F43" i="21" s="1"/>
  <c r="F44" i="20"/>
  <c r="G44" i="20" s="1"/>
  <c r="E44" i="20"/>
  <c r="D45" i="20"/>
  <c r="Q39" i="29" l="1"/>
  <c r="R39" i="29" s="1"/>
  <c r="P40" i="29"/>
  <c r="E40" i="29"/>
  <c r="B41" i="29"/>
  <c r="C40" i="29"/>
  <c r="D40" i="29" s="1"/>
  <c r="C44" i="28"/>
  <c r="E43" i="28"/>
  <c r="F44" i="28" s="1"/>
  <c r="D43" i="28"/>
  <c r="E42" i="27"/>
  <c r="F43" i="27" s="1"/>
  <c r="C43" i="27"/>
  <c r="D42" i="27"/>
  <c r="D42" i="26"/>
  <c r="E42" i="26"/>
  <c r="F43" i="26" s="1"/>
  <c r="C43" i="26"/>
  <c r="B41" i="25"/>
  <c r="C40" i="25"/>
  <c r="E41" i="25" s="1"/>
  <c r="D39" i="25"/>
  <c r="Q39" i="25"/>
  <c r="R39" i="25" s="1"/>
  <c r="P40" i="25"/>
  <c r="C43" i="24"/>
  <c r="D42" i="24"/>
  <c r="E43" i="24" s="1"/>
  <c r="B42" i="22"/>
  <c r="C41" i="22"/>
  <c r="D41" i="22" s="1"/>
  <c r="E41" i="22" s="1"/>
  <c r="C44" i="21"/>
  <c r="E43" i="21"/>
  <c r="F44" i="21" s="1"/>
  <c r="D43" i="21"/>
  <c r="D46" i="20"/>
  <c r="E45" i="20"/>
  <c r="F45" i="20"/>
  <c r="G45" i="20" s="1"/>
  <c r="B42" i="29" l="1"/>
  <c r="C41" i="29"/>
  <c r="D41" i="29" s="1"/>
  <c r="E41" i="29"/>
  <c r="P41" i="29"/>
  <c r="Q40" i="29"/>
  <c r="R40" i="29" s="1"/>
  <c r="E44" i="28"/>
  <c r="F45" i="28" s="1"/>
  <c r="D44" i="28"/>
  <c r="C45" i="28"/>
  <c r="C44" i="27"/>
  <c r="E43" i="27"/>
  <c r="F44" i="27" s="1"/>
  <c r="D43" i="27"/>
  <c r="C44" i="26"/>
  <c r="E43" i="26"/>
  <c r="F44" i="26" s="1"/>
  <c r="D43" i="26"/>
  <c r="P41" i="25"/>
  <c r="Q40" i="25"/>
  <c r="R40" i="25" s="1"/>
  <c r="D40" i="25"/>
  <c r="C41" i="25"/>
  <c r="E42" i="25" s="1"/>
  <c r="B42" i="25"/>
  <c r="D43" i="24"/>
  <c r="E44" i="24" s="1"/>
  <c r="C44" i="24"/>
  <c r="C42" i="22"/>
  <c r="D42" i="22" s="1"/>
  <c r="E42" i="22" s="1"/>
  <c r="B43" i="22"/>
  <c r="E44" i="21"/>
  <c r="F45" i="21" s="1"/>
  <c r="D44" i="21"/>
  <c r="C45" i="21"/>
  <c r="E46" i="20"/>
  <c r="D47" i="20"/>
  <c r="F46" i="20"/>
  <c r="G46" i="20" s="1"/>
  <c r="P42" i="29" l="1"/>
  <c r="Q41" i="29"/>
  <c r="R41" i="29" s="1"/>
  <c r="E42" i="29"/>
  <c r="B43" i="29"/>
  <c r="C42" i="29"/>
  <c r="D42" i="29" s="1"/>
  <c r="D45" i="28"/>
  <c r="C46" i="28"/>
  <c r="E45" i="28"/>
  <c r="F46" i="28" s="1"/>
  <c r="E44" i="27"/>
  <c r="F45" i="27" s="1"/>
  <c r="D44" i="27"/>
  <c r="C45" i="27"/>
  <c r="E44" i="26"/>
  <c r="F45" i="26" s="1"/>
  <c r="C45" i="26"/>
  <c r="D44" i="26"/>
  <c r="B43" i="25"/>
  <c r="C42" i="25"/>
  <c r="E43" i="25" s="1"/>
  <c r="D41" i="25"/>
  <c r="P42" i="25"/>
  <c r="Q41" i="25"/>
  <c r="R41" i="25" s="1"/>
  <c r="D44" i="24"/>
  <c r="E45" i="24" s="1"/>
  <c r="C45" i="24"/>
  <c r="B44" i="22"/>
  <c r="C43" i="22"/>
  <c r="D43" i="22" s="1"/>
  <c r="E43" i="22" s="1"/>
  <c r="E45" i="21"/>
  <c r="F46" i="21" s="1"/>
  <c r="C46" i="21"/>
  <c r="D45" i="21"/>
  <c r="F47" i="20"/>
  <c r="G47" i="20" s="1"/>
  <c r="D48" i="20"/>
  <c r="E47" i="20"/>
  <c r="C43" i="29" l="1"/>
  <c r="D43" i="29" s="1"/>
  <c r="B44" i="29"/>
  <c r="E43" i="29"/>
  <c r="Q42" i="29"/>
  <c r="R42" i="29" s="1"/>
  <c r="P43" i="29"/>
  <c r="C47" i="28"/>
  <c r="E46" i="28"/>
  <c r="F47" i="28" s="1"/>
  <c r="D46" i="28"/>
  <c r="C46" i="27"/>
  <c r="D45" i="27"/>
  <c r="E45" i="27"/>
  <c r="F46" i="27" s="1"/>
  <c r="D45" i="26"/>
  <c r="C46" i="26"/>
  <c r="E45" i="26"/>
  <c r="F46" i="26" s="1"/>
  <c r="Q42" i="25"/>
  <c r="R42" i="25" s="1"/>
  <c r="P43" i="25"/>
  <c r="D42" i="25"/>
  <c r="C43" i="25"/>
  <c r="E44" i="25" s="1"/>
  <c r="B44" i="25"/>
  <c r="C46" i="24"/>
  <c r="D45" i="24"/>
  <c r="E46" i="24" s="1"/>
  <c r="C44" i="22"/>
  <c r="D44" i="22" s="1"/>
  <c r="E44" i="22" s="1"/>
  <c r="B45" i="22"/>
  <c r="C47" i="21"/>
  <c r="E46" i="21"/>
  <c r="F47" i="21" s="1"/>
  <c r="D46" i="21"/>
  <c r="E48" i="20"/>
  <c r="F48" i="20"/>
  <c r="G48" i="20" s="1"/>
  <c r="D49" i="20"/>
  <c r="P44" i="29" l="1"/>
  <c r="Q43" i="29"/>
  <c r="R43" i="29" s="1"/>
  <c r="E44" i="29"/>
  <c r="B45" i="29"/>
  <c r="C44" i="29"/>
  <c r="D44" i="29" s="1"/>
  <c r="E47" i="28"/>
  <c r="F48" i="28" s="1"/>
  <c r="D47" i="28"/>
  <c r="C48" i="28"/>
  <c r="C47" i="27"/>
  <c r="E46" i="27"/>
  <c r="F47" i="27" s="1"/>
  <c r="D46" i="27"/>
  <c r="C47" i="26"/>
  <c r="E46" i="26"/>
  <c r="F47" i="26" s="1"/>
  <c r="D46" i="26"/>
  <c r="C44" i="25"/>
  <c r="E45" i="25" s="1"/>
  <c r="B45" i="25"/>
  <c r="D43" i="25"/>
  <c r="P44" i="25"/>
  <c r="Q43" i="25"/>
  <c r="R43" i="25" s="1"/>
  <c r="C47" i="24"/>
  <c r="D46" i="24"/>
  <c r="E47" i="24" s="1"/>
  <c r="C45" i="22"/>
  <c r="D45" i="22" s="1"/>
  <c r="E45" i="22" s="1"/>
  <c r="B46" i="22"/>
  <c r="E47" i="21"/>
  <c r="F48" i="21" s="1"/>
  <c r="D47" i="21"/>
  <c r="C48" i="21"/>
  <c r="E49" i="20"/>
  <c r="D50" i="20"/>
  <c r="F49" i="20"/>
  <c r="G49" i="20" s="1"/>
  <c r="B46" i="29" l="1"/>
  <c r="C45" i="29"/>
  <c r="D45" i="29" s="1"/>
  <c r="E45" i="29"/>
  <c r="Q44" i="29"/>
  <c r="R44" i="29" s="1"/>
  <c r="P45" i="29"/>
  <c r="C49" i="28"/>
  <c r="D48" i="28"/>
  <c r="E48" i="28"/>
  <c r="F49" i="28" s="1"/>
  <c r="E47" i="27"/>
  <c r="F48" i="27" s="1"/>
  <c r="D47" i="27"/>
  <c r="C48" i="27"/>
  <c r="E47" i="26"/>
  <c r="F48" i="26" s="1"/>
  <c r="D47" i="26"/>
  <c r="C48" i="26"/>
  <c r="Q44" i="25"/>
  <c r="R44" i="25" s="1"/>
  <c r="P45" i="25"/>
  <c r="D44" i="25"/>
  <c r="B46" i="25"/>
  <c r="C45" i="25"/>
  <c r="E46" i="25" s="1"/>
  <c r="D47" i="24"/>
  <c r="E48" i="24" s="1"/>
  <c r="C48" i="24"/>
  <c r="B47" i="22"/>
  <c r="C46" i="22"/>
  <c r="D46" i="22" s="1"/>
  <c r="E46" i="22" s="1"/>
  <c r="E48" i="21"/>
  <c r="F49" i="21" s="1"/>
  <c r="D48" i="21"/>
  <c r="C49" i="21"/>
  <c r="F50" i="20"/>
  <c r="G50" i="20" s="1"/>
  <c r="D51" i="20"/>
  <c r="E50" i="20"/>
  <c r="P46" i="29" l="1"/>
  <c r="Q45" i="29"/>
  <c r="R45" i="29" s="1"/>
  <c r="E46" i="29"/>
  <c r="C46" i="29"/>
  <c r="D46" i="29" s="1"/>
  <c r="B47" i="29"/>
  <c r="C50" i="28"/>
  <c r="E49" i="28"/>
  <c r="F50" i="28" s="1"/>
  <c r="D49" i="28"/>
  <c r="E48" i="27"/>
  <c r="F49" i="27" s="1"/>
  <c r="C49" i="27"/>
  <c r="D48" i="27"/>
  <c r="E48" i="26"/>
  <c r="F49" i="26" s="1"/>
  <c r="D48" i="26"/>
  <c r="C49" i="26"/>
  <c r="C46" i="25"/>
  <c r="E47" i="25" s="1"/>
  <c r="B47" i="25"/>
  <c r="D45" i="25"/>
  <c r="P46" i="25"/>
  <c r="Q45" i="25"/>
  <c r="R45" i="25" s="1"/>
  <c r="D48" i="24"/>
  <c r="E49" i="24" s="1"/>
  <c r="C49" i="24"/>
  <c r="C47" i="22"/>
  <c r="D47" i="22" s="1"/>
  <c r="E47" i="22" s="1"/>
  <c r="B48" i="22"/>
  <c r="C50" i="21"/>
  <c r="E49" i="21"/>
  <c r="F50" i="21" s="1"/>
  <c r="D49" i="21"/>
  <c r="E51" i="20"/>
  <c r="F51" i="20"/>
  <c r="G51" i="20" s="1"/>
  <c r="D52" i="20"/>
  <c r="C47" i="29" l="1"/>
  <c r="D47" i="29" s="1"/>
  <c r="B48" i="29"/>
  <c r="E47" i="29"/>
  <c r="P47" i="29"/>
  <c r="Q46" i="29"/>
  <c r="R46" i="29" s="1"/>
  <c r="E50" i="28"/>
  <c r="F51" i="28" s="1"/>
  <c r="D50" i="28"/>
  <c r="C51" i="28"/>
  <c r="C50" i="27"/>
  <c r="E49" i="27"/>
  <c r="F50" i="27" s="1"/>
  <c r="D49" i="27"/>
  <c r="C50" i="26"/>
  <c r="E49" i="26"/>
  <c r="F50" i="26" s="1"/>
  <c r="D49" i="26"/>
  <c r="Q46" i="25"/>
  <c r="R46" i="25" s="1"/>
  <c r="P47" i="25"/>
  <c r="D46" i="25"/>
  <c r="B48" i="25"/>
  <c r="C47" i="25"/>
  <c r="E48" i="25" s="1"/>
  <c r="C50" i="24"/>
  <c r="D49" i="24"/>
  <c r="E50" i="24" s="1"/>
  <c r="C48" i="22"/>
  <c r="D48" i="22" s="1"/>
  <c r="E48" i="22" s="1"/>
  <c r="B49" i="22"/>
  <c r="E50" i="21"/>
  <c r="F51" i="21" s="1"/>
  <c r="D50" i="21"/>
  <c r="C51" i="21"/>
  <c r="D53" i="20"/>
  <c r="E52" i="20"/>
  <c r="F52" i="20"/>
  <c r="G52" i="20" s="1"/>
  <c r="Q47" i="29" l="1"/>
  <c r="R47" i="29" s="1"/>
  <c r="P48" i="29"/>
  <c r="E48" i="29"/>
  <c r="C48" i="29"/>
  <c r="D48" i="29" s="1"/>
  <c r="B49" i="29"/>
  <c r="C52" i="28"/>
  <c r="D51" i="28"/>
  <c r="E51" i="28"/>
  <c r="F52" i="28" s="1"/>
  <c r="E50" i="27"/>
  <c r="F51" i="27" s="1"/>
  <c r="D50" i="27"/>
  <c r="C51" i="27"/>
  <c r="E50" i="26"/>
  <c r="F51" i="26" s="1"/>
  <c r="D50" i="26"/>
  <c r="C51" i="26"/>
  <c r="C48" i="25"/>
  <c r="E49" i="25" s="1"/>
  <c r="B49" i="25"/>
  <c r="D47" i="25"/>
  <c r="Q47" i="25"/>
  <c r="R47" i="25" s="1"/>
  <c r="P48" i="25"/>
  <c r="C51" i="24"/>
  <c r="D50" i="24"/>
  <c r="E51" i="24" s="1"/>
  <c r="B50" i="22"/>
  <c r="C49" i="22"/>
  <c r="D49" i="22" s="1"/>
  <c r="E49" i="22" s="1"/>
  <c r="E51" i="21"/>
  <c r="F52" i="21" s="1"/>
  <c r="D51" i="21"/>
  <c r="C52" i="21"/>
  <c r="F53" i="20"/>
  <c r="G53" i="20" s="1"/>
  <c r="D54" i="20"/>
  <c r="E53" i="20"/>
  <c r="B50" i="29" l="1"/>
  <c r="C49" i="29"/>
  <c r="D49" i="29" s="1"/>
  <c r="E49" i="29"/>
  <c r="P49" i="29"/>
  <c r="Q48" i="29"/>
  <c r="R48" i="29" s="1"/>
  <c r="C53" i="28"/>
  <c r="E52" i="28"/>
  <c r="F53" i="28" s="1"/>
  <c r="D52" i="28"/>
  <c r="C52" i="27"/>
  <c r="D51" i="27"/>
  <c r="E51" i="27"/>
  <c r="F52" i="27" s="1"/>
  <c r="E51" i="26"/>
  <c r="F52" i="26" s="1"/>
  <c r="D51" i="26"/>
  <c r="C52" i="26"/>
  <c r="D48" i="25"/>
  <c r="B50" i="25"/>
  <c r="C49" i="25"/>
  <c r="E50" i="25" s="1"/>
  <c r="P49" i="25"/>
  <c r="Q48" i="25"/>
  <c r="R48" i="25" s="1"/>
  <c r="D51" i="24"/>
  <c r="E52" i="24" s="1"/>
  <c r="C52" i="24"/>
  <c r="C50" i="22"/>
  <c r="D50" i="22" s="1"/>
  <c r="E50" i="22" s="1"/>
  <c r="B51" i="22"/>
  <c r="C53" i="21"/>
  <c r="E52" i="21"/>
  <c r="F53" i="21" s="1"/>
  <c r="D52" i="21"/>
  <c r="D55" i="20"/>
  <c r="F54" i="20"/>
  <c r="G54" i="20" s="1"/>
  <c r="E54" i="20"/>
  <c r="P50" i="29" l="1"/>
  <c r="Q49" i="29"/>
  <c r="R49" i="29" s="1"/>
  <c r="E50" i="29"/>
  <c r="B51" i="29"/>
  <c r="C50" i="29"/>
  <c r="D50" i="29" s="1"/>
  <c r="E53" i="28"/>
  <c r="F54" i="28" s="1"/>
  <c r="D53" i="28"/>
  <c r="C54" i="28"/>
  <c r="C53" i="27"/>
  <c r="E52" i="27"/>
  <c r="F53" i="27" s="1"/>
  <c r="D52" i="27"/>
  <c r="C53" i="26"/>
  <c r="E52" i="26"/>
  <c r="F53" i="26" s="1"/>
  <c r="D52" i="26"/>
  <c r="Q49" i="25"/>
  <c r="R49" i="25" s="1"/>
  <c r="P50" i="25"/>
  <c r="B51" i="25"/>
  <c r="C50" i="25"/>
  <c r="E51" i="25" s="1"/>
  <c r="D49" i="25"/>
  <c r="C53" i="24"/>
  <c r="D52" i="24"/>
  <c r="E53" i="24" s="1"/>
  <c r="B52" i="22"/>
  <c r="C51" i="22"/>
  <c r="D51" i="22" s="1"/>
  <c r="E51" i="22" s="1"/>
  <c r="E53" i="21"/>
  <c r="F54" i="21" s="1"/>
  <c r="D53" i="21"/>
  <c r="C54" i="21"/>
  <c r="E55" i="20"/>
  <c r="F55" i="20"/>
  <c r="G55" i="20" s="1"/>
  <c r="D56" i="20"/>
  <c r="C51" i="29" l="1"/>
  <c r="D51" i="29" s="1"/>
  <c r="B52" i="29"/>
  <c r="E51" i="29"/>
  <c r="P51" i="29"/>
  <c r="Q50" i="29"/>
  <c r="R50" i="29" s="1"/>
  <c r="D54" i="28"/>
  <c r="C55" i="28"/>
  <c r="E54" i="28"/>
  <c r="F55" i="28" s="1"/>
  <c r="E53" i="27"/>
  <c r="F54" i="27" s="1"/>
  <c r="D53" i="27"/>
  <c r="C54" i="27"/>
  <c r="E53" i="26"/>
  <c r="F54" i="26" s="1"/>
  <c r="D53" i="26"/>
  <c r="C54" i="26"/>
  <c r="D50" i="25"/>
  <c r="C51" i="25"/>
  <c r="E52" i="25" s="1"/>
  <c r="B52" i="25"/>
  <c r="P51" i="25"/>
  <c r="Q50" i="25"/>
  <c r="R50" i="25" s="1"/>
  <c r="C54" i="24"/>
  <c r="D53" i="24"/>
  <c r="E54" i="24" s="1"/>
  <c r="B53" i="22"/>
  <c r="C52" i="22"/>
  <c r="D52" i="22" s="1"/>
  <c r="E52" i="22" s="1"/>
  <c r="D54" i="21"/>
  <c r="E54" i="21"/>
  <c r="F55" i="21" s="1"/>
  <c r="C55" i="21"/>
  <c r="F56" i="20"/>
  <c r="G56" i="20" s="1"/>
  <c r="E56" i="20"/>
  <c r="D57" i="20"/>
  <c r="Q51" i="29" l="1"/>
  <c r="R51" i="29" s="1"/>
  <c r="P52" i="29"/>
  <c r="E52" i="29"/>
  <c r="B53" i="29"/>
  <c r="C52" i="29"/>
  <c r="D52" i="29" s="1"/>
  <c r="C56" i="28"/>
  <c r="E55" i="28"/>
  <c r="F56" i="28" s="1"/>
  <c r="D55" i="28"/>
  <c r="D54" i="27"/>
  <c r="C55" i="27"/>
  <c r="E54" i="27"/>
  <c r="F55" i="27" s="1"/>
  <c r="D54" i="26"/>
  <c r="C55" i="26"/>
  <c r="E54" i="26"/>
  <c r="F55" i="26" s="1"/>
  <c r="Q51" i="25"/>
  <c r="R51" i="25" s="1"/>
  <c r="P52" i="25"/>
  <c r="B53" i="25"/>
  <c r="C52" i="25"/>
  <c r="E53" i="25" s="1"/>
  <c r="D51" i="25"/>
  <c r="C55" i="24"/>
  <c r="D54" i="24"/>
  <c r="E55" i="24" s="1"/>
  <c r="C53" i="22"/>
  <c r="D53" i="22" s="1"/>
  <c r="E53" i="22" s="1"/>
  <c r="B54" i="22"/>
  <c r="C56" i="21"/>
  <c r="E55" i="21"/>
  <c r="F56" i="21" s="1"/>
  <c r="D55" i="21"/>
  <c r="D58" i="20"/>
  <c r="F57" i="20"/>
  <c r="G57" i="20" s="1"/>
  <c r="E57" i="20"/>
  <c r="B54" i="29" l="1"/>
  <c r="C53" i="29"/>
  <c r="D53" i="29" s="1"/>
  <c r="E53" i="29"/>
  <c r="Q52" i="29"/>
  <c r="R52" i="29" s="1"/>
  <c r="P53" i="29"/>
  <c r="E56" i="28"/>
  <c r="F57" i="28" s="1"/>
  <c r="D56" i="28"/>
  <c r="C57" i="28"/>
  <c r="C56" i="27"/>
  <c r="E55" i="27"/>
  <c r="F56" i="27" s="1"/>
  <c r="D55" i="27"/>
  <c r="C56" i="26"/>
  <c r="E55" i="26"/>
  <c r="F56" i="26" s="1"/>
  <c r="D55" i="26"/>
  <c r="D52" i="25"/>
  <c r="C53" i="25"/>
  <c r="E54" i="25" s="1"/>
  <c r="B54" i="25"/>
  <c r="Q52" i="25"/>
  <c r="R52" i="25" s="1"/>
  <c r="P53" i="25"/>
  <c r="D55" i="24"/>
  <c r="E56" i="24" s="1"/>
  <c r="C56" i="24"/>
  <c r="B55" i="22"/>
  <c r="C54" i="22"/>
  <c r="D54" i="22" s="1"/>
  <c r="E54" i="22" s="1"/>
  <c r="E56" i="21"/>
  <c r="F57" i="21" s="1"/>
  <c r="D56" i="21"/>
  <c r="C57" i="21"/>
  <c r="D59" i="20"/>
  <c r="F58" i="20"/>
  <c r="G58" i="20" s="1"/>
  <c r="E58" i="20"/>
  <c r="P54" i="29" l="1"/>
  <c r="Q53" i="29"/>
  <c r="R53" i="29" s="1"/>
  <c r="E54" i="29"/>
  <c r="B55" i="29"/>
  <c r="C54" i="29"/>
  <c r="D54" i="29" s="1"/>
  <c r="C58" i="28"/>
  <c r="D57" i="28"/>
  <c r="E57" i="28"/>
  <c r="F58" i="28" s="1"/>
  <c r="E56" i="27"/>
  <c r="F57" i="27" s="1"/>
  <c r="C57" i="27"/>
  <c r="D56" i="27"/>
  <c r="E56" i="26"/>
  <c r="F57" i="26" s="1"/>
  <c r="C57" i="26"/>
  <c r="D56" i="26"/>
  <c r="B55" i="25"/>
  <c r="C54" i="25"/>
  <c r="E55" i="25" s="1"/>
  <c r="D53" i="25"/>
  <c r="P54" i="25"/>
  <c r="Q53" i="25"/>
  <c r="R53" i="25" s="1"/>
  <c r="C57" i="24"/>
  <c r="D56" i="24"/>
  <c r="E57" i="24" s="1"/>
  <c r="B56" i="22"/>
  <c r="C55" i="22"/>
  <c r="D55" i="22" s="1"/>
  <c r="E55" i="22" s="1"/>
  <c r="E57" i="21"/>
  <c r="F58" i="21" s="1"/>
  <c r="C58" i="21"/>
  <c r="D57" i="21"/>
  <c r="F59" i="20"/>
  <c r="G59" i="20" s="1"/>
  <c r="E59" i="20"/>
  <c r="D60" i="20"/>
  <c r="C55" i="29" l="1"/>
  <c r="D55" i="29" s="1"/>
  <c r="B56" i="29"/>
  <c r="E55" i="29"/>
  <c r="Q54" i="29"/>
  <c r="R54" i="29" s="1"/>
  <c r="P55" i="29"/>
  <c r="C59" i="28"/>
  <c r="E58" i="28"/>
  <c r="F59" i="28" s="1"/>
  <c r="D58" i="28"/>
  <c r="C58" i="27"/>
  <c r="D57" i="27"/>
  <c r="E57" i="27"/>
  <c r="F58" i="27" s="1"/>
  <c r="D57" i="26"/>
  <c r="C58" i="26"/>
  <c r="E57" i="26"/>
  <c r="F58" i="26" s="1"/>
  <c r="Q54" i="25"/>
  <c r="R54" i="25" s="1"/>
  <c r="P55" i="25"/>
  <c r="D54" i="25"/>
  <c r="C55" i="25"/>
  <c r="E56" i="25" s="1"/>
  <c r="B56" i="25"/>
  <c r="C58" i="24"/>
  <c r="D57" i="24"/>
  <c r="E58" i="24" s="1"/>
  <c r="C56" i="22"/>
  <c r="D56" i="22" s="1"/>
  <c r="E56" i="22" s="1"/>
  <c r="B57" i="22"/>
  <c r="C59" i="21"/>
  <c r="E58" i="21"/>
  <c r="F59" i="21" s="1"/>
  <c r="D58" i="21"/>
  <c r="E60" i="20"/>
  <c r="D61" i="20"/>
  <c r="F60" i="20"/>
  <c r="G60" i="20" s="1"/>
  <c r="E56" i="29" l="1"/>
  <c r="P56" i="29"/>
  <c r="Q55" i="29"/>
  <c r="R55" i="29" s="1"/>
  <c r="C56" i="29"/>
  <c r="D56" i="29" s="1"/>
  <c r="B57" i="29"/>
  <c r="E59" i="28"/>
  <c r="F60" i="28" s="1"/>
  <c r="D59" i="28"/>
  <c r="C60" i="28"/>
  <c r="C59" i="27"/>
  <c r="E58" i="27"/>
  <c r="F59" i="27" s="1"/>
  <c r="D58" i="27"/>
  <c r="C59" i="26"/>
  <c r="E58" i="26"/>
  <c r="F59" i="26" s="1"/>
  <c r="D58" i="26"/>
  <c r="C56" i="25"/>
  <c r="E57" i="25" s="1"/>
  <c r="B57" i="25"/>
  <c r="D55" i="25"/>
  <c r="P56" i="25"/>
  <c r="Q55" i="25"/>
  <c r="R55" i="25" s="1"/>
  <c r="C59" i="24"/>
  <c r="D58" i="24"/>
  <c r="E59" i="24" s="1"/>
  <c r="C57" i="22"/>
  <c r="D57" i="22" s="1"/>
  <c r="E57" i="22" s="1"/>
  <c r="B58" i="22"/>
  <c r="E59" i="21"/>
  <c r="F60" i="21" s="1"/>
  <c r="D59" i="21"/>
  <c r="C60" i="21"/>
  <c r="E61" i="20"/>
  <c r="D62" i="20"/>
  <c r="F61" i="20"/>
  <c r="G61" i="20" s="1"/>
  <c r="B58" i="29" l="1"/>
  <c r="C57" i="29"/>
  <c r="D57" i="29" s="1"/>
  <c r="E57" i="29"/>
  <c r="Q56" i="29"/>
  <c r="R56" i="29" s="1"/>
  <c r="P57" i="29"/>
  <c r="D60" i="28"/>
  <c r="C61" i="28"/>
  <c r="E60" i="28"/>
  <c r="F61" i="28" s="1"/>
  <c r="C60" i="27"/>
  <c r="E59" i="27"/>
  <c r="F60" i="27" s="1"/>
  <c r="D59" i="27"/>
  <c r="E59" i="26"/>
  <c r="F60" i="26" s="1"/>
  <c r="D59" i="26"/>
  <c r="C60" i="26"/>
  <c r="Q56" i="25"/>
  <c r="R56" i="25" s="1"/>
  <c r="P57" i="25"/>
  <c r="D56" i="25"/>
  <c r="B58" i="25"/>
  <c r="C57" i="25"/>
  <c r="E58" i="25" s="1"/>
  <c r="C60" i="24"/>
  <c r="D59" i="24"/>
  <c r="E60" i="24" s="1"/>
  <c r="B59" i="22"/>
  <c r="C58" i="22"/>
  <c r="D58" i="22" s="1"/>
  <c r="E58" i="22" s="1"/>
  <c r="E60" i="21"/>
  <c r="F61" i="21" s="1"/>
  <c r="D60" i="21"/>
  <c r="C61" i="21"/>
  <c r="F62" i="20"/>
  <c r="G62" i="20" s="1"/>
  <c r="E62" i="20"/>
  <c r="D63" i="20"/>
  <c r="P58" i="29" l="1"/>
  <c r="Q57" i="29"/>
  <c r="R57" i="29" s="1"/>
  <c r="E58" i="29"/>
  <c r="C58" i="29"/>
  <c r="D58" i="29" s="1"/>
  <c r="B59" i="29"/>
  <c r="C62" i="28"/>
  <c r="E61" i="28"/>
  <c r="F62" i="28" s="1"/>
  <c r="D61" i="28"/>
  <c r="D60" i="27"/>
  <c r="C61" i="27"/>
  <c r="E60" i="27"/>
  <c r="F61" i="27" s="1"/>
  <c r="D60" i="26"/>
  <c r="C61" i="26"/>
  <c r="E60" i="26"/>
  <c r="F61" i="26" s="1"/>
  <c r="C58" i="25"/>
  <c r="E59" i="25" s="1"/>
  <c r="B59" i="25"/>
  <c r="D57" i="25"/>
  <c r="P58" i="25"/>
  <c r="Q57" i="25"/>
  <c r="R57" i="25" s="1"/>
  <c r="D60" i="24"/>
  <c r="E61" i="24" s="1"/>
  <c r="C61" i="24"/>
  <c r="C59" i="22"/>
  <c r="D59" i="22" s="1"/>
  <c r="E59" i="22" s="1"/>
  <c r="B60" i="22"/>
  <c r="C62" i="21"/>
  <c r="E61" i="21"/>
  <c r="F62" i="21" s="1"/>
  <c r="D61" i="21"/>
  <c r="F63" i="20"/>
  <c r="G63" i="20" s="1"/>
  <c r="E63" i="20"/>
  <c r="D64" i="20"/>
  <c r="E59" i="29" l="1"/>
  <c r="P59" i="29"/>
  <c r="Q58" i="29"/>
  <c r="R58" i="29" s="1"/>
  <c r="B60" i="29"/>
  <c r="C59" i="29"/>
  <c r="D59" i="29" s="1"/>
  <c r="E62" i="28"/>
  <c r="F63" i="28" s="1"/>
  <c r="D62" i="28"/>
  <c r="C63" i="28"/>
  <c r="C62" i="27"/>
  <c r="E61" i="27"/>
  <c r="F62" i="27" s="1"/>
  <c r="D61" i="27"/>
  <c r="D58" i="25"/>
  <c r="C62" i="26"/>
  <c r="E61" i="26"/>
  <c r="F62" i="26" s="1"/>
  <c r="D61" i="26"/>
  <c r="Q58" i="25"/>
  <c r="R58" i="25" s="1"/>
  <c r="P59" i="25"/>
  <c r="B60" i="25"/>
  <c r="C59" i="25"/>
  <c r="E60" i="25" s="1"/>
  <c r="C62" i="24"/>
  <c r="D61" i="24"/>
  <c r="E62" i="24" s="1"/>
  <c r="B61" i="22"/>
  <c r="C60" i="22"/>
  <c r="D60" i="22" s="1"/>
  <c r="E60" i="22" s="1"/>
  <c r="E62" i="21"/>
  <c r="F63" i="21" s="1"/>
  <c r="D62" i="21"/>
  <c r="C63" i="21"/>
  <c r="D65" i="20"/>
  <c r="F64" i="20"/>
  <c r="G64" i="20" s="1"/>
  <c r="E64" i="20"/>
  <c r="C60" i="29" l="1"/>
  <c r="D60" i="29" s="1"/>
  <c r="B61" i="29"/>
  <c r="Q59" i="29"/>
  <c r="R59" i="29" s="1"/>
  <c r="P60" i="29"/>
  <c r="E60" i="29"/>
  <c r="D63" i="28"/>
  <c r="C64" i="28"/>
  <c r="E63" i="28"/>
  <c r="F64" i="28" s="1"/>
  <c r="E62" i="27"/>
  <c r="F63" i="27" s="1"/>
  <c r="D62" i="27"/>
  <c r="C63" i="27"/>
  <c r="E62" i="26"/>
  <c r="F63" i="26" s="1"/>
  <c r="D62" i="26"/>
  <c r="C63" i="26"/>
  <c r="C60" i="25"/>
  <c r="E61" i="25" s="1"/>
  <c r="B61" i="25"/>
  <c r="D59" i="25"/>
  <c r="Q59" i="25"/>
  <c r="R59" i="25" s="1"/>
  <c r="P60" i="25"/>
  <c r="C63" i="24"/>
  <c r="D62" i="24"/>
  <c r="E63" i="24" s="1"/>
  <c r="B62" i="22"/>
  <c r="C61" i="22"/>
  <c r="D61" i="22" s="1"/>
  <c r="E61" i="22" s="1"/>
  <c r="E63" i="21"/>
  <c r="F64" i="21" s="1"/>
  <c r="D63" i="21"/>
  <c r="C64" i="21"/>
  <c r="F65" i="20"/>
  <c r="G65" i="20" s="1"/>
  <c r="E65" i="20"/>
  <c r="D66" i="20"/>
  <c r="E61" i="29" l="1"/>
  <c r="P61" i="29"/>
  <c r="Q60" i="29"/>
  <c r="R60" i="29" s="1"/>
  <c r="B62" i="29"/>
  <c r="C61" i="29"/>
  <c r="D61" i="29" s="1"/>
  <c r="C65" i="28"/>
  <c r="E64" i="28"/>
  <c r="F65" i="28" s="1"/>
  <c r="D64" i="28"/>
  <c r="C64" i="27"/>
  <c r="E63" i="27"/>
  <c r="F64" i="27" s="1"/>
  <c r="D63" i="27"/>
  <c r="D63" i="26"/>
  <c r="C64" i="26"/>
  <c r="E63" i="26"/>
  <c r="F64" i="26" s="1"/>
  <c r="P61" i="25"/>
  <c r="Q60" i="25"/>
  <c r="R60" i="25" s="1"/>
  <c r="D60" i="25"/>
  <c r="B62" i="25"/>
  <c r="C61" i="25"/>
  <c r="E62" i="25" s="1"/>
  <c r="D63" i="24"/>
  <c r="E64" i="24" s="1"/>
  <c r="C64" i="24"/>
  <c r="C62" i="22"/>
  <c r="D62" i="22" s="1"/>
  <c r="E62" i="22" s="1"/>
  <c r="B63" i="22"/>
  <c r="C65" i="21"/>
  <c r="E64" i="21"/>
  <c r="F65" i="21" s="1"/>
  <c r="D64" i="21"/>
  <c r="D67" i="20"/>
  <c r="F66" i="20"/>
  <c r="G66" i="20" s="1"/>
  <c r="E66" i="20"/>
  <c r="B63" i="29" l="1"/>
  <c r="C62" i="29"/>
  <c r="D62" i="29" s="1"/>
  <c r="Q61" i="29"/>
  <c r="R61" i="29" s="1"/>
  <c r="P62" i="29"/>
  <c r="E62" i="29"/>
  <c r="E65" i="28"/>
  <c r="F66" i="28" s="1"/>
  <c r="D65" i="28"/>
  <c r="C66" i="28"/>
  <c r="C65" i="27"/>
  <c r="E64" i="27"/>
  <c r="F65" i="27" s="1"/>
  <c r="D64" i="27"/>
  <c r="C65" i="26"/>
  <c r="E64" i="26"/>
  <c r="F65" i="26" s="1"/>
  <c r="D64" i="26"/>
  <c r="B63" i="25"/>
  <c r="C62" i="25"/>
  <c r="E63" i="25" s="1"/>
  <c r="D61" i="25"/>
  <c r="Q61" i="25"/>
  <c r="R61" i="25" s="1"/>
  <c r="P62" i="25"/>
  <c r="C65" i="24"/>
  <c r="D64" i="24"/>
  <c r="E65" i="24" s="1"/>
  <c r="B64" i="22"/>
  <c r="C63" i="22"/>
  <c r="D63" i="22" s="1"/>
  <c r="E63" i="22" s="1"/>
  <c r="E65" i="21"/>
  <c r="F66" i="21" s="1"/>
  <c r="D65" i="21"/>
  <c r="C66" i="21"/>
  <c r="E67" i="20"/>
  <c r="F67" i="20"/>
  <c r="G67" i="20" s="1"/>
  <c r="D68" i="20"/>
  <c r="E63" i="29" l="1"/>
  <c r="P63" i="29"/>
  <c r="Q62" i="29"/>
  <c r="R62" i="29" s="1"/>
  <c r="C63" i="29"/>
  <c r="D63" i="29" s="1"/>
  <c r="B64" i="29"/>
  <c r="C67" i="28"/>
  <c r="D66" i="28"/>
  <c r="E66" i="28"/>
  <c r="F67" i="28" s="1"/>
  <c r="E65" i="27"/>
  <c r="F66" i="27" s="1"/>
  <c r="D65" i="27"/>
  <c r="C66" i="27"/>
  <c r="D62" i="25"/>
  <c r="E65" i="26"/>
  <c r="F66" i="26" s="1"/>
  <c r="D65" i="26"/>
  <c r="C66" i="26"/>
  <c r="C63" i="25"/>
  <c r="E64" i="25" s="1"/>
  <c r="B64" i="25"/>
  <c r="P63" i="25"/>
  <c r="Q62" i="25"/>
  <c r="R62" i="25" s="1"/>
  <c r="C66" i="24"/>
  <c r="D65" i="24"/>
  <c r="E66" i="24" s="1"/>
  <c r="B65" i="22"/>
  <c r="C64" i="22"/>
  <c r="D64" i="22" s="1"/>
  <c r="E64" i="22" s="1"/>
  <c r="E66" i="21"/>
  <c r="F67" i="21" s="1"/>
  <c r="C67" i="21"/>
  <c r="D66" i="21"/>
  <c r="F68" i="20"/>
  <c r="G68" i="20" s="1"/>
  <c r="E68" i="20"/>
  <c r="D69" i="20"/>
  <c r="B65" i="29" l="1"/>
  <c r="C64" i="29"/>
  <c r="D64" i="29" s="1"/>
  <c r="Q63" i="29"/>
  <c r="R63" i="29" s="1"/>
  <c r="P64" i="29"/>
  <c r="E64" i="29"/>
  <c r="C68" i="28"/>
  <c r="E67" i="28"/>
  <c r="F68" i="28" s="1"/>
  <c r="D67" i="28"/>
  <c r="E66" i="27"/>
  <c r="F67" i="27" s="1"/>
  <c r="D66" i="27"/>
  <c r="C67" i="27"/>
  <c r="D66" i="26"/>
  <c r="C67" i="26"/>
  <c r="E66" i="26"/>
  <c r="F67" i="26" s="1"/>
  <c r="Q63" i="25"/>
  <c r="R63" i="25" s="1"/>
  <c r="P64" i="25"/>
  <c r="B65" i="25"/>
  <c r="C64" i="25"/>
  <c r="E65" i="25" s="1"/>
  <c r="D63" i="25"/>
  <c r="C67" i="24"/>
  <c r="D66" i="24"/>
  <c r="E67" i="24" s="1"/>
  <c r="C65" i="22"/>
  <c r="D65" i="22" s="1"/>
  <c r="E65" i="22" s="1"/>
  <c r="B66" i="22"/>
  <c r="C68" i="21"/>
  <c r="E67" i="21"/>
  <c r="F68" i="21" s="1"/>
  <c r="D67" i="21"/>
  <c r="F69" i="20"/>
  <c r="G69" i="20" s="1"/>
  <c r="D70" i="20"/>
  <c r="E69" i="20"/>
  <c r="E65" i="29" l="1"/>
  <c r="Q64" i="29"/>
  <c r="R64" i="29" s="1"/>
  <c r="P65" i="29"/>
  <c r="B66" i="29"/>
  <c r="C65" i="29"/>
  <c r="D65" i="29" s="1"/>
  <c r="E68" i="28"/>
  <c r="F69" i="28" s="1"/>
  <c r="C69" i="28"/>
  <c r="D68" i="28"/>
  <c r="C68" i="27"/>
  <c r="E67" i="27"/>
  <c r="F68" i="27" s="1"/>
  <c r="D67" i="27"/>
  <c r="C68" i="26"/>
  <c r="E67" i="26"/>
  <c r="F68" i="26" s="1"/>
  <c r="D67" i="26"/>
  <c r="D64" i="25"/>
  <c r="C65" i="25"/>
  <c r="E66" i="25" s="1"/>
  <c r="B66" i="25"/>
  <c r="P65" i="25"/>
  <c r="Q64" i="25"/>
  <c r="R64" i="25" s="1"/>
  <c r="D67" i="24"/>
  <c r="E68" i="24" s="1"/>
  <c r="C68" i="24"/>
  <c r="C66" i="22"/>
  <c r="D66" i="22" s="1"/>
  <c r="E66" i="22" s="1"/>
  <c r="B67" i="22"/>
  <c r="E68" i="21"/>
  <c r="F69" i="21" s="1"/>
  <c r="D68" i="21"/>
  <c r="C69" i="21"/>
  <c r="D71" i="20"/>
  <c r="F70" i="20"/>
  <c r="G70" i="20" s="1"/>
  <c r="E70" i="20"/>
  <c r="B67" i="29" l="1"/>
  <c r="C66" i="29"/>
  <c r="D66" i="29" s="1"/>
  <c r="P66" i="29"/>
  <c r="Q65" i="29"/>
  <c r="R65" i="29" s="1"/>
  <c r="E66" i="29"/>
  <c r="C70" i="28"/>
  <c r="D69" i="28"/>
  <c r="E69" i="28"/>
  <c r="F70" i="28" s="1"/>
  <c r="E68" i="27"/>
  <c r="F69" i="27" s="1"/>
  <c r="D68" i="27"/>
  <c r="C69" i="27"/>
  <c r="E68" i="26"/>
  <c r="F69" i="26" s="1"/>
  <c r="C69" i="26"/>
  <c r="D68" i="26"/>
  <c r="P66" i="25"/>
  <c r="Q65" i="25"/>
  <c r="R65" i="25" s="1"/>
  <c r="B67" i="25"/>
  <c r="C66" i="25"/>
  <c r="E67" i="25" s="1"/>
  <c r="D65" i="25"/>
  <c r="C69" i="24"/>
  <c r="D68" i="24"/>
  <c r="E69" i="24" s="1"/>
  <c r="B68" i="22"/>
  <c r="C67" i="22"/>
  <c r="D67" i="22" s="1"/>
  <c r="E67" i="22" s="1"/>
  <c r="E69" i="21"/>
  <c r="F70" i="21" s="1"/>
  <c r="D69" i="21"/>
  <c r="C70" i="21"/>
  <c r="F71" i="20"/>
  <c r="G71" i="20" s="1"/>
  <c r="E71" i="20"/>
  <c r="D72" i="20"/>
  <c r="E67" i="29" l="1"/>
  <c r="Q66" i="29"/>
  <c r="R66" i="29" s="1"/>
  <c r="P67" i="29"/>
  <c r="C67" i="29"/>
  <c r="D67" i="29" s="1"/>
  <c r="B68" i="29"/>
  <c r="C71" i="28"/>
  <c r="E70" i="28"/>
  <c r="F71" i="28" s="1"/>
  <c r="D70" i="28"/>
  <c r="C70" i="27"/>
  <c r="D69" i="27"/>
  <c r="E69" i="27"/>
  <c r="F70" i="27" s="1"/>
  <c r="D69" i="26"/>
  <c r="C70" i="26"/>
  <c r="E69" i="26"/>
  <c r="F70" i="26" s="1"/>
  <c r="C67" i="25"/>
  <c r="E68" i="25" s="1"/>
  <c r="B68" i="25"/>
  <c r="Q66" i="25"/>
  <c r="R66" i="25" s="1"/>
  <c r="P67" i="25"/>
  <c r="D66" i="25"/>
  <c r="C70" i="24"/>
  <c r="D69" i="24"/>
  <c r="E70" i="24" s="1"/>
  <c r="C68" i="22"/>
  <c r="D68" i="22" s="1"/>
  <c r="E68" i="22" s="1"/>
  <c r="B69" i="22"/>
  <c r="C71" i="21"/>
  <c r="E70" i="21"/>
  <c r="F71" i="21" s="1"/>
  <c r="D70" i="21"/>
  <c r="E72" i="20"/>
  <c r="D73" i="20"/>
  <c r="F72" i="20"/>
  <c r="G72" i="20" s="1"/>
  <c r="C68" i="29" l="1"/>
  <c r="D68" i="29" s="1"/>
  <c r="B69" i="29"/>
  <c r="P68" i="29"/>
  <c r="Q67" i="29"/>
  <c r="R67" i="29" s="1"/>
  <c r="E68" i="29"/>
  <c r="E71" i="28"/>
  <c r="F72" i="28" s="1"/>
  <c r="D71" i="28"/>
  <c r="C72" i="28"/>
  <c r="C71" i="27"/>
  <c r="E70" i="27"/>
  <c r="F71" i="27" s="1"/>
  <c r="D70" i="27"/>
  <c r="D67" i="25"/>
  <c r="C71" i="26"/>
  <c r="E70" i="26"/>
  <c r="F71" i="26" s="1"/>
  <c r="D70" i="26"/>
  <c r="P68" i="25"/>
  <c r="Q67" i="25"/>
  <c r="R67" i="25" s="1"/>
  <c r="B69" i="25"/>
  <c r="C68" i="25"/>
  <c r="E69" i="25" s="1"/>
  <c r="C71" i="24"/>
  <c r="D70" i="24"/>
  <c r="E71" i="24" s="1"/>
  <c r="C69" i="22"/>
  <c r="D69" i="22" s="1"/>
  <c r="E69" i="22" s="1"/>
  <c r="B70" i="22"/>
  <c r="E71" i="21"/>
  <c r="F72" i="21" s="1"/>
  <c r="D71" i="21"/>
  <c r="C72" i="21"/>
  <c r="D74" i="20"/>
  <c r="F73" i="20"/>
  <c r="G73" i="20" s="1"/>
  <c r="E73" i="20"/>
  <c r="E69" i="29" l="1"/>
  <c r="Q68" i="29"/>
  <c r="R68" i="29" s="1"/>
  <c r="P69" i="29"/>
  <c r="B70" i="29"/>
  <c r="C69" i="29"/>
  <c r="D69" i="29" s="1"/>
  <c r="C73" i="28"/>
  <c r="E72" i="28"/>
  <c r="F73" i="28" s="1"/>
  <c r="D72" i="28"/>
  <c r="E71" i="27"/>
  <c r="F72" i="27" s="1"/>
  <c r="D71" i="27"/>
  <c r="C72" i="27"/>
  <c r="E71" i="26"/>
  <c r="F72" i="26" s="1"/>
  <c r="D71" i="26"/>
  <c r="C72" i="26"/>
  <c r="B70" i="25"/>
  <c r="C69" i="25"/>
  <c r="E70" i="25" s="1"/>
  <c r="Q68" i="25"/>
  <c r="R68" i="25" s="1"/>
  <c r="P69" i="25"/>
  <c r="D68" i="25"/>
  <c r="D71" i="24"/>
  <c r="E72" i="24" s="1"/>
  <c r="C72" i="24"/>
  <c r="B71" i="22"/>
  <c r="C70" i="22"/>
  <c r="D70" i="22" s="1"/>
  <c r="E70" i="22" s="1"/>
  <c r="D72" i="21"/>
  <c r="C73" i="21"/>
  <c r="E72" i="21"/>
  <c r="F73" i="21" s="1"/>
  <c r="F74" i="20"/>
  <c r="G74" i="20" s="1"/>
  <c r="E74" i="20"/>
  <c r="D75" i="20"/>
  <c r="C70" i="29" l="1"/>
  <c r="D70" i="29" s="1"/>
  <c r="B71" i="29"/>
  <c r="P70" i="29"/>
  <c r="Q69" i="29"/>
  <c r="R69" i="29" s="1"/>
  <c r="E70" i="29"/>
  <c r="D69" i="25"/>
  <c r="C74" i="28"/>
  <c r="E73" i="28"/>
  <c r="F74" i="28" s="1"/>
  <c r="D73" i="28"/>
  <c r="D72" i="27"/>
  <c r="C73" i="27"/>
  <c r="E72" i="27"/>
  <c r="F73" i="27" s="1"/>
  <c r="D72" i="26"/>
  <c r="C73" i="26"/>
  <c r="E72" i="26"/>
  <c r="F73" i="26" s="1"/>
  <c r="P70" i="25"/>
  <c r="Q69" i="25"/>
  <c r="R69" i="25" s="1"/>
  <c r="C70" i="25"/>
  <c r="E71" i="25" s="1"/>
  <c r="B71" i="25"/>
  <c r="D72" i="24"/>
  <c r="E73" i="24" s="1"/>
  <c r="C73" i="24"/>
  <c r="C71" i="22"/>
  <c r="D71" i="22" s="1"/>
  <c r="E71" i="22" s="1"/>
  <c r="B72" i="22"/>
  <c r="C74" i="21"/>
  <c r="E73" i="21"/>
  <c r="F74" i="21" s="1"/>
  <c r="D73" i="21"/>
  <c r="F75" i="20"/>
  <c r="G75" i="20" s="1"/>
  <c r="E75" i="20"/>
  <c r="D76" i="20"/>
  <c r="E71" i="29" l="1"/>
  <c r="P71" i="29"/>
  <c r="Q70" i="29"/>
  <c r="R70" i="29" s="1"/>
  <c r="C71" i="29"/>
  <c r="D71" i="29" s="1"/>
  <c r="B72" i="29"/>
  <c r="C75" i="28"/>
  <c r="E74" i="28"/>
  <c r="F75" i="28" s="1"/>
  <c r="D74" i="28"/>
  <c r="C74" i="27"/>
  <c r="E73" i="27"/>
  <c r="F74" i="27" s="1"/>
  <c r="D73" i="27"/>
  <c r="C74" i="26"/>
  <c r="E73" i="26"/>
  <c r="F74" i="26" s="1"/>
  <c r="D73" i="26"/>
  <c r="B72" i="25"/>
  <c r="C71" i="25"/>
  <c r="E72" i="25" s="1"/>
  <c r="P71" i="25"/>
  <c r="Q70" i="25"/>
  <c r="R70" i="25" s="1"/>
  <c r="D70" i="25"/>
  <c r="C74" i="24"/>
  <c r="D73" i="24"/>
  <c r="E74" i="24" s="1"/>
  <c r="B73" i="22"/>
  <c r="C72" i="22"/>
  <c r="D72" i="22" s="1"/>
  <c r="E72" i="22" s="1"/>
  <c r="E74" i="21"/>
  <c r="F75" i="21" s="1"/>
  <c r="D74" i="21"/>
  <c r="C75" i="21"/>
  <c r="F76" i="20"/>
  <c r="G76" i="20" s="1"/>
  <c r="D77" i="20"/>
  <c r="E76" i="20"/>
  <c r="C72" i="29" l="1"/>
  <c r="D72" i="29" s="1"/>
  <c r="B73" i="29"/>
  <c r="Q71" i="29"/>
  <c r="R71" i="29" s="1"/>
  <c r="P72" i="29"/>
  <c r="E72" i="29"/>
  <c r="E73" i="29" s="1"/>
  <c r="D75" i="28"/>
  <c r="C76" i="28"/>
  <c r="E75" i="28"/>
  <c r="F76" i="28" s="1"/>
  <c r="D71" i="25"/>
  <c r="E74" i="27"/>
  <c r="F75" i="27" s="1"/>
  <c r="C75" i="27"/>
  <c r="D74" i="27"/>
  <c r="E74" i="26"/>
  <c r="F75" i="26" s="1"/>
  <c r="D74" i="26"/>
  <c r="C75" i="26"/>
  <c r="Q71" i="25"/>
  <c r="R71" i="25" s="1"/>
  <c r="P72" i="25"/>
  <c r="C72" i="25"/>
  <c r="E73" i="25" s="1"/>
  <c r="B73" i="25"/>
  <c r="C75" i="24"/>
  <c r="D74" i="24"/>
  <c r="E75" i="24" s="1"/>
  <c r="B74" i="22"/>
  <c r="C73" i="22"/>
  <c r="D73" i="22" s="1"/>
  <c r="E73" i="22" s="1"/>
  <c r="E75" i="21"/>
  <c r="F76" i="21" s="1"/>
  <c r="C76" i="21"/>
  <c r="D75" i="21"/>
  <c r="F77" i="20"/>
  <c r="G77" i="20" s="1"/>
  <c r="E77" i="20"/>
  <c r="D78" i="20"/>
  <c r="P73" i="29" l="1"/>
  <c r="Q72" i="29"/>
  <c r="R72" i="29" s="1"/>
  <c r="B74" i="29"/>
  <c r="C73" i="29"/>
  <c r="D73" i="29" s="1"/>
  <c r="C77" i="28"/>
  <c r="E76" i="28"/>
  <c r="F77" i="28" s="1"/>
  <c r="D76" i="28"/>
  <c r="E75" i="27"/>
  <c r="F76" i="27" s="1"/>
  <c r="C76" i="27"/>
  <c r="D75" i="27"/>
  <c r="D75" i="26"/>
  <c r="C76" i="26"/>
  <c r="E75" i="26"/>
  <c r="F76" i="26" s="1"/>
  <c r="B74" i="25"/>
  <c r="C73" i="25"/>
  <c r="E74" i="25" s="1"/>
  <c r="P73" i="25"/>
  <c r="Q72" i="25"/>
  <c r="R72" i="25" s="1"/>
  <c r="D72" i="25"/>
  <c r="D75" i="24"/>
  <c r="E76" i="24" s="1"/>
  <c r="C76" i="24"/>
  <c r="C74" i="22"/>
  <c r="D74" i="22" s="1"/>
  <c r="E74" i="22" s="1"/>
  <c r="B75" i="22"/>
  <c r="C77" i="21"/>
  <c r="E76" i="21"/>
  <c r="F77" i="21" s="1"/>
  <c r="D76" i="21"/>
  <c r="D79" i="20"/>
  <c r="F78" i="20"/>
  <c r="G78" i="20" s="1"/>
  <c r="E78" i="20"/>
  <c r="B75" i="29" l="1"/>
  <c r="C74" i="29"/>
  <c r="D74" i="29" s="1"/>
  <c r="P74" i="29"/>
  <c r="Q73" i="29"/>
  <c r="R73" i="29" s="1"/>
  <c r="E74" i="29"/>
  <c r="E77" i="28"/>
  <c r="F78" i="28" s="1"/>
  <c r="D77" i="28"/>
  <c r="C78" i="28"/>
  <c r="C77" i="27"/>
  <c r="E76" i="27"/>
  <c r="F77" i="27" s="1"/>
  <c r="D76" i="27"/>
  <c r="D73" i="25"/>
  <c r="C77" i="26"/>
  <c r="E76" i="26"/>
  <c r="F77" i="26" s="1"/>
  <c r="D76" i="26"/>
  <c r="Q73" i="25"/>
  <c r="R73" i="25" s="1"/>
  <c r="P74" i="25"/>
  <c r="C74" i="25"/>
  <c r="E75" i="25" s="1"/>
  <c r="B75" i="25"/>
  <c r="C77" i="24"/>
  <c r="D76" i="24"/>
  <c r="E77" i="24" s="1"/>
  <c r="B76" i="22"/>
  <c r="C75" i="22"/>
  <c r="D75" i="22" s="1"/>
  <c r="E75" i="22" s="1"/>
  <c r="E77" i="21"/>
  <c r="F78" i="21" s="1"/>
  <c r="D77" i="21"/>
  <c r="C78" i="21"/>
  <c r="E79" i="20"/>
  <c r="F79" i="20"/>
  <c r="G79" i="20" s="1"/>
  <c r="D80" i="20"/>
  <c r="E75" i="29" l="1"/>
  <c r="P75" i="29"/>
  <c r="Q74" i="29"/>
  <c r="R74" i="29" s="1"/>
  <c r="C75" i="29"/>
  <c r="D75" i="29" s="1"/>
  <c r="B76" i="29"/>
  <c r="C79" i="28"/>
  <c r="D78" i="28"/>
  <c r="E78" i="28"/>
  <c r="F79" i="28" s="1"/>
  <c r="E77" i="27"/>
  <c r="F78" i="27" s="1"/>
  <c r="D77" i="27"/>
  <c r="C78" i="27"/>
  <c r="E77" i="26"/>
  <c r="F78" i="26" s="1"/>
  <c r="D77" i="26"/>
  <c r="C78" i="26"/>
  <c r="D74" i="25"/>
  <c r="C75" i="25"/>
  <c r="E76" i="25" s="1"/>
  <c r="B76" i="25"/>
  <c r="P75" i="25"/>
  <c r="Q74" i="25"/>
  <c r="R74" i="25" s="1"/>
  <c r="C78" i="24"/>
  <c r="D77" i="24"/>
  <c r="E78" i="24" s="1"/>
  <c r="B77" i="22"/>
  <c r="C76" i="22"/>
  <c r="D76" i="22" s="1"/>
  <c r="E76" i="22" s="1"/>
  <c r="D78" i="21"/>
  <c r="E78" i="21"/>
  <c r="F79" i="21" s="1"/>
  <c r="C79" i="21"/>
  <c r="F80" i="20"/>
  <c r="G80" i="20" s="1"/>
  <c r="E80" i="20"/>
  <c r="D81" i="20"/>
  <c r="B77" i="29" l="1"/>
  <c r="C76" i="29"/>
  <c r="D76" i="29" s="1"/>
  <c r="Q75" i="29"/>
  <c r="R75" i="29" s="1"/>
  <c r="P76" i="29"/>
  <c r="E76" i="29"/>
  <c r="C80" i="28"/>
  <c r="E79" i="28"/>
  <c r="F80" i="28" s="1"/>
  <c r="D79" i="28"/>
  <c r="C79" i="27"/>
  <c r="D78" i="27"/>
  <c r="E78" i="27"/>
  <c r="F79" i="27" s="1"/>
  <c r="D78" i="26"/>
  <c r="C79" i="26"/>
  <c r="E78" i="26"/>
  <c r="F79" i="26" s="1"/>
  <c r="Q75" i="25"/>
  <c r="R75" i="25" s="1"/>
  <c r="P76" i="25"/>
  <c r="B77" i="25"/>
  <c r="C76" i="25"/>
  <c r="E77" i="25" s="1"/>
  <c r="D75" i="25"/>
  <c r="C79" i="24"/>
  <c r="D78" i="24"/>
  <c r="E79" i="24" s="1"/>
  <c r="C77" i="22"/>
  <c r="D77" i="22" s="1"/>
  <c r="E77" i="22" s="1"/>
  <c r="B78" i="22"/>
  <c r="C80" i="21"/>
  <c r="E79" i="21"/>
  <c r="F80" i="21" s="1"/>
  <c r="D79" i="21"/>
  <c r="D82" i="20"/>
  <c r="F81" i="20"/>
  <c r="G81" i="20" s="1"/>
  <c r="E81" i="20"/>
  <c r="E77" i="29" l="1"/>
  <c r="Q76" i="29"/>
  <c r="R76" i="29" s="1"/>
  <c r="P77" i="29"/>
  <c r="B78" i="29"/>
  <c r="C77" i="29"/>
  <c r="D77" i="29" s="1"/>
  <c r="E80" i="28"/>
  <c r="F81" i="28" s="1"/>
  <c r="D80" i="28"/>
  <c r="C81" i="28"/>
  <c r="C80" i="27"/>
  <c r="E79" i="27"/>
  <c r="F80" i="27" s="1"/>
  <c r="D79" i="27"/>
  <c r="C80" i="26"/>
  <c r="E79" i="26"/>
  <c r="F80" i="26" s="1"/>
  <c r="D79" i="26"/>
  <c r="D76" i="25"/>
  <c r="C77" i="25"/>
  <c r="E78" i="25" s="1"/>
  <c r="B78" i="25"/>
  <c r="P77" i="25"/>
  <c r="Q76" i="25"/>
  <c r="R76" i="25" s="1"/>
  <c r="D79" i="24"/>
  <c r="E80" i="24" s="1"/>
  <c r="C80" i="24"/>
  <c r="B79" i="22"/>
  <c r="C78" i="22"/>
  <c r="D78" i="22" s="1"/>
  <c r="E78" i="22" s="1"/>
  <c r="E80" i="21"/>
  <c r="F81" i="21" s="1"/>
  <c r="D80" i="21"/>
  <c r="C81" i="21"/>
  <c r="D83" i="20"/>
  <c r="F82" i="20"/>
  <c r="G82" i="20" s="1"/>
  <c r="E82" i="20"/>
  <c r="B79" i="29" l="1"/>
  <c r="C78" i="29"/>
  <c r="D78" i="29" s="1"/>
  <c r="P78" i="29"/>
  <c r="Q77" i="29"/>
  <c r="R77" i="29" s="1"/>
  <c r="E78" i="29"/>
  <c r="D81" i="28"/>
  <c r="C82" i="28"/>
  <c r="E81" i="28"/>
  <c r="F82" i="28" s="1"/>
  <c r="E80" i="27"/>
  <c r="F81" i="27" s="1"/>
  <c r="D80" i="27"/>
  <c r="C81" i="27"/>
  <c r="E80" i="26"/>
  <c r="F81" i="26" s="1"/>
  <c r="C81" i="26"/>
  <c r="D80" i="26"/>
  <c r="P78" i="25"/>
  <c r="Q77" i="25"/>
  <c r="R77" i="25" s="1"/>
  <c r="B79" i="25"/>
  <c r="C78" i="25"/>
  <c r="E79" i="25" s="1"/>
  <c r="D77" i="25"/>
  <c r="C81" i="24"/>
  <c r="D80" i="24"/>
  <c r="E81" i="24" s="1"/>
  <c r="B80" i="22"/>
  <c r="C79" i="22"/>
  <c r="D79" i="22" s="1"/>
  <c r="E79" i="22" s="1"/>
  <c r="E81" i="21"/>
  <c r="F82" i="21" s="1"/>
  <c r="D81" i="21"/>
  <c r="C82" i="21"/>
  <c r="F83" i="20"/>
  <c r="G83" i="20" s="1"/>
  <c r="E83" i="20"/>
  <c r="D84" i="20"/>
  <c r="E79" i="29" l="1"/>
  <c r="Q78" i="29"/>
  <c r="R78" i="29" s="1"/>
  <c r="P79" i="29"/>
  <c r="C79" i="29"/>
  <c r="D79" i="29" s="1"/>
  <c r="B80" i="29"/>
  <c r="C83" i="28"/>
  <c r="E82" i="28"/>
  <c r="F83" i="28" s="1"/>
  <c r="D82" i="28"/>
  <c r="D81" i="27"/>
  <c r="C82" i="27"/>
  <c r="E81" i="27"/>
  <c r="F82" i="27" s="1"/>
  <c r="D81" i="26"/>
  <c r="C82" i="26"/>
  <c r="E81" i="26"/>
  <c r="F82" i="26" s="1"/>
  <c r="C79" i="25"/>
  <c r="E80" i="25" s="1"/>
  <c r="B80" i="25"/>
  <c r="D78" i="25"/>
  <c r="Q78" i="25"/>
  <c r="R78" i="25" s="1"/>
  <c r="P79" i="25"/>
  <c r="C82" i="24"/>
  <c r="D81" i="24"/>
  <c r="E82" i="24" s="1"/>
  <c r="C80" i="22"/>
  <c r="D80" i="22" s="1"/>
  <c r="E80" i="22" s="1"/>
  <c r="B81" i="22"/>
  <c r="C83" i="21"/>
  <c r="E82" i="21"/>
  <c r="F83" i="21" s="1"/>
  <c r="D82" i="21"/>
  <c r="E84" i="20"/>
  <c r="D85" i="20"/>
  <c r="F84" i="20"/>
  <c r="G84" i="20" s="1"/>
  <c r="C80" i="29" l="1"/>
  <c r="D80" i="29" s="1"/>
  <c r="B81" i="29"/>
  <c r="P80" i="29"/>
  <c r="Q79" i="29"/>
  <c r="R79" i="29" s="1"/>
  <c r="E80" i="29"/>
  <c r="E81" i="29" s="1"/>
  <c r="E83" i="28"/>
  <c r="D83" i="28"/>
  <c r="C83" i="27"/>
  <c r="E82" i="27"/>
  <c r="F83" i="27" s="1"/>
  <c r="D82" i="27"/>
  <c r="C83" i="26"/>
  <c r="E82" i="26"/>
  <c r="F83" i="26" s="1"/>
  <c r="D82" i="26"/>
  <c r="P80" i="25"/>
  <c r="Q79" i="25"/>
  <c r="R79" i="25" s="1"/>
  <c r="D79" i="25"/>
  <c r="B81" i="25"/>
  <c r="C80" i="25"/>
  <c r="E81" i="25" s="1"/>
  <c r="C83" i="24"/>
  <c r="D82" i="24"/>
  <c r="E83" i="24" s="1"/>
  <c r="B82" i="22"/>
  <c r="C81" i="22"/>
  <c r="D81" i="22" s="1"/>
  <c r="E81" i="22" s="1"/>
  <c r="E83" i="21"/>
  <c r="D83" i="21"/>
  <c r="D86" i="20"/>
  <c r="F85" i="20"/>
  <c r="G85" i="20" s="1"/>
  <c r="E85" i="20"/>
  <c r="Q80" i="29" l="1"/>
  <c r="R80" i="29" s="1"/>
  <c r="P81" i="29"/>
  <c r="B82" i="29"/>
  <c r="C81" i="29"/>
  <c r="D81" i="29" s="1"/>
  <c r="E83" i="27"/>
  <c r="D83" i="27"/>
  <c r="E83" i="26"/>
  <c r="D83" i="26"/>
  <c r="B82" i="25"/>
  <c r="C81" i="25"/>
  <c r="E82" i="25" s="1"/>
  <c r="D80" i="25"/>
  <c r="Q80" i="25"/>
  <c r="R80" i="25" s="1"/>
  <c r="P81" i="25"/>
  <c r="D83" i="24"/>
  <c r="E84" i="24" s="1"/>
  <c r="C84" i="24"/>
  <c r="B83" i="22"/>
  <c r="C82" i="22"/>
  <c r="D82" i="22" s="1"/>
  <c r="E82" i="22" s="1"/>
  <c r="F86" i="20"/>
  <c r="G86" i="20" s="1"/>
  <c r="E86" i="20"/>
  <c r="D87" i="20"/>
  <c r="C82" i="29" l="1"/>
  <c r="D82" i="29" s="1"/>
  <c r="B83" i="29"/>
  <c r="P82" i="29"/>
  <c r="Q81" i="29"/>
  <c r="R81" i="29" s="1"/>
  <c r="E82" i="29"/>
  <c r="P82" i="25"/>
  <c r="Q81" i="25"/>
  <c r="R81" i="25" s="1"/>
  <c r="D81" i="25"/>
  <c r="C82" i="25"/>
  <c r="E83" i="25" s="1"/>
  <c r="B83" i="25"/>
  <c r="C85" i="24"/>
  <c r="D84" i="24"/>
  <c r="E85" i="24" s="1"/>
  <c r="C83" i="22"/>
  <c r="D83" i="22" s="1"/>
  <c r="E83" i="22" s="1"/>
  <c r="B84" i="22"/>
  <c r="F87" i="20"/>
  <c r="G87" i="20" s="1"/>
  <c r="E87" i="20"/>
  <c r="D88" i="20"/>
  <c r="E83" i="29" l="1"/>
  <c r="P83" i="29"/>
  <c r="Q82" i="29"/>
  <c r="R82" i="29" s="1"/>
  <c r="B84" i="29"/>
  <c r="C83" i="29"/>
  <c r="D83" i="29" s="1"/>
  <c r="B84" i="25"/>
  <c r="C83" i="25"/>
  <c r="E84" i="25" s="1"/>
  <c r="D82" i="25"/>
  <c r="P83" i="25"/>
  <c r="Q82" i="25"/>
  <c r="R82" i="25" s="1"/>
  <c r="C86" i="24"/>
  <c r="D85" i="24"/>
  <c r="E86" i="24" s="1"/>
  <c r="C84" i="22"/>
  <c r="D84" i="22" s="1"/>
  <c r="E84" i="22" s="1"/>
  <c r="B85" i="22"/>
  <c r="F88" i="20"/>
  <c r="G88" i="20" s="1"/>
  <c r="D89" i="20"/>
  <c r="E88" i="20"/>
  <c r="C84" i="29" l="1"/>
  <c r="D84" i="29" s="1"/>
  <c r="B85" i="29"/>
  <c r="Q83" i="29"/>
  <c r="R83" i="29" s="1"/>
  <c r="P84" i="29"/>
  <c r="E84" i="29"/>
  <c r="Q83" i="25"/>
  <c r="R83" i="25" s="1"/>
  <c r="P84" i="25"/>
  <c r="D83" i="25"/>
  <c r="C84" i="25"/>
  <c r="E85" i="25" s="1"/>
  <c r="B85" i="25"/>
  <c r="C87" i="24"/>
  <c r="D86" i="24"/>
  <c r="E87" i="24" s="1"/>
  <c r="B86" i="22"/>
  <c r="C85" i="22"/>
  <c r="D85" i="22" s="1"/>
  <c r="E85" i="22" s="1"/>
  <c r="F89" i="20"/>
  <c r="G89" i="20" s="1"/>
  <c r="E89" i="20"/>
  <c r="D90" i="20"/>
  <c r="E85" i="29" l="1"/>
  <c r="P85" i="29"/>
  <c r="Q84" i="29"/>
  <c r="R84" i="29" s="1"/>
  <c r="B86" i="29"/>
  <c r="C85" i="29"/>
  <c r="D85" i="29" s="1"/>
  <c r="D84" i="25"/>
  <c r="B86" i="25"/>
  <c r="C85" i="25"/>
  <c r="E86" i="25" s="1"/>
  <c r="P85" i="25"/>
  <c r="Q84" i="25"/>
  <c r="R84" i="25" s="1"/>
  <c r="D87" i="24"/>
  <c r="E88" i="24" s="1"/>
  <c r="C88" i="24"/>
  <c r="B87" i="22"/>
  <c r="C86" i="22"/>
  <c r="D86" i="22" s="1"/>
  <c r="E86" i="22" s="1"/>
  <c r="D91" i="20"/>
  <c r="F90" i="20"/>
  <c r="G90" i="20" s="1"/>
  <c r="E90" i="20"/>
  <c r="B87" i="29" l="1"/>
  <c r="C86" i="29"/>
  <c r="D86" i="29" s="1"/>
  <c r="P86" i="29"/>
  <c r="Q85" i="29"/>
  <c r="R85" i="29" s="1"/>
  <c r="E86" i="29"/>
  <c r="C86" i="25"/>
  <c r="E87" i="25" s="1"/>
  <c r="B87" i="25"/>
  <c r="D85" i="25"/>
  <c r="Q85" i="25"/>
  <c r="R85" i="25" s="1"/>
  <c r="P86" i="25"/>
  <c r="D88" i="24"/>
  <c r="E89" i="24" s="1"/>
  <c r="C89" i="24"/>
  <c r="B88" i="22"/>
  <c r="C87" i="22"/>
  <c r="D87" i="22" s="1"/>
  <c r="E87" i="22" s="1"/>
  <c r="E91" i="20"/>
  <c r="F91" i="20"/>
  <c r="G91" i="20" s="1"/>
  <c r="D92" i="20"/>
  <c r="E87" i="29" l="1"/>
  <c r="P87" i="29"/>
  <c r="Q86" i="29"/>
  <c r="R86" i="29" s="1"/>
  <c r="C87" i="29"/>
  <c r="D87" i="29" s="1"/>
  <c r="B88" i="29"/>
  <c r="D86" i="25"/>
  <c r="P87" i="25"/>
  <c r="Q86" i="25"/>
  <c r="R86" i="25" s="1"/>
  <c r="C87" i="25"/>
  <c r="E88" i="25" s="1"/>
  <c r="B88" i="25"/>
  <c r="C90" i="24"/>
  <c r="D89" i="24"/>
  <c r="E90" i="24" s="1"/>
  <c r="B89" i="22"/>
  <c r="C88" i="22"/>
  <c r="D88" i="22" s="1"/>
  <c r="E88" i="22" s="1"/>
  <c r="F92" i="20"/>
  <c r="G92" i="20" s="1"/>
  <c r="E92" i="20"/>
  <c r="D93" i="20"/>
  <c r="B89" i="29" l="1"/>
  <c r="C88" i="29"/>
  <c r="D88" i="29" s="1"/>
  <c r="Q87" i="29"/>
  <c r="R87" i="29" s="1"/>
  <c r="P88" i="29"/>
  <c r="E88" i="29"/>
  <c r="B89" i="25"/>
  <c r="C88" i="25"/>
  <c r="E89" i="25" s="1"/>
  <c r="Q87" i="25"/>
  <c r="R87" i="25" s="1"/>
  <c r="P88" i="25"/>
  <c r="D87" i="25"/>
  <c r="C91" i="24"/>
  <c r="D90" i="24"/>
  <c r="E91" i="24" s="1"/>
  <c r="C89" i="22"/>
  <c r="D89" i="22" s="1"/>
  <c r="E89" i="22" s="1"/>
  <c r="B90" i="22"/>
  <c r="D94" i="20"/>
  <c r="F93" i="20"/>
  <c r="G93" i="20" s="1"/>
  <c r="E93" i="20"/>
  <c r="D88" i="25" l="1"/>
  <c r="E89" i="29"/>
  <c r="Q88" i="29"/>
  <c r="R88" i="29" s="1"/>
  <c r="P89" i="29"/>
  <c r="B90" i="29"/>
  <c r="C89" i="29"/>
  <c r="D89" i="29" s="1"/>
  <c r="P89" i="25"/>
  <c r="Q88" i="25"/>
  <c r="R88" i="25" s="1"/>
  <c r="C89" i="25"/>
  <c r="E90" i="25" s="1"/>
  <c r="B90" i="25"/>
  <c r="C92" i="24"/>
  <c r="D91" i="24"/>
  <c r="E92" i="24" s="1"/>
  <c r="C90" i="22"/>
  <c r="D90" i="22" s="1"/>
  <c r="E90" i="22" s="1"/>
  <c r="B91" i="22"/>
  <c r="D95" i="20"/>
  <c r="F94" i="20"/>
  <c r="G94" i="20" s="1"/>
  <c r="E94" i="20"/>
  <c r="B91" i="29" l="1"/>
  <c r="C90" i="29"/>
  <c r="D90" i="29" s="1"/>
  <c r="P90" i="29"/>
  <c r="Q89" i="29"/>
  <c r="R89" i="29" s="1"/>
  <c r="E90" i="29"/>
  <c r="P90" i="25"/>
  <c r="Q89" i="25"/>
  <c r="R89" i="25" s="1"/>
  <c r="D89" i="25"/>
  <c r="B91" i="25"/>
  <c r="C90" i="25"/>
  <c r="E91" i="25" s="1"/>
  <c r="C93" i="24"/>
  <c r="D92" i="24"/>
  <c r="E93" i="24" s="1"/>
  <c r="B92" i="22"/>
  <c r="C91" i="22"/>
  <c r="D91" i="22" s="1"/>
  <c r="E91" i="22" s="1"/>
  <c r="F95" i="20"/>
  <c r="G95" i="20" s="1"/>
  <c r="E95" i="20"/>
  <c r="D96" i="20"/>
  <c r="E91" i="29" l="1"/>
  <c r="Q90" i="29"/>
  <c r="R90" i="29" s="1"/>
  <c r="P91" i="29"/>
  <c r="C91" i="29"/>
  <c r="D91" i="29" s="1"/>
  <c r="B92" i="29"/>
  <c r="C91" i="25"/>
  <c r="E92" i="25" s="1"/>
  <c r="B92" i="25"/>
  <c r="D90" i="25"/>
  <c r="Q90" i="25"/>
  <c r="R90" i="25" s="1"/>
  <c r="P91" i="25"/>
  <c r="C94" i="24"/>
  <c r="D93" i="24"/>
  <c r="E94" i="24" s="1"/>
  <c r="C92" i="22"/>
  <c r="D92" i="22" s="1"/>
  <c r="E92" i="22" s="1"/>
  <c r="B93" i="22"/>
  <c r="E96" i="20"/>
  <c r="D97" i="20"/>
  <c r="F96" i="20"/>
  <c r="G96" i="20" s="1"/>
  <c r="C92" i="29" l="1"/>
  <c r="D92" i="29" s="1"/>
  <c r="B93" i="29"/>
  <c r="Q91" i="29"/>
  <c r="R91" i="29" s="1"/>
  <c r="P92" i="29"/>
  <c r="E92" i="29"/>
  <c r="D91" i="25"/>
  <c r="P92" i="25"/>
  <c r="Q91" i="25"/>
  <c r="R91" i="25" s="1"/>
  <c r="C92" i="25"/>
  <c r="E93" i="25" s="1"/>
  <c r="B93" i="25"/>
  <c r="C95" i="24"/>
  <c r="D94" i="24"/>
  <c r="E95" i="24" s="1"/>
  <c r="C93" i="22"/>
  <c r="D93" i="22" s="1"/>
  <c r="E93" i="22" s="1"/>
  <c r="B94" i="22"/>
  <c r="D98" i="20"/>
  <c r="F97" i="20"/>
  <c r="G97" i="20" s="1"/>
  <c r="E97" i="20"/>
  <c r="E93" i="29" l="1"/>
  <c r="Q92" i="29"/>
  <c r="R92" i="29" s="1"/>
  <c r="P93" i="29"/>
  <c r="B94" i="29"/>
  <c r="C93" i="29"/>
  <c r="D93" i="29" s="1"/>
  <c r="Q92" i="25"/>
  <c r="R92" i="25" s="1"/>
  <c r="P93" i="25"/>
  <c r="D92" i="25"/>
  <c r="B94" i="25"/>
  <c r="C93" i="25"/>
  <c r="E94" i="25" s="1"/>
  <c r="D95" i="24"/>
  <c r="E96" i="24" s="1"/>
  <c r="C96" i="24"/>
  <c r="B95" i="22"/>
  <c r="C94" i="22"/>
  <c r="D94" i="22" s="1"/>
  <c r="E94" i="22" s="1"/>
  <c r="F98" i="20"/>
  <c r="G98" i="20" s="1"/>
  <c r="E98" i="20"/>
  <c r="D99" i="20"/>
  <c r="C94" i="29" l="1"/>
  <c r="D94" i="29" s="1"/>
  <c r="B95" i="29"/>
  <c r="P94" i="29"/>
  <c r="Q93" i="29"/>
  <c r="R93" i="29" s="1"/>
  <c r="E94" i="29"/>
  <c r="C94" i="25"/>
  <c r="E95" i="25" s="1"/>
  <c r="B95" i="25"/>
  <c r="D93" i="25"/>
  <c r="P94" i="25"/>
  <c r="Q93" i="25"/>
  <c r="R93" i="25" s="1"/>
  <c r="D96" i="24"/>
  <c r="E97" i="24" s="1"/>
  <c r="C97" i="24"/>
  <c r="C95" i="22"/>
  <c r="D95" i="22" s="1"/>
  <c r="E95" i="22" s="1"/>
  <c r="B96" i="22"/>
  <c r="F99" i="20"/>
  <c r="G99" i="20" s="1"/>
  <c r="E99" i="20"/>
  <c r="D100" i="20"/>
  <c r="E95" i="29" l="1"/>
  <c r="P95" i="29"/>
  <c r="Q94" i="29"/>
  <c r="R94" i="29" s="1"/>
  <c r="C95" i="29"/>
  <c r="D95" i="29" s="1"/>
  <c r="B96" i="29"/>
  <c r="Q94" i="25"/>
  <c r="R94" i="25" s="1"/>
  <c r="P95" i="25"/>
  <c r="D94" i="25"/>
  <c r="B96" i="25"/>
  <c r="C95" i="25"/>
  <c r="E96" i="25" s="1"/>
  <c r="C98" i="24"/>
  <c r="D97" i="24"/>
  <c r="E98" i="24" s="1"/>
  <c r="C96" i="22"/>
  <c r="D96" i="22" s="1"/>
  <c r="E96" i="22" s="1"/>
  <c r="B97" i="22"/>
  <c r="D101" i="20"/>
  <c r="F100" i="20"/>
  <c r="G100" i="20" s="1"/>
  <c r="E100" i="20"/>
  <c r="Q95" i="29" l="1"/>
  <c r="R95" i="29" s="1"/>
  <c r="P96" i="29"/>
  <c r="E96" i="29"/>
  <c r="C96" i="29"/>
  <c r="D96" i="29" s="1"/>
  <c r="B97" i="29"/>
  <c r="D95" i="25"/>
  <c r="C96" i="25"/>
  <c r="E97" i="25" s="1"/>
  <c r="B97" i="25"/>
  <c r="Q95" i="25"/>
  <c r="R95" i="25" s="1"/>
  <c r="P96" i="25"/>
  <c r="C99" i="24"/>
  <c r="D98" i="24"/>
  <c r="E99" i="24" s="1"/>
  <c r="B98" i="22"/>
  <c r="C97" i="22"/>
  <c r="D97" i="22" s="1"/>
  <c r="E97" i="22" s="1"/>
  <c r="F101" i="20"/>
  <c r="G101" i="20" s="1"/>
  <c r="E101" i="20"/>
  <c r="D102" i="20"/>
  <c r="E97" i="29" l="1"/>
  <c r="P97" i="29"/>
  <c r="Q96" i="29"/>
  <c r="R96" i="29" s="1"/>
  <c r="B98" i="29"/>
  <c r="C97" i="29"/>
  <c r="D97" i="29" s="1"/>
  <c r="P97" i="25"/>
  <c r="Q96" i="25"/>
  <c r="R96" i="25" s="1"/>
  <c r="B98" i="25"/>
  <c r="C97" i="25"/>
  <c r="E98" i="25" s="1"/>
  <c r="D96" i="25"/>
  <c r="D99" i="24"/>
  <c r="E100" i="24" s="1"/>
  <c r="C100" i="24"/>
  <c r="C98" i="22"/>
  <c r="D98" i="22" s="1"/>
  <c r="E98" i="22" s="1"/>
  <c r="B99" i="22"/>
  <c r="D103" i="20"/>
  <c r="F102" i="20"/>
  <c r="G102" i="20" s="1"/>
  <c r="E102" i="20"/>
  <c r="B99" i="29" l="1"/>
  <c r="C98" i="29"/>
  <c r="D98" i="29" s="1"/>
  <c r="E98" i="29"/>
  <c r="P98" i="29"/>
  <c r="Q97" i="29"/>
  <c r="R97" i="29" s="1"/>
  <c r="B99" i="25"/>
  <c r="C98" i="25"/>
  <c r="E99" i="25" s="1"/>
  <c r="Q97" i="25"/>
  <c r="R97" i="25" s="1"/>
  <c r="P98" i="25"/>
  <c r="D97" i="25"/>
  <c r="C101" i="24"/>
  <c r="D100" i="24"/>
  <c r="E101" i="24" s="1"/>
  <c r="C99" i="22"/>
  <c r="D99" i="22" s="1"/>
  <c r="E99" i="22" s="1"/>
  <c r="B100" i="22"/>
  <c r="E103" i="20"/>
  <c r="F103" i="20"/>
  <c r="G103" i="20" s="1"/>
  <c r="D104" i="20"/>
  <c r="P99" i="29" l="1"/>
  <c r="Q98" i="29"/>
  <c r="R98" i="29" s="1"/>
  <c r="C99" i="29"/>
  <c r="D99" i="29" s="1"/>
  <c r="B100" i="29"/>
  <c r="E99" i="29"/>
  <c r="P99" i="25"/>
  <c r="Q98" i="25"/>
  <c r="R98" i="25" s="1"/>
  <c r="D98" i="25"/>
  <c r="C99" i="25"/>
  <c r="E100" i="25" s="1"/>
  <c r="B100" i="25"/>
  <c r="C102" i="24"/>
  <c r="D101" i="24"/>
  <c r="E102" i="24" s="1"/>
  <c r="B101" i="22"/>
  <c r="C100" i="22"/>
  <c r="D100" i="22" s="1"/>
  <c r="E100" i="22" s="1"/>
  <c r="F104" i="20"/>
  <c r="G104" i="20" s="1"/>
  <c r="E104" i="20"/>
  <c r="D105" i="20"/>
  <c r="E100" i="29" l="1"/>
  <c r="B101" i="29"/>
  <c r="C100" i="29"/>
  <c r="D100" i="29" s="1"/>
  <c r="Q99" i="29"/>
  <c r="R99" i="29" s="1"/>
  <c r="P100" i="29"/>
  <c r="D99" i="25"/>
  <c r="B101" i="25"/>
  <c r="C100" i="25"/>
  <c r="E101" i="25" s="1"/>
  <c r="Q99" i="25"/>
  <c r="R99" i="25" s="1"/>
  <c r="P100" i="25"/>
  <c r="C103" i="24"/>
  <c r="D102" i="24"/>
  <c r="E103" i="24" s="1"/>
  <c r="B102" i="22"/>
  <c r="C101" i="22"/>
  <c r="D101" i="22" s="1"/>
  <c r="E101" i="22" s="1"/>
  <c r="D106" i="20"/>
  <c r="F105" i="20"/>
  <c r="G105" i="20" s="1"/>
  <c r="E105" i="20"/>
  <c r="Q100" i="29" l="1"/>
  <c r="R100" i="29" s="1"/>
  <c r="P101" i="29"/>
  <c r="B102" i="29"/>
  <c r="C101" i="29"/>
  <c r="D101" i="29" s="1"/>
  <c r="E101" i="29"/>
  <c r="C101" i="25"/>
  <c r="E102" i="25" s="1"/>
  <c r="B102" i="25"/>
  <c r="D100" i="25"/>
  <c r="Q100" i="25"/>
  <c r="R100" i="25" s="1"/>
  <c r="P101" i="25"/>
  <c r="D103" i="24"/>
  <c r="E104" i="24" s="1"/>
  <c r="C104" i="24"/>
  <c r="B103" i="22"/>
  <c r="C102" i="22"/>
  <c r="D102" i="22" s="1"/>
  <c r="E102" i="22" s="1"/>
  <c r="D107" i="20"/>
  <c r="F106" i="20"/>
  <c r="G106" i="20" s="1"/>
  <c r="E106" i="20"/>
  <c r="E102" i="29" l="1"/>
  <c r="B103" i="29"/>
  <c r="C102" i="29"/>
  <c r="D102" i="29" s="1"/>
  <c r="P102" i="29"/>
  <c r="Q101" i="29"/>
  <c r="R101" i="29" s="1"/>
  <c r="D101" i="25"/>
  <c r="B103" i="25"/>
  <c r="C102" i="25"/>
  <c r="E103" i="25" s="1"/>
  <c r="P102" i="25"/>
  <c r="Q101" i="25"/>
  <c r="R101" i="25" s="1"/>
  <c r="C105" i="24"/>
  <c r="D104" i="24"/>
  <c r="E105" i="24" s="1"/>
  <c r="B104" i="22"/>
  <c r="C103" i="22"/>
  <c r="D103" i="22" s="1"/>
  <c r="E103" i="22" s="1"/>
  <c r="F107" i="20"/>
  <c r="G107" i="20" s="1"/>
  <c r="E107" i="20"/>
  <c r="D108" i="20"/>
  <c r="Q102" i="29" l="1"/>
  <c r="R102" i="29" s="1"/>
  <c r="P103" i="29"/>
  <c r="C103" i="29"/>
  <c r="D103" i="29" s="1"/>
  <c r="B104" i="29"/>
  <c r="C104" i="29" s="1"/>
  <c r="E103" i="29"/>
  <c r="C103" i="25"/>
  <c r="E104" i="25" s="1"/>
  <c r="B104" i="25"/>
  <c r="C104" i="25" s="1"/>
  <c r="D102" i="25"/>
  <c r="Q102" i="25"/>
  <c r="R102" i="25" s="1"/>
  <c r="P103" i="25"/>
  <c r="C106" i="24"/>
  <c r="D105" i="24"/>
  <c r="E106" i="24" s="1"/>
  <c r="C104" i="22"/>
  <c r="D104" i="22" s="1"/>
  <c r="E104" i="22" s="1"/>
  <c r="B105" i="22"/>
  <c r="D109" i="20"/>
  <c r="F108" i="20"/>
  <c r="G108" i="20" s="1"/>
  <c r="E108" i="20"/>
  <c r="D104" i="29" l="1"/>
  <c r="E104" i="29"/>
  <c r="P104" i="29"/>
  <c r="Q104" i="29" s="1"/>
  <c r="Q103" i="29"/>
  <c r="R103" i="29" s="1"/>
  <c r="P104" i="25"/>
  <c r="Q104" i="25" s="1"/>
  <c r="Q103" i="25"/>
  <c r="R103" i="25" s="1"/>
  <c r="R104" i="25" s="1"/>
  <c r="D103" i="25"/>
  <c r="D104" i="25" s="1"/>
  <c r="C107" i="24"/>
  <c r="D106" i="24"/>
  <c r="E107" i="24" s="1"/>
  <c r="B106" i="22"/>
  <c r="C105" i="22"/>
  <c r="D105" i="22" s="1"/>
  <c r="E105" i="22" s="1"/>
  <c r="D110" i="20"/>
  <c r="F109" i="20"/>
  <c r="G109" i="20" s="1"/>
  <c r="E109" i="20"/>
  <c r="R104" i="29" l="1"/>
  <c r="D107" i="24"/>
  <c r="B107" i="22"/>
  <c r="C107" i="22" s="1"/>
  <c r="D107" i="22" s="1"/>
  <c r="E107" i="22" s="1"/>
  <c r="C106" i="22"/>
  <c r="D106" i="22" s="1"/>
  <c r="E106" i="22" s="1"/>
  <c r="F110" i="20"/>
  <c r="G110" i="20" s="1"/>
  <c r="E110" i="20"/>
  <c r="H18" i="19" l="1"/>
  <c r="H19" i="19" s="1"/>
  <c r="H20" i="19" s="1"/>
  <c r="H21" i="19" s="1"/>
  <c r="H22" i="19" s="1"/>
  <c r="H23" i="19" s="1"/>
  <c r="H24" i="19" s="1"/>
  <c r="H25" i="19" s="1"/>
  <c r="H26" i="19" s="1"/>
  <c r="D2" i="19"/>
  <c r="D7" i="19"/>
  <c r="D10" i="19"/>
  <c r="D8" i="19"/>
  <c r="D9" i="19"/>
  <c r="E11" i="13" l="1"/>
  <c r="J47" i="13"/>
  <c r="J27" i="13"/>
  <c r="D3" i="19"/>
  <c r="D4" i="19"/>
  <c r="D5" i="19"/>
  <c r="D6" i="19"/>
  <c r="D11" i="19"/>
  <c r="J10" i="13" l="1"/>
  <c r="G1" i="19"/>
  <c r="H2" i="19" l="1"/>
  <c r="H1" i="19"/>
  <c r="B1" i="13" s="1"/>
  <c r="E32" i="13" s="1"/>
  <c r="E33" i="13" s="1"/>
  <c r="G15" i="19"/>
  <c r="B20" i="19"/>
  <c r="B21" i="19" s="1"/>
  <c r="B22" i="19" s="1"/>
  <c r="B23" i="19" s="1"/>
  <c r="B24" i="19" s="1"/>
  <c r="B25" i="19" s="1"/>
  <c r="B26" i="19" s="1"/>
  <c r="H16" i="19" l="1"/>
  <c r="E61" i="13" s="1"/>
  <c r="H15" i="19"/>
  <c r="C60" i="13" s="1"/>
  <c r="G28" i="13"/>
  <c r="D29" i="13"/>
  <c r="G33" i="19"/>
  <c r="H33" i="19" s="1"/>
  <c r="D34" i="13"/>
  <c r="E44" i="13"/>
  <c r="F13" i="13"/>
  <c r="G55" i="13" l="1"/>
  <c r="E48" i="13" s="1"/>
  <c r="E49" i="13"/>
  <c r="F56" i="13"/>
  <c r="B62" i="13"/>
  <c r="E50" i="13"/>
  <c r="G45" i="19"/>
  <c r="H45" i="19" s="1"/>
  <c r="E45" i="13" l="1"/>
  <c r="B63" i="13"/>
  <c r="B64" i="13"/>
  <c r="L45" i="13" l="1"/>
  <c r="L58" i="13" l="1"/>
  <c r="L61" i="13"/>
  <c r="L32" i="13"/>
  <c r="L62" i="13" l="1"/>
  <c r="L64" i="13" l="1"/>
  <c r="L44" i="13"/>
  <c r="L33" i="13"/>
  <c r="L54" i="13" l="1"/>
  <c r="L52" i="13"/>
  <c r="L63" i="13" l="1"/>
  <c r="L34" i="13" l="1"/>
  <c r="L60" i="13" l="1"/>
  <c r="L59" i="13" l="1"/>
  <c r="L8" i="1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Jayavel Sounderpandian</author>
  </authors>
  <commentList>
    <comment ref="E6" authorId="0" shapeId="0" xr:uid="{C404C661-BE69-430C-8ACF-825BADDEAC4E}">
      <text>
        <r>
          <rPr>
            <i/>
            <sz val="8"/>
            <color rgb="FF000000"/>
            <rFont val="Tahoma"/>
            <family val="2"/>
          </rPr>
          <t>n</t>
        </r>
        <r>
          <rPr>
            <sz val="8"/>
            <color rgb="FF000000"/>
            <rFont val="Tahoma"/>
            <family val="2"/>
          </rPr>
          <t xml:space="preserve"> es el número de intentos</t>
        </r>
      </text>
    </comment>
    <comment ref="F6" authorId="0" shapeId="0" xr:uid="{F48160F1-098B-4235-89EE-C5A0D74BAEC7}">
      <text>
        <r>
          <rPr>
            <i/>
            <sz val="8"/>
            <color rgb="FF000000"/>
            <rFont val="Tahoma"/>
            <family val="2"/>
          </rPr>
          <t>p</t>
        </r>
        <r>
          <rPr>
            <sz val="8"/>
            <color rgb="FF000000"/>
            <rFont val="Tahoma"/>
            <family val="2"/>
          </rPr>
          <t xml:space="preserve"> es la probabilidad de éxito de cada intento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Jayavel Sounderpandian</author>
  </authors>
  <commentList>
    <comment ref="B4" authorId="0" shapeId="0" xr:uid="{4A2517BF-32AF-4DEE-8ACE-26FB06F334F6}">
      <text>
        <r>
          <rPr>
            <sz val="8"/>
            <color rgb="FF000000"/>
            <rFont val="Tahoma"/>
            <family val="2"/>
          </rPr>
          <t>Tamaño de la muestra</t>
        </r>
      </text>
    </comment>
    <comment ref="C4" authorId="0" shapeId="0" xr:uid="{144F54C0-072B-4514-A410-66DBE11ADCAA}">
      <text>
        <r>
          <rPr>
            <sz val="8"/>
            <color rgb="FF000000"/>
            <rFont val="Tahoma"/>
            <family val="2"/>
          </rPr>
          <t>El número de éxitos en la población.</t>
        </r>
      </text>
    </comment>
    <comment ref="D4" authorId="0" shapeId="0" xr:uid="{11A14B4F-0E00-422B-BE96-9ACE7E3E8176}">
      <text>
        <r>
          <rPr>
            <sz val="8"/>
            <color indexed="81"/>
            <rFont val="Tahoma"/>
            <family val="2"/>
          </rPr>
          <t>Tamaño de la población</t>
        </r>
      </text>
    </comment>
    <comment ref="B7" authorId="0" shapeId="0" xr:uid="{C9892520-B64B-4335-9F00-AED524FA8546}">
      <text>
        <r>
          <rPr>
            <sz val="8"/>
            <color rgb="FF000000"/>
            <rFont val="Tahoma"/>
            <family val="2"/>
          </rPr>
          <t>Es el número de éxitos en la muestra</t>
        </r>
      </text>
    </comment>
    <comment ref="B8" authorId="0" shapeId="0" xr:uid="{6D6AAE07-F70A-41B6-878E-B6F9507FABE5}">
      <text>
        <r>
          <rPr>
            <b/>
            <sz val="8"/>
            <color rgb="FF000000"/>
            <rFont val="Tahoma"/>
            <family val="2"/>
          </rPr>
          <t>Los números en esta columna cambian.  Asegúrese que la lectura de las probabilidades sea de las columnas correctas.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Jayavel Sounderpandian</author>
  </authors>
  <commentList>
    <comment ref="C4" authorId="0" shapeId="0" xr:uid="{E159CBB3-5D72-4DBF-884E-B7E228EAD761}">
      <text>
        <r>
          <rPr>
            <sz val="8"/>
            <color indexed="81"/>
            <rFont val="Tahoma"/>
            <family val="2"/>
          </rPr>
          <t>Probabilidad de ocurrencia de cada prueba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Jayavel Sounderpandian</author>
  </authors>
  <commentList>
    <comment ref="B2" authorId="0" shapeId="0" xr:uid="{64D7FA84-DCB6-4A34-9B0E-9E6D4DD22D56}">
      <text>
        <r>
          <rPr>
            <sz val="8"/>
            <color rgb="FF000000"/>
            <rFont val="Tahoma"/>
            <family val="2"/>
          </rPr>
          <t>Número de éxitos deseados</t>
        </r>
      </text>
    </comment>
    <comment ref="C2" authorId="0" shapeId="0" xr:uid="{56FCCF43-CD87-4682-9511-9C6F73ACD25A}">
      <text>
        <r>
          <rPr>
            <sz val="8"/>
            <color rgb="FF000000"/>
            <rFont val="Tahoma"/>
            <family val="2"/>
          </rPr>
          <t>Número de probabilidad de éxito en cada intento</t>
        </r>
      </text>
    </comment>
    <comment ref="B5" authorId="0" shapeId="0" xr:uid="{E5D30C5E-AB56-49B2-822E-9E04036CBC13}">
      <text>
        <r>
          <rPr>
            <sz val="8"/>
            <color rgb="FF000000"/>
            <rFont val="Tahoma"/>
            <family val="2"/>
          </rPr>
          <t xml:space="preserve">x es el número de intentos requeridos
</t>
        </r>
      </text>
    </comment>
    <comment ref="P5" authorId="0" shapeId="0" xr:uid="{A7783C3F-1F17-4BEF-A9E8-E000884B8A92}">
      <text>
        <r>
          <rPr>
            <sz val="8"/>
            <color rgb="FF000000"/>
            <rFont val="Tahoma"/>
            <family val="2"/>
          </rPr>
          <t xml:space="preserve">x es el número de intentos requeridos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Jayavel Sounderpandian</author>
  </authors>
  <commentList>
    <comment ref="B2" authorId="0" shapeId="0" xr:uid="{D77ACE79-A5F4-4913-9B61-C36320D9FA5C}">
      <text>
        <r>
          <rPr>
            <sz val="8"/>
            <color rgb="FF000000"/>
            <rFont val="Tahoma"/>
            <family val="2"/>
          </rPr>
          <t>Número de éxitos deseados</t>
        </r>
      </text>
    </comment>
    <comment ref="C2" authorId="0" shapeId="0" xr:uid="{2E7CB231-2250-4830-84C4-6D1CD68A0AC4}">
      <text>
        <r>
          <rPr>
            <sz val="8"/>
            <color rgb="FF000000"/>
            <rFont val="Tahoma"/>
            <family val="2"/>
          </rPr>
          <t>Número de probabilidad de éxito en cada intento</t>
        </r>
      </text>
    </comment>
    <comment ref="B5" authorId="0" shapeId="0" xr:uid="{2A3A72DC-A5F6-4BB9-81A6-32A801F67742}">
      <text>
        <r>
          <rPr>
            <sz val="8"/>
            <color rgb="FF000000"/>
            <rFont val="Tahoma"/>
            <family val="2"/>
          </rPr>
          <t xml:space="preserve">x es el número de intentos requeridos
</t>
        </r>
      </text>
    </comment>
    <comment ref="P5" authorId="0" shapeId="0" xr:uid="{2B79F465-5291-4A74-9A65-526C1D032BAF}">
      <text>
        <r>
          <rPr>
            <sz val="8"/>
            <color rgb="FF000000"/>
            <rFont val="Tahoma"/>
            <family val="2"/>
          </rPr>
          <t xml:space="preserve">x es el número de intentos requeridos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Jayavel Sounderpandian</author>
  </authors>
  <commentList>
    <comment ref="E6" authorId="0" shapeId="0" xr:uid="{E5C2B259-62E2-4319-B635-E2B19DD6A3A5}">
      <text>
        <r>
          <rPr>
            <i/>
            <sz val="8"/>
            <color rgb="FF000000"/>
            <rFont val="Tahoma"/>
            <family val="2"/>
          </rPr>
          <t>n</t>
        </r>
        <r>
          <rPr>
            <sz val="8"/>
            <color rgb="FF000000"/>
            <rFont val="Tahoma"/>
            <family val="2"/>
          </rPr>
          <t xml:space="preserve"> es el número de intentos</t>
        </r>
      </text>
    </comment>
    <comment ref="F6" authorId="0" shapeId="0" xr:uid="{3E787A8B-F1E3-4DD5-B1F0-3552D5C7071C}">
      <text>
        <r>
          <rPr>
            <i/>
            <sz val="8"/>
            <color rgb="FF000000"/>
            <rFont val="Tahoma"/>
            <family val="2"/>
          </rPr>
          <t>p</t>
        </r>
        <r>
          <rPr>
            <sz val="8"/>
            <color rgb="FF000000"/>
            <rFont val="Tahoma"/>
            <family val="2"/>
          </rPr>
          <t xml:space="preserve"> es la probabilidad de éxito de cada intento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<sst xmlns="http://schemas.openxmlformats.org/spreadsheetml/2006/main" count="290" uniqueCount="165">
  <si>
    <t>N</t>
  </si>
  <si>
    <t>C</t>
  </si>
  <si>
    <t>I</t>
  </si>
  <si>
    <t>COORDINADOR</t>
  </si>
  <si>
    <t>G</t>
  </si>
  <si>
    <t>INTEGRANTE</t>
  </si>
  <si>
    <t>FACULTAD DE INGENIERÍA</t>
  </si>
  <si>
    <t>SECCIÓN</t>
  </si>
  <si>
    <t>CLAVE PARA EL NOMBRE DEL ARCHIVO</t>
  </si>
  <si>
    <t>NÚMERO</t>
  </si>
  <si>
    <t>ACTIVIDAD</t>
  </si>
  <si>
    <t>CARNÉ o GRUPO</t>
  </si>
  <si>
    <t>1ER</t>
  </si>
  <si>
    <t>INSTRUCCIÓN</t>
  </si>
  <si>
    <t>EP</t>
  </si>
  <si>
    <t>2DA</t>
  </si>
  <si>
    <t>3RA</t>
  </si>
  <si>
    <t xml:space="preserve">Cualquier alteración a esta hoja podrá ser motivo para perder el derecho de calificación del examen </t>
  </si>
  <si>
    <t>Resuelva para cada Caso según su criterio las preguntas que se le plantean:</t>
  </si>
  <si>
    <t>CASO</t>
  </si>
  <si>
    <t>Determine las siguientes probabilidades:</t>
  </si>
  <si>
    <t>a)</t>
  </si>
  <si>
    <t>b)</t>
  </si>
  <si>
    <t>c)</t>
  </si>
  <si>
    <t>d)</t>
  </si>
  <si>
    <t>e)</t>
  </si>
  <si>
    <t>f)</t>
  </si>
  <si>
    <t>g)</t>
  </si>
  <si>
    <t>2do</t>
  </si>
  <si>
    <t>1er</t>
  </si>
  <si>
    <t>No se detecten productos defectuosos:</t>
  </si>
  <si>
    <t>sean defectuosos</t>
  </si>
  <si>
    <t>Como mínimo</t>
  </si>
  <si>
    <t>MUESTRA</t>
  </si>
  <si>
    <t>SOLO PARES</t>
  </si>
  <si>
    <t>La cuarta en muestrear sea la tercera en no tener imperfecciones</t>
  </si>
  <si>
    <t>La quinta en la muestra sea la primera con imperfección</t>
  </si>
  <si>
    <t>c</t>
  </si>
  <si>
    <t>VALOR</t>
  </si>
  <si>
    <t>SI</t>
  </si>
  <si>
    <t>NO</t>
  </si>
  <si>
    <t>La mitad del lote sea defectuosa</t>
  </si>
  <si>
    <t>SOLO PONGA NOMBRE A CADA HOJA SEGÚN EL INCISO QUE LE CORRESPONDE</t>
  </si>
  <si>
    <t>NOMBRE:</t>
  </si>
  <si>
    <t>DEJE CONSTANCIA DE TODOS SUS PROCEDIMIENTO, PUEDE INSERTAR LAS HOJAS QUE NECESITE</t>
  </si>
  <si>
    <t>Presente sus resultados en porcentaje y con 2 decimales (penalización 15 puntos)</t>
  </si>
  <si>
    <t>los análisis indicados</t>
  </si>
  <si>
    <t>Grabe este archivo en su computadora con el nombre:</t>
  </si>
  <si>
    <t>B</t>
  </si>
  <si>
    <t>CASO 1</t>
  </si>
  <si>
    <t>en una distancia de</t>
  </si>
  <si>
    <t>FALLAS</t>
  </si>
  <si>
    <t xml:space="preserve">De que se presente una falla en cable en una distancia de </t>
  </si>
  <si>
    <t xml:space="preserve">De encontrar no más de  dos fallas en </t>
  </si>
  <si>
    <t>De que por lo menos se encuentren</t>
  </si>
  <si>
    <t xml:space="preserve">Que se encuentren entre 3 y 6 fallas en una distancia de </t>
  </si>
  <si>
    <t xml:space="preserve">Cuál será la cantidad de fallas esperada en una distancia de </t>
  </si>
  <si>
    <t>¿cual es la probabilidad de que su empresa consiga un nuevo cliente?</t>
  </si>
  <si>
    <t>a</t>
  </si>
  <si>
    <t>La quinta en muestrear sea la tercera en no tener imperfecciones</t>
  </si>
  <si>
    <t>La tercera en muestrear sea la segunda en no tener imperfecciones</t>
  </si>
  <si>
    <t>La sexta en muestrear sea la cuarta en no tener imperfecciones</t>
  </si>
  <si>
    <t>INCISO f</t>
  </si>
  <si>
    <t>INCISO g</t>
  </si>
  <si>
    <t>La cuarta en la muestra sea la primera con imperfección</t>
  </si>
  <si>
    <t>La tercera en la muestra sea la primera con imperfección</t>
  </si>
  <si>
    <t>La sexta en la muestra sea la primera con imperfección</t>
  </si>
  <si>
    <t>La sexta en muestrear sea la tercera en no tener imperfecciones</t>
  </si>
  <si>
    <t>La sexta en muestrear sea la segunda en no tener imperfecciones</t>
  </si>
  <si>
    <t>La cuarta en muestrear sea la segunda en no tener imperfecciones</t>
  </si>
  <si>
    <t>kilómetros</t>
  </si>
  <si>
    <t xml:space="preserve">Un cable submarino que traslada 100 conexiones esenciales presenta fallas a una razón de </t>
  </si>
  <si>
    <t>Valor Mín.:</t>
  </si>
  <si>
    <t>Valor Máx.:</t>
  </si>
  <si>
    <t>fallas en 75 kilómetros.</t>
  </si>
  <si>
    <t>¿Puede su empresa cumplir con este requerimiento según la prueba realizada anteriormente?</t>
  </si>
  <si>
    <t>UNIVERSIDAD DE SAN CARLOS DE GUATEMALA</t>
  </si>
  <si>
    <t>ESTADÍSTICA 1</t>
  </si>
  <si>
    <t>INTERVALO</t>
  </si>
  <si>
    <t>h)</t>
  </si>
  <si>
    <t>Construya un intervalo (Valor Mín., Valor Máx.) que contemple aproximadamente el</t>
  </si>
  <si>
    <t>de probabilidad de fallas con un</t>
  </si>
  <si>
    <t>Realice un histograma que represente el inciso c, represente en un color diferente los casos</t>
  </si>
  <si>
    <t>que se analizan, utilice el histograma de frecuencias relativas</t>
  </si>
  <si>
    <t>A Y  D</t>
  </si>
  <si>
    <t>huevos</t>
  </si>
  <si>
    <t>los huevos deben cumplir con un peso determinado, en su muestra cumplen</t>
  </si>
  <si>
    <t>Ahora usted tiene un emprendimiento,  compra 15 gallinas ponedoras de huevos</t>
  </si>
  <si>
    <t>Un supermercado para evaluar si usted le puede proveerle producto le pide una muestra de</t>
  </si>
  <si>
    <t>huevos con el peso solicitado</t>
  </si>
  <si>
    <t>HUEVOS</t>
  </si>
  <si>
    <t>Usted consigue trabajar con el supermercado, pero  usted debe cumplir los pedidos en un 28% de las entregas</t>
  </si>
  <si>
    <t>DEFECTOS</t>
  </si>
  <si>
    <t>DE SUS PRODUCTOS</t>
  </si>
  <si>
    <t>Seguidamente, usted decide que es necesario mejorar la  calidad de los huevos ya que produce con defecto el</t>
  </si>
  <si>
    <t>de los huevos, esto lo determina al analizar una muestra aleatoria simple de</t>
  </si>
  <si>
    <t>(use datos del inciso c)</t>
  </si>
  <si>
    <t>Gráfico inciso 1.e</t>
  </si>
  <si>
    <t xml:space="preserve">por favor no altere el formato de esta hoja (Caratula), use o inserte las hojas necesarias para realizar </t>
  </si>
  <si>
    <t>si en la muestra el supermercado encuentra algún elemento con falta de peso, no le hará pedidos</t>
  </si>
  <si>
    <t>determine la probabilidad de que en la muestra: (use estos datos para los incisos c,d,e,g y h), presente las respuestas en % con dos decimales (use todos los decimales para sus cálculos)</t>
  </si>
  <si>
    <t>de falla, presente los resultados en números enteros (cantidad de huevos)</t>
  </si>
  <si>
    <t>Roberto Carlos Gómez Donis</t>
  </si>
  <si>
    <t>Caracteristica:</t>
  </si>
  <si>
    <t xml:space="preserve">n </t>
  </si>
  <si>
    <t>Tamaño de la muestra</t>
  </si>
  <si>
    <t>x</t>
  </si>
  <si>
    <t>número de exitos esperados</t>
  </si>
  <si>
    <t>Distribución Binomial</t>
  </si>
  <si>
    <t>p</t>
  </si>
  <si>
    <t>probabilidad de éxito</t>
  </si>
  <si>
    <t>n</t>
  </si>
  <si>
    <t>Media</t>
  </si>
  <si>
    <t>Varianza</t>
  </si>
  <si>
    <t>Desvío Estándar</t>
  </si>
  <si>
    <t>q</t>
  </si>
  <si>
    <t>probabilidd de fracaso</t>
  </si>
  <si>
    <t>Completar campos en verde</t>
  </si>
  <si>
    <t>.P=PB</t>
  </si>
  <si>
    <r>
      <t xml:space="preserve">P (Exactamente </t>
    </r>
    <r>
      <rPr>
        <b/>
        <i/>
        <sz val="10"/>
        <rFont val="Calibri"/>
        <family val="2"/>
      </rPr>
      <t>x</t>
    </r>
    <r>
      <rPr>
        <b/>
        <sz val="10"/>
        <rFont val="Calibri"/>
        <family val="2"/>
      </rPr>
      <t>)</t>
    </r>
  </si>
  <si>
    <r>
      <t xml:space="preserve">P (como máx </t>
    </r>
    <r>
      <rPr>
        <b/>
        <i/>
        <sz val="10"/>
        <rFont val="Calibri"/>
        <family val="2"/>
      </rPr>
      <t>x</t>
    </r>
    <r>
      <rPr>
        <b/>
        <sz val="10"/>
        <rFont val="Calibri"/>
        <family val="2"/>
      </rPr>
      <t>)</t>
    </r>
  </si>
  <si>
    <r>
      <t xml:space="preserve">P(como mín </t>
    </r>
    <r>
      <rPr>
        <b/>
        <i/>
        <sz val="10"/>
        <rFont val="Calibri"/>
        <family val="2"/>
      </rPr>
      <t>x</t>
    </r>
    <r>
      <rPr>
        <b/>
        <sz val="10"/>
        <rFont val="Calibri"/>
        <family val="2"/>
      </rPr>
      <t>)</t>
    </r>
  </si>
  <si>
    <t>Distribución de Poisson</t>
  </si>
  <si>
    <t>𝛌</t>
  </si>
  <si>
    <t>Completar datos en verde</t>
  </si>
  <si>
    <t xml:space="preserve">Media </t>
  </si>
  <si>
    <r>
      <t xml:space="preserve">P (exactamente </t>
    </r>
    <r>
      <rPr>
        <b/>
        <i/>
        <sz val="10"/>
        <rFont val="Calibri"/>
        <family val="2"/>
      </rPr>
      <t>x</t>
    </r>
    <r>
      <rPr>
        <b/>
        <sz val="10"/>
        <rFont val="Calibri"/>
        <family val="2"/>
      </rPr>
      <t xml:space="preserve">) </t>
    </r>
  </si>
  <si>
    <r>
      <t xml:space="preserve">P(como máx </t>
    </r>
    <r>
      <rPr>
        <b/>
        <i/>
        <sz val="10"/>
        <rFont val="Calibri"/>
        <family val="2"/>
      </rPr>
      <t>x</t>
    </r>
    <r>
      <rPr>
        <b/>
        <sz val="10"/>
        <rFont val="Calibri"/>
        <family val="2"/>
      </rPr>
      <t>)</t>
    </r>
  </si>
  <si>
    <t>Distribución Hipergeométrica</t>
  </si>
  <si>
    <t>N.</t>
  </si>
  <si>
    <t>Tamaño de la Población</t>
  </si>
  <si>
    <t>S=M</t>
  </si>
  <si>
    <t>S</t>
  </si>
  <si>
    <t>Desvio Std</t>
  </si>
  <si>
    <r>
      <t xml:space="preserve">Min </t>
    </r>
    <r>
      <rPr>
        <b/>
        <i/>
        <sz val="10"/>
        <rFont val="Calibri"/>
        <family val="2"/>
      </rPr>
      <t>x</t>
    </r>
  </si>
  <si>
    <r>
      <t xml:space="preserve">Max </t>
    </r>
    <r>
      <rPr>
        <b/>
        <i/>
        <sz val="10"/>
        <rFont val="Calibri"/>
        <family val="2"/>
      </rPr>
      <t>x</t>
    </r>
  </si>
  <si>
    <t>número de exitos esperados en la muestra</t>
  </si>
  <si>
    <t>Completar celdas en verde</t>
  </si>
  <si>
    <t>k</t>
  </si>
  <si>
    <t>Exitos en la población</t>
  </si>
  <si>
    <r>
      <t xml:space="preserve">P (exactamente </t>
    </r>
    <r>
      <rPr>
        <b/>
        <i/>
        <sz val="10"/>
        <rFont val="Calibri"/>
        <family val="2"/>
      </rPr>
      <t>x</t>
    </r>
    <r>
      <rPr>
        <b/>
        <sz val="10"/>
        <rFont val="Calibri"/>
        <family val="2"/>
      </rPr>
      <t>)</t>
    </r>
  </si>
  <si>
    <r>
      <t xml:space="preserve">P (como mín </t>
    </r>
    <r>
      <rPr>
        <b/>
        <i/>
        <sz val="10"/>
        <rFont val="Calibri"/>
        <family val="2"/>
      </rPr>
      <t>x</t>
    </r>
    <r>
      <rPr>
        <b/>
        <sz val="10"/>
        <rFont val="Calibri"/>
        <family val="2"/>
      </rPr>
      <t>)</t>
    </r>
  </si>
  <si>
    <t>Distribución Multinomial</t>
  </si>
  <si>
    <t>Total</t>
  </si>
  <si>
    <t>P(X)</t>
  </si>
  <si>
    <t>Completar los campos en verde</t>
  </si>
  <si>
    <t>Distribución Geométrica</t>
  </si>
  <si>
    <t>Desvío Std</t>
  </si>
  <si>
    <t>.P=PG</t>
  </si>
  <si>
    <r>
      <t xml:space="preserve">P( Exactamente </t>
    </r>
    <r>
      <rPr>
        <b/>
        <i/>
        <sz val="10"/>
        <rFont val="Calibri"/>
        <family val="2"/>
      </rPr>
      <t>x</t>
    </r>
    <r>
      <rPr>
        <b/>
        <sz val="10"/>
        <rFont val="Calibri"/>
        <family val="2"/>
      </rPr>
      <t>)</t>
    </r>
  </si>
  <si>
    <r>
      <t xml:space="preserve">P( Como máx </t>
    </r>
    <r>
      <rPr>
        <b/>
        <i/>
        <sz val="10"/>
        <rFont val="Calibri"/>
        <family val="2"/>
      </rPr>
      <t>x</t>
    </r>
    <r>
      <rPr>
        <b/>
        <sz val="10"/>
        <rFont val="Calibri"/>
        <family val="2"/>
      </rPr>
      <t>)</t>
    </r>
  </si>
  <si>
    <r>
      <t xml:space="preserve">P (Como mín </t>
    </r>
    <r>
      <rPr>
        <b/>
        <i/>
        <sz val="10"/>
        <rFont val="Calibri"/>
        <family val="2"/>
      </rPr>
      <t>x</t>
    </r>
    <r>
      <rPr>
        <b/>
        <sz val="10"/>
        <rFont val="Calibri"/>
        <family val="2"/>
      </rPr>
      <t>)</t>
    </r>
  </si>
  <si>
    <t>Distribución Binomial Negativa</t>
  </si>
  <si>
    <t>s</t>
  </si>
  <si>
    <t>.P=PBN</t>
  </si>
  <si>
    <t>DISTR.BINOMIAL NEGATIVA</t>
  </si>
  <si>
    <t>DISTR.BINOMIAL NEGATIVA acumulada</t>
  </si>
  <si>
    <r>
      <t xml:space="preserve">P (Como máximo </t>
    </r>
    <r>
      <rPr>
        <b/>
        <i/>
        <sz val="10"/>
        <rFont val="Calibri"/>
        <family val="2"/>
      </rPr>
      <t xml:space="preserve"> x</t>
    </r>
    <r>
      <rPr>
        <b/>
        <sz val="10"/>
        <rFont val="Calibri"/>
        <family val="2"/>
      </rPr>
      <t>)</t>
    </r>
  </si>
  <si>
    <r>
      <t xml:space="preserve">P(Como mínimo </t>
    </r>
    <r>
      <rPr>
        <b/>
        <i/>
        <sz val="10"/>
        <rFont val="Calibri"/>
        <family val="2"/>
      </rPr>
      <t>x</t>
    </r>
    <r>
      <rPr>
        <b/>
        <sz val="10"/>
        <rFont val="Calibri"/>
        <family val="2"/>
      </rPr>
      <t>)</t>
    </r>
  </si>
  <si>
    <r>
      <t>X</t>
    </r>
    <r>
      <rPr>
        <b/>
        <i/>
        <vertAlign val="subscript"/>
        <sz val="10"/>
        <color theme="4"/>
        <rFont val="Calibri (Cuerpo)"/>
      </rPr>
      <t>i</t>
    </r>
  </si>
  <si>
    <t>Inciso d</t>
  </si>
  <si>
    <t>inciso e</t>
  </si>
  <si>
    <t>Inciso c)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</si>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</sst>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"/>
    <numFmt numFmtId="167" formatCode="0.00000"/>
  </numFmts>
  <fonts count="53">
    <font>
      <sz val="10"/>
      <name val="MS Sans Serif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 tint="0.49998474074526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MS Sans Serif"/>
    </font>
    <font>
      <sz val="11"/>
      <color theme="1"/>
      <name val="Calibri"/>
      <family val="2"/>
      <scheme val="minor"/>
    </font>
    <font>
      <sz val="10"/>
      <color theme="0"/>
      <name val="MS Sans Serif"/>
    </font>
    <font>
      <sz val="10"/>
      <color theme="1"/>
      <name val="MS Sans Serif"/>
    </font>
    <font>
      <sz val="36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0"/>
      <name val="Helv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8"/>
      <name val="Calibri"/>
      <family val="2"/>
      <scheme val="minor"/>
    </font>
    <font>
      <b/>
      <i/>
      <sz val="10"/>
      <name val="Calibri"/>
      <family val="2"/>
      <scheme val="minor"/>
    </font>
    <font>
      <b/>
      <i/>
      <sz val="10"/>
      <name val="Calibri"/>
      <family val="2"/>
    </font>
    <font>
      <b/>
      <sz val="10"/>
      <name val="Calibri"/>
      <family val="2"/>
    </font>
    <font>
      <i/>
      <sz val="10"/>
      <name val="Calibri"/>
      <family val="2"/>
      <scheme val="minor"/>
    </font>
    <font>
      <i/>
      <sz val="8"/>
      <color rgb="FF000000"/>
      <name val="Tahoma"/>
      <family val="2"/>
    </font>
    <font>
      <sz val="8"/>
      <color rgb="FF000000"/>
      <name val="Tahoma"/>
      <family val="2"/>
    </font>
    <font>
      <b/>
      <sz val="12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sz val="16"/>
      <name val="Calibri"/>
      <family val="2"/>
      <scheme val="minor"/>
    </font>
    <font>
      <b/>
      <i/>
      <sz val="12"/>
      <name val="Calibri"/>
      <family val="2"/>
      <scheme val="minor"/>
    </font>
    <font>
      <sz val="12"/>
      <color rgb="FF00B050"/>
      <name val="Rockwell"/>
      <family val="1"/>
    </font>
    <font>
      <sz val="10"/>
      <color indexed="10"/>
      <name val="Calibri"/>
      <family val="2"/>
      <scheme val="minor"/>
    </font>
    <font>
      <sz val="8"/>
      <color indexed="81"/>
      <name val="Tahoma"/>
      <family val="2"/>
    </font>
    <font>
      <b/>
      <sz val="8"/>
      <color rgb="FF000000"/>
      <name val="Tahoma"/>
      <family val="2"/>
    </font>
    <font>
      <b/>
      <sz val="16"/>
      <name val="Arial"/>
      <family val="2"/>
    </font>
    <font>
      <b/>
      <sz val="10"/>
      <color indexed="10"/>
      <name val="Calibri"/>
      <family val="2"/>
      <scheme val="minor"/>
    </font>
    <font>
      <b/>
      <sz val="16"/>
      <name val="Calibri"/>
      <family val="2"/>
      <scheme val="minor"/>
    </font>
    <font>
      <b/>
      <i/>
      <sz val="10"/>
      <color indexed="9"/>
      <name val="Calibri"/>
      <family val="2"/>
      <scheme val="minor"/>
    </font>
    <font>
      <sz val="10"/>
      <color indexed="9"/>
      <name val="Calibri"/>
      <family val="2"/>
      <scheme val="minor"/>
    </font>
    <font>
      <b/>
      <sz val="14"/>
      <name val="Calibri"/>
      <family val="2"/>
      <scheme val="minor"/>
    </font>
    <font>
      <sz val="10"/>
      <color theme="4" tint="-0.249977111117893"/>
      <name val="Calibri"/>
      <family val="2"/>
      <scheme val="minor"/>
    </font>
    <font>
      <sz val="10"/>
      <color indexed="14"/>
      <name val="Calibri"/>
      <family val="2"/>
      <scheme val="minor"/>
    </font>
    <font>
      <b/>
      <i/>
      <sz val="10"/>
      <color theme="4"/>
      <name val="Calibri"/>
      <family val="2"/>
      <scheme val="minor"/>
    </font>
    <font>
      <b/>
      <i/>
      <vertAlign val="subscript"/>
      <sz val="10"/>
      <color theme="4"/>
      <name val="Calibri (Cuerpo)"/>
    </font>
  </fonts>
  <fills count="2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indexed="10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485"/>
        <bgColor indexed="10"/>
      </patternFill>
    </fill>
    <fill>
      <patternFill patternType="solid">
        <fgColor theme="8"/>
        <bgColor indexed="64"/>
      </patternFill>
    </fill>
    <fill>
      <patternFill patternType="solid">
        <fgColor indexed="9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4" fillId="0" borderId="0"/>
    <xf numFmtId="9" fontId="5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</cellStyleXfs>
  <cellXfs count="206">
    <xf numFmtId="0" fontId="0" fillId="0" borderId="0" xfId="0"/>
    <xf numFmtId="0" fontId="3" fillId="0" borderId="0" xfId="3"/>
    <xf numFmtId="0" fontId="6" fillId="0" borderId="0" xfId="3" applyFont="1"/>
    <xf numFmtId="0" fontId="7" fillId="0" borderId="0" xfId="3" applyFont="1"/>
    <xf numFmtId="0" fontId="8" fillId="0" borderId="0" xfId="3" applyFont="1"/>
    <xf numFmtId="0" fontId="9" fillId="0" borderId="0" xfId="3" applyFont="1" applyAlignment="1">
      <alignment horizontal="center" vertical="center"/>
    </xf>
    <xf numFmtId="0" fontId="10" fillId="5" borderId="1" xfId="3" applyFont="1" applyFill="1" applyBorder="1" applyAlignment="1">
      <alignment horizontal="center"/>
    </xf>
    <xf numFmtId="0" fontId="9" fillId="5" borderId="1" xfId="3" applyFont="1" applyFill="1" applyBorder="1"/>
    <xf numFmtId="0" fontId="10" fillId="6" borderId="1" xfId="3" applyFont="1" applyFill="1" applyBorder="1"/>
    <xf numFmtId="0" fontId="11" fillId="0" borderId="0" xfId="3" applyFont="1"/>
    <xf numFmtId="0" fontId="3" fillId="0" borderId="0" xfId="3" applyAlignment="1">
      <alignment horizontal="center"/>
    </xf>
    <xf numFmtId="0" fontId="7" fillId="0" borderId="0" xfId="3" applyFont="1" applyAlignment="1">
      <alignment horizontal="center"/>
    </xf>
    <xf numFmtId="0" fontId="7" fillId="0" borderId="0" xfId="3" applyFont="1" applyAlignment="1">
      <alignment horizontal="center" vertical="center"/>
    </xf>
    <xf numFmtId="0" fontId="11" fillId="0" borderId="0" xfId="3" applyFont="1" applyAlignment="1">
      <alignment horizontal="right"/>
    </xf>
    <xf numFmtId="0" fontId="14" fillId="0" borderId="0" xfId="3" applyFont="1" applyAlignment="1">
      <alignment horizontal="right"/>
    </xf>
    <xf numFmtId="0" fontId="14" fillId="0" borderId="0" xfId="3" applyFont="1"/>
    <xf numFmtId="165" fontId="0" fillId="0" borderId="0" xfId="0" applyNumberFormat="1"/>
    <xf numFmtId="0" fontId="15" fillId="0" borderId="0" xfId="0" applyFont="1" applyAlignment="1">
      <alignment horizontal="center" vertical="center"/>
    </xf>
    <xf numFmtId="0" fontId="14" fillId="0" borderId="0" xfId="3" applyFont="1" applyAlignment="1">
      <alignment horizontal="center" vertical="center"/>
    </xf>
    <xf numFmtId="10" fontId="10" fillId="9" borderId="0" xfId="2" applyNumberFormat="1" applyFont="1" applyFill="1"/>
    <xf numFmtId="166" fontId="10" fillId="9" borderId="0" xfId="2" applyNumberFormat="1" applyFont="1" applyFill="1"/>
    <xf numFmtId="0" fontId="3" fillId="0" borderId="0" xfId="3" applyFill="1"/>
    <xf numFmtId="0" fontId="11" fillId="0" borderId="0" xfId="3" applyFont="1" applyFill="1"/>
    <xf numFmtId="0" fontId="7" fillId="5" borderId="2" xfId="3" applyFont="1" applyFill="1" applyBorder="1" applyAlignment="1">
      <alignment horizontal="center" vertical="center"/>
    </xf>
    <xf numFmtId="0" fontId="14" fillId="9" borderId="0" xfId="3" applyFont="1" applyFill="1"/>
    <xf numFmtId="0" fontId="10" fillId="2" borderId="0" xfId="3" applyFont="1" applyFill="1" applyAlignment="1">
      <alignment horizontal="center"/>
    </xf>
    <xf numFmtId="0" fontId="3" fillId="0" borderId="0" xfId="3" applyNumberFormat="1" applyAlignment="1">
      <alignment horizontal="center"/>
    </xf>
    <xf numFmtId="0" fontId="7" fillId="0" borderId="0" xfId="3" applyNumberFormat="1" applyFont="1" applyAlignment="1">
      <alignment horizontal="center"/>
    </xf>
    <xf numFmtId="0" fontId="11" fillId="0" borderId="0" xfId="3" applyNumberFormat="1" applyFont="1" applyAlignment="1">
      <alignment horizontal="center"/>
    </xf>
    <xf numFmtId="0" fontId="11" fillId="0" borderId="0" xfId="2" applyNumberFormat="1" applyFont="1" applyAlignment="1">
      <alignment horizontal="center"/>
    </xf>
    <xf numFmtId="0" fontId="3" fillId="0" borderId="0" xfId="2" applyNumberFormat="1" applyFont="1" applyAlignment="1">
      <alignment horizontal="center"/>
    </xf>
    <xf numFmtId="0" fontId="14" fillId="0" borderId="0" xfId="3" applyFont="1" applyAlignment="1">
      <alignment horizontal="center" vertical="center"/>
    </xf>
    <xf numFmtId="0" fontId="0" fillId="7" borderId="0" xfId="0" applyFill="1"/>
    <xf numFmtId="0" fontId="0" fillId="11" borderId="0" xfId="0" applyFill="1"/>
    <xf numFmtId="0" fontId="0" fillId="4" borderId="0" xfId="0" applyFill="1"/>
    <xf numFmtId="0" fontId="0" fillId="12" borderId="0" xfId="0" applyFill="1"/>
    <xf numFmtId="0" fontId="16" fillId="0" borderId="0" xfId="3" applyFont="1"/>
    <xf numFmtId="0" fontId="17" fillId="13" borderId="0" xfId="0" applyFont="1" applyFill="1"/>
    <xf numFmtId="0" fontId="18" fillId="14" borderId="0" xfId="0" applyFont="1" applyFill="1"/>
    <xf numFmtId="0" fontId="19" fillId="6" borderId="1" xfId="3" applyFont="1" applyFill="1" applyBorder="1" applyAlignment="1">
      <alignment horizontal="center" vertical="center"/>
    </xf>
    <xf numFmtId="0" fontId="0" fillId="3" borderId="0" xfId="0" applyFill="1"/>
    <xf numFmtId="0" fontId="14" fillId="0" borderId="0" xfId="3" applyFont="1" applyAlignment="1">
      <alignment horizontal="center" vertical="center"/>
    </xf>
    <xf numFmtId="0" fontId="15" fillId="3" borderId="0" xfId="0" applyFont="1" applyFill="1"/>
    <xf numFmtId="0" fontId="0" fillId="15" borderId="0" xfId="0" applyFill="1"/>
    <xf numFmtId="0" fontId="17" fillId="16" borderId="0" xfId="0" applyFont="1" applyFill="1"/>
    <xf numFmtId="2" fontId="0" fillId="0" borderId="0" xfId="0" applyNumberFormat="1"/>
    <xf numFmtId="2" fontId="10" fillId="9" borderId="0" xfId="2" applyNumberFormat="1" applyFont="1" applyFill="1"/>
    <xf numFmtId="0" fontId="6" fillId="0" borderId="0" xfId="3" applyFont="1" applyFill="1"/>
    <xf numFmtId="0" fontId="11" fillId="7" borderId="1" xfId="3" applyNumberFormat="1" applyFont="1" applyFill="1" applyBorder="1" applyAlignment="1">
      <alignment horizontal="center"/>
    </xf>
    <xf numFmtId="0" fontId="1" fillId="8" borderId="1" xfId="3" applyNumberFormat="1" applyFont="1" applyFill="1" applyBorder="1" applyAlignment="1">
      <alignment horizontal="center"/>
    </xf>
    <xf numFmtId="1" fontId="11" fillId="0" borderId="0" xfId="3" applyNumberFormat="1" applyFont="1" applyFill="1"/>
    <xf numFmtId="1" fontId="11" fillId="0" borderId="0" xfId="3" applyNumberFormat="1" applyFont="1" applyFill="1" applyAlignment="1">
      <alignment horizontal="left"/>
    </xf>
    <xf numFmtId="0" fontId="2" fillId="0" borderId="0" xfId="3" applyFont="1" applyFill="1"/>
    <xf numFmtId="10" fontId="11" fillId="0" borderId="0" xfId="2" applyNumberFormat="1" applyFont="1" applyFill="1"/>
    <xf numFmtId="0" fontId="14" fillId="0" borderId="0" xfId="3" applyFont="1" applyFill="1"/>
    <xf numFmtId="164" fontId="11" fillId="0" borderId="0" xfId="2" applyNumberFormat="1" applyFont="1" applyFill="1"/>
    <xf numFmtId="0" fontId="11" fillId="0" borderId="0" xfId="3" applyFont="1" applyFill="1" applyAlignment="1">
      <alignment horizontal="left"/>
    </xf>
    <xf numFmtId="9" fontId="11" fillId="0" borderId="0" xfId="2" applyFont="1" applyFill="1"/>
    <xf numFmtId="0" fontId="20" fillId="18" borderId="0" xfId="3" applyFont="1" applyFill="1"/>
    <xf numFmtId="0" fontId="6" fillId="18" borderId="0" xfId="3" applyFont="1" applyFill="1"/>
    <xf numFmtId="0" fontId="22" fillId="0" borderId="0" xfId="5" applyFont="1"/>
    <xf numFmtId="0" fontId="23" fillId="0" borderId="0" xfId="5" applyFont="1" applyAlignment="1">
      <alignment horizontal="center"/>
    </xf>
    <xf numFmtId="0" fontId="22" fillId="0" borderId="0" xfId="0" applyFont="1"/>
    <xf numFmtId="0" fontId="23" fillId="0" borderId="0" xfId="0" applyFont="1" applyAlignment="1">
      <alignment horizontal="center"/>
    </xf>
    <xf numFmtId="0" fontId="25" fillId="0" borderId="3" xfId="0" applyFont="1" applyBorder="1" applyAlignment="1">
      <alignment horizontal="center"/>
    </xf>
    <xf numFmtId="0" fontId="25" fillId="0" borderId="2" xfId="0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6" xfId="0" applyFont="1" applyBorder="1" applyAlignment="1">
      <alignment horizontal="center"/>
    </xf>
    <xf numFmtId="0" fontId="23" fillId="0" borderId="0" xfId="5" applyFont="1" applyAlignment="1">
      <alignment horizontal="left"/>
    </xf>
    <xf numFmtId="0" fontId="22" fillId="21" borderId="0" xfId="5" applyFont="1" applyFill="1"/>
    <xf numFmtId="0" fontId="23" fillId="22" borderId="4" xfId="0" applyFont="1" applyFill="1" applyBorder="1" applyAlignment="1" applyProtection="1">
      <alignment horizontal="center"/>
      <protection locked="0"/>
    </xf>
    <xf numFmtId="0" fontId="23" fillId="22" borderId="1" xfId="0" applyFont="1" applyFill="1" applyBorder="1" applyAlignment="1" applyProtection="1">
      <alignment horizontal="center"/>
      <protection locked="0"/>
    </xf>
    <xf numFmtId="0" fontId="22" fillId="0" borderId="5" xfId="0" applyFont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22" fillId="0" borderId="7" xfId="0" applyFont="1" applyBorder="1" applyAlignment="1">
      <alignment horizontal="center"/>
    </xf>
    <xf numFmtId="0" fontId="25" fillId="0" borderId="4" xfId="0" applyFont="1" applyBorder="1" applyAlignment="1">
      <alignment horizontal="center"/>
    </xf>
    <xf numFmtId="0" fontId="22" fillId="19" borderId="1" xfId="0" applyFont="1" applyFill="1" applyBorder="1" applyAlignment="1" applyProtection="1">
      <alignment horizontal="center"/>
      <protection locked="0"/>
    </xf>
    <xf numFmtId="164" fontId="22" fillId="0" borderId="1" xfId="0" applyNumberFormat="1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167" fontId="22" fillId="0" borderId="0" xfId="5" applyNumberFormat="1" applyFont="1"/>
    <xf numFmtId="0" fontId="28" fillId="0" borderId="0" xfId="0" applyFont="1"/>
    <xf numFmtId="164" fontId="22" fillId="0" borderId="5" xfId="0" applyNumberFormat="1" applyFont="1" applyBorder="1" applyAlignment="1">
      <alignment horizontal="center"/>
    </xf>
    <xf numFmtId="164" fontId="22" fillId="0" borderId="14" xfId="0" applyNumberFormat="1" applyFont="1" applyBorder="1" applyAlignment="1">
      <alignment horizontal="center"/>
    </xf>
    <xf numFmtId="0" fontId="4" fillId="0" borderId="0" xfId="6" applyFont="1"/>
    <xf numFmtId="0" fontId="31" fillId="0" borderId="0" xfId="6" applyFont="1"/>
    <xf numFmtId="0" fontId="33" fillId="0" borderId="0" xfId="6" applyFont="1" applyAlignment="1">
      <alignment horizontal="center"/>
    </xf>
    <xf numFmtId="0" fontId="34" fillId="2" borderId="0" xfId="6" applyFont="1" applyFill="1" applyAlignment="1">
      <alignment horizontal="center"/>
    </xf>
    <xf numFmtId="0" fontId="34" fillId="0" borderId="0" xfId="6" applyFont="1" applyAlignment="1">
      <alignment horizontal="center"/>
    </xf>
    <xf numFmtId="0" fontId="34" fillId="0" borderId="1" xfId="6" applyFont="1" applyBorder="1" applyAlignment="1" applyProtection="1">
      <alignment horizontal="center"/>
      <protection locked="0"/>
    </xf>
    <xf numFmtId="0" fontId="23" fillId="0" borderId="4" xfId="6" applyFont="1" applyBorder="1" applyAlignment="1">
      <alignment horizontal="center"/>
    </xf>
    <xf numFmtId="0" fontId="23" fillId="0" borderId="1" xfId="6" applyFont="1" applyBorder="1" applyAlignment="1">
      <alignment horizontal="center"/>
    </xf>
    <xf numFmtId="0" fontId="34" fillId="24" borderId="1" xfId="6" applyFont="1" applyFill="1" applyBorder="1" applyAlignment="1" applyProtection="1">
      <alignment horizontal="center"/>
      <protection locked="0"/>
    </xf>
    <xf numFmtId="0" fontId="22" fillId="0" borderId="5" xfId="6" applyFont="1" applyBorder="1" applyAlignment="1">
      <alignment horizontal="center"/>
    </xf>
    <xf numFmtId="0" fontId="22" fillId="0" borderId="14" xfId="6" applyFont="1" applyBorder="1" applyAlignment="1">
      <alignment horizontal="center"/>
    </xf>
    <xf numFmtId="0" fontId="25" fillId="0" borderId="4" xfId="6" applyFont="1" applyBorder="1" applyAlignment="1">
      <alignment horizontal="center"/>
    </xf>
    <xf numFmtId="0" fontId="22" fillId="2" borderId="1" xfId="6" applyFont="1" applyFill="1" applyBorder="1" applyAlignment="1" applyProtection="1">
      <alignment horizontal="center"/>
      <protection locked="0"/>
    </xf>
    <xf numFmtId="164" fontId="22" fillId="14" borderId="1" xfId="6" applyNumberFormat="1" applyFont="1" applyFill="1" applyBorder="1" applyAlignment="1">
      <alignment horizontal="center"/>
    </xf>
    <xf numFmtId="164" fontId="22" fillId="0" borderId="1" xfId="6" applyNumberFormat="1" applyFont="1" applyBorder="1" applyAlignment="1">
      <alignment horizontal="center"/>
    </xf>
    <xf numFmtId="164" fontId="35" fillId="0" borderId="0" xfId="6" applyNumberFormat="1" applyFont="1" applyAlignment="1">
      <alignment horizontal="center"/>
    </xf>
    <xf numFmtId="0" fontId="22" fillId="0" borderId="1" xfId="6" applyFont="1" applyBorder="1" applyAlignment="1">
      <alignment horizontal="center"/>
    </xf>
    <xf numFmtId="10" fontId="4" fillId="0" borderId="0" xfId="2" applyNumberFormat="1" applyFont="1"/>
    <xf numFmtId="0" fontId="36" fillId="0" borderId="0" xfId="6" applyFont="1"/>
    <xf numFmtId="0" fontId="22" fillId="0" borderId="0" xfId="7" applyFont="1"/>
    <xf numFmtId="0" fontId="25" fillId="14" borderId="0" xfId="7" applyFont="1" applyFill="1" applyAlignment="1">
      <alignment horizontal="center"/>
    </xf>
    <xf numFmtId="0" fontId="38" fillId="0" borderId="1" xfId="7" applyFont="1" applyBorder="1" applyAlignment="1">
      <alignment horizontal="center"/>
    </xf>
    <xf numFmtId="0" fontId="23" fillId="0" borderId="1" xfId="7" applyFont="1" applyBorder="1" applyAlignment="1">
      <alignment horizontal="center"/>
    </xf>
    <xf numFmtId="0" fontId="23" fillId="0" borderId="2" xfId="7" applyFont="1" applyBorder="1" applyAlignment="1">
      <alignment horizontal="center"/>
    </xf>
    <xf numFmtId="0" fontId="23" fillId="0" borderId="3" xfId="7" applyFont="1" applyBorder="1" applyAlignment="1">
      <alignment horizontal="center"/>
    </xf>
    <xf numFmtId="0" fontId="22" fillId="2" borderId="1" xfId="7" applyFont="1" applyFill="1" applyBorder="1" applyAlignment="1" applyProtection="1">
      <alignment horizontal="center"/>
      <protection locked="0"/>
    </xf>
    <xf numFmtId="0" fontId="22" fillId="0" borderId="1" xfId="7" applyFont="1" applyBorder="1" applyAlignment="1">
      <alignment horizontal="center"/>
    </xf>
    <xf numFmtId="0" fontId="22" fillId="0" borderId="1" xfId="7" applyFont="1" applyBorder="1"/>
    <xf numFmtId="0" fontId="22" fillId="0" borderId="4" xfId="7" applyFont="1" applyBorder="1" applyAlignment="1">
      <alignment horizontal="center"/>
    </xf>
    <xf numFmtId="0" fontId="22" fillId="2" borderId="0" xfId="7" applyFont="1" applyFill="1"/>
    <xf numFmtId="0" fontId="25" fillId="0" borderId="4" xfId="7" applyFont="1" applyBorder="1" applyAlignment="1">
      <alignment horizontal="center"/>
    </xf>
    <xf numFmtId="0" fontId="23" fillId="0" borderId="4" xfId="7" applyFont="1" applyBorder="1" applyAlignment="1">
      <alignment horizontal="center"/>
    </xf>
    <xf numFmtId="0" fontId="23" fillId="0" borderId="0" xfId="7" applyFont="1" applyAlignment="1">
      <alignment horizontal="center"/>
    </xf>
    <xf numFmtId="164" fontId="22" fillId="0" borderId="1" xfId="7" applyNumberFormat="1" applyFont="1" applyBorder="1" applyAlignment="1">
      <alignment horizontal="center"/>
    </xf>
    <xf numFmtId="164" fontId="22" fillId="0" borderId="0" xfId="7" applyNumberFormat="1" applyFont="1" applyAlignment="1">
      <alignment horizontal="center"/>
    </xf>
    <xf numFmtId="0" fontId="39" fillId="0" borderId="0" xfId="0" applyFont="1" applyAlignment="1">
      <alignment horizontal="left" vertical="center" readingOrder="1"/>
    </xf>
    <xf numFmtId="0" fontId="22" fillId="0" borderId="0" xfId="7" applyFont="1" applyAlignment="1">
      <alignment horizontal="center"/>
    </xf>
    <xf numFmtId="0" fontId="22" fillId="0" borderId="5" xfId="7" applyFont="1" applyBorder="1" applyAlignment="1">
      <alignment horizontal="center"/>
    </xf>
    <xf numFmtId="164" fontId="22" fillId="0" borderId="14" xfId="7" applyNumberFormat="1" applyFont="1" applyBorder="1" applyAlignment="1">
      <alignment horizontal="center"/>
    </xf>
    <xf numFmtId="164" fontId="22" fillId="0" borderId="5" xfId="7" applyNumberFormat="1" applyFont="1" applyBorder="1" applyAlignment="1">
      <alignment horizontal="center"/>
    </xf>
    <xf numFmtId="164" fontId="40" fillId="0" borderId="0" xfId="7" applyNumberFormat="1" applyFont="1" applyAlignment="1">
      <alignment horizontal="center"/>
    </xf>
    <xf numFmtId="0" fontId="4" fillId="0" borderId="0" xfId="1"/>
    <xf numFmtId="0" fontId="22" fillId="0" borderId="0" xfId="1" applyFont="1"/>
    <xf numFmtId="0" fontId="23" fillId="0" borderId="0" xfId="1" applyFont="1" applyAlignment="1">
      <alignment horizontal="center"/>
    </xf>
    <xf numFmtId="0" fontId="25" fillId="0" borderId="0" xfId="1" applyFont="1" applyAlignment="1">
      <alignment horizontal="right"/>
    </xf>
    <xf numFmtId="0" fontId="22" fillId="2" borderId="1" xfId="1" applyFont="1" applyFill="1" applyBorder="1" applyAlignment="1" applyProtection="1">
      <alignment horizontal="center"/>
      <protection locked="0"/>
    </xf>
    <xf numFmtId="0" fontId="28" fillId="0" borderId="0" xfId="1" applyFont="1"/>
    <xf numFmtId="0" fontId="44" fillId="0" borderId="0" xfId="1" applyFont="1"/>
    <xf numFmtId="0" fontId="22" fillId="0" borderId="0" xfId="1" applyFont="1" applyAlignment="1">
      <alignment horizontal="center"/>
    </xf>
    <xf numFmtId="0" fontId="22" fillId="0" borderId="1" xfId="1" applyFont="1" applyBorder="1" applyAlignment="1">
      <alignment horizontal="center"/>
    </xf>
    <xf numFmtId="0" fontId="23" fillId="0" borderId="0" xfId="1" applyFont="1" applyAlignment="1">
      <alignment horizontal="right"/>
    </xf>
    <xf numFmtId="164" fontId="44" fillId="0" borderId="1" xfId="1" applyNumberFormat="1" applyFont="1" applyBorder="1" applyAlignment="1">
      <alignment horizontal="center"/>
    </xf>
    <xf numFmtId="0" fontId="22" fillId="0" borderId="0" xfId="8" applyFont="1"/>
    <xf numFmtId="0" fontId="38" fillId="0" borderId="1" xfId="8" applyFont="1" applyBorder="1" applyAlignment="1">
      <alignment horizontal="center"/>
    </xf>
    <xf numFmtId="0" fontId="23" fillId="0" borderId="1" xfId="8" applyFont="1" applyBorder="1" applyAlignment="1">
      <alignment horizontal="center"/>
    </xf>
    <xf numFmtId="0" fontId="23" fillId="0" borderId="3" xfId="8" applyFont="1" applyBorder="1" applyAlignment="1">
      <alignment horizontal="center"/>
    </xf>
    <xf numFmtId="0" fontId="23" fillId="0" borderId="2" xfId="8" applyFont="1" applyBorder="1" applyAlignment="1">
      <alignment horizontal="center"/>
    </xf>
    <xf numFmtId="0" fontId="22" fillId="3" borderId="0" xfId="8" applyFont="1" applyFill="1"/>
    <xf numFmtId="0" fontId="46" fillId="0" borderId="0" xfId="8" applyFont="1" applyAlignment="1">
      <alignment horizontal="center"/>
    </xf>
    <xf numFmtId="0" fontId="22" fillId="2" borderId="1" xfId="8" applyFont="1" applyFill="1" applyBorder="1" applyAlignment="1" applyProtection="1">
      <alignment horizontal="center"/>
      <protection locked="0"/>
    </xf>
    <xf numFmtId="0" fontId="40" fillId="0" borderId="1" xfId="8" applyFont="1" applyBorder="1" applyAlignment="1">
      <alignment horizontal="center"/>
    </xf>
    <xf numFmtId="0" fontId="40" fillId="0" borderId="4" xfId="8" applyFont="1" applyBorder="1" applyAlignment="1">
      <alignment horizontal="center"/>
    </xf>
    <xf numFmtId="0" fontId="47" fillId="26" borderId="0" xfId="8" applyFont="1" applyFill="1" applyAlignment="1">
      <alignment horizontal="center"/>
    </xf>
    <xf numFmtId="0" fontId="25" fillId="0" borderId="4" xfId="8" applyFont="1" applyBorder="1" applyAlignment="1">
      <alignment horizontal="center"/>
    </xf>
    <xf numFmtId="0" fontId="23" fillId="0" borderId="4" xfId="8" applyFont="1" applyBorder="1"/>
    <xf numFmtId="0" fontId="23" fillId="0" borderId="1" xfId="8" applyFont="1" applyBorder="1"/>
    <xf numFmtId="0" fontId="23" fillId="0" borderId="0" xfId="8" applyFont="1"/>
    <xf numFmtId="0" fontId="22" fillId="0" borderId="1" xfId="8" applyFont="1" applyBorder="1" applyAlignment="1">
      <alignment horizontal="center"/>
    </xf>
    <xf numFmtId="164" fontId="22" fillId="0" borderId="1" xfId="8" applyNumberFormat="1" applyFont="1" applyBorder="1" applyAlignment="1">
      <alignment horizontal="center"/>
    </xf>
    <xf numFmtId="164" fontId="40" fillId="0" borderId="0" xfId="8" applyNumberFormat="1" applyFont="1" applyAlignment="1">
      <alignment horizontal="center"/>
    </xf>
    <xf numFmtId="0" fontId="38" fillId="0" borderId="1" xfId="0" applyFont="1" applyBorder="1" applyAlignment="1">
      <alignment horizontal="center"/>
    </xf>
    <xf numFmtId="0" fontId="49" fillId="0" borderId="0" xfId="0" applyFont="1"/>
    <xf numFmtId="0" fontId="22" fillId="2" borderId="1" xfId="0" applyFont="1" applyFill="1" applyBorder="1" applyAlignment="1" applyProtection="1">
      <alignment horizontal="center"/>
      <protection locked="0"/>
    </xf>
    <xf numFmtId="164" fontId="22" fillId="2" borderId="1" xfId="0" applyNumberFormat="1" applyFont="1" applyFill="1" applyBorder="1" applyAlignment="1" applyProtection="1">
      <alignment horizontal="center"/>
      <protection locked="0"/>
    </xf>
    <xf numFmtId="0" fontId="22" fillId="0" borderId="1" xfId="0" applyFont="1" applyBorder="1"/>
    <xf numFmtId="0" fontId="50" fillId="0" borderId="0" xfId="0" applyFont="1"/>
    <xf numFmtId="0" fontId="25" fillId="0" borderId="1" xfId="0" applyFont="1" applyBorder="1" applyAlignment="1">
      <alignment horizontal="center"/>
    </xf>
    <xf numFmtId="0" fontId="51" fillId="0" borderId="4" xfId="0" applyFont="1" applyBorder="1" applyAlignment="1">
      <alignment horizontal="center"/>
    </xf>
    <xf numFmtId="167" fontId="22" fillId="0" borderId="1" xfId="0" applyNumberFormat="1" applyFont="1" applyBorder="1" applyAlignment="1">
      <alignment horizontal="center" vertical="center"/>
    </xf>
    <xf numFmtId="167" fontId="22" fillId="0" borderId="1" xfId="0" applyNumberFormat="1" applyFont="1" applyBorder="1"/>
    <xf numFmtId="164" fontId="22" fillId="3" borderId="1" xfId="6" applyNumberFormat="1" applyFont="1" applyFill="1" applyBorder="1" applyAlignment="1">
      <alignment horizontal="center"/>
    </xf>
    <xf numFmtId="164" fontId="22" fillId="0" borderId="1" xfId="6" applyNumberFormat="1" applyFont="1" applyFill="1" applyBorder="1" applyAlignment="1">
      <alignment horizontal="center"/>
    </xf>
    <xf numFmtId="0" fontId="22" fillId="0" borderId="1" xfId="6" applyFont="1" applyFill="1" applyBorder="1" applyAlignment="1" applyProtection="1">
      <alignment horizontal="center"/>
      <protection locked="0"/>
    </xf>
    <xf numFmtId="0" fontId="22" fillId="0" borderId="1" xfId="6" applyFont="1" applyFill="1" applyBorder="1" applyAlignment="1">
      <alignment horizontal="center"/>
    </xf>
    <xf numFmtId="164" fontId="4" fillId="3" borderId="0" xfId="6" applyNumberFormat="1" applyFont="1" applyFill="1"/>
    <xf numFmtId="164" fontId="22" fillId="3" borderId="1" xfId="0" applyNumberFormat="1" applyFont="1" applyFill="1" applyBorder="1" applyAlignment="1">
      <alignment horizontal="center"/>
    </xf>
    <xf numFmtId="164" fontId="22" fillId="3" borderId="0" xfId="5" applyNumberFormat="1" applyFont="1" applyFill="1"/>
    <xf numFmtId="10" fontId="11" fillId="7" borderId="1" xfId="2" applyNumberFormat="1" applyFont="1" applyFill="1" applyBorder="1" applyAlignment="1">
      <alignment horizontal="center"/>
    </xf>
    <xf numFmtId="164" fontId="22" fillId="3" borderId="1" xfId="7" applyNumberFormat="1" applyFont="1" applyFill="1" applyBorder="1" applyAlignment="1">
      <alignment horizontal="center"/>
    </xf>
    <xf numFmtId="164" fontId="22" fillId="0" borderId="1" xfId="0" applyNumberFormat="1" applyFont="1" applyFill="1" applyBorder="1" applyAlignment="1">
      <alignment horizontal="center"/>
    </xf>
    <xf numFmtId="2" fontId="11" fillId="7" borderId="1" xfId="2" applyNumberFormat="1" applyFont="1" applyFill="1" applyBorder="1" applyAlignment="1">
      <alignment horizontal="center"/>
    </xf>
    <xf numFmtId="0" fontId="12" fillId="5" borderId="4" xfId="3" applyFont="1" applyFill="1" applyBorder="1" applyAlignment="1">
      <alignment horizontal="center" vertical="center"/>
    </xf>
    <xf numFmtId="0" fontId="12" fillId="5" borderId="13" xfId="3" applyFont="1" applyFill="1" applyBorder="1" applyAlignment="1">
      <alignment horizontal="center" vertical="center"/>
    </xf>
    <xf numFmtId="0" fontId="12" fillId="5" borderId="6" xfId="3" applyFont="1" applyFill="1" applyBorder="1" applyAlignment="1">
      <alignment horizontal="center" vertical="center"/>
    </xf>
    <xf numFmtId="0" fontId="14" fillId="10" borderId="0" xfId="3" applyFont="1" applyFill="1" applyAlignment="1">
      <alignment horizontal="center" vertical="center"/>
    </xf>
    <xf numFmtId="0" fontId="13" fillId="17" borderId="3" xfId="3" applyFont="1" applyFill="1" applyBorder="1" applyAlignment="1">
      <alignment horizontal="center" vertical="center"/>
    </xf>
    <xf numFmtId="0" fontId="13" fillId="17" borderId="8" xfId="3" applyFont="1" applyFill="1" applyBorder="1" applyAlignment="1">
      <alignment horizontal="center" vertical="center"/>
    </xf>
    <xf numFmtId="0" fontId="13" fillId="17" borderId="9" xfId="3" applyFont="1" applyFill="1" applyBorder="1" applyAlignment="1">
      <alignment horizontal="center" vertical="center"/>
    </xf>
    <xf numFmtId="0" fontId="13" fillId="17" borderId="10" xfId="3" applyFont="1" applyFill="1" applyBorder="1" applyAlignment="1">
      <alignment horizontal="center" vertical="center"/>
    </xf>
    <xf numFmtId="0" fontId="13" fillId="17" borderId="0" xfId="3" applyFont="1" applyFill="1" applyBorder="1" applyAlignment="1">
      <alignment horizontal="center" vertical="center"/>
    </xf>
    <xf numFmtId="0" fontId="13" fillId="17" borderId="11" xfId="3" applyFont="1" applyFill="1" applyBorder="1" applyAlignment="1">
      <alignment horizontal="center" vertical="center"/>
    </xf>
    <xf numFmtId="0" fontId="13" fillId="17" borderId="5" xfId="3" applyFont="1" applyFill="1" applyBorder="1" applyAlignment="1">
      <alignment horizontal="center" vertical="center"/>
    </xf>
    <xf numFmtId="0" fontId="13" fillId="17" borderId="12" xfId="3" applyFont="1" applyFill="1" applyBorder="1" applyAlignment="1">
      <alignment horizontal="center" vertical="center"/>
    </xf>
    <xf numFmtId="0" fontId="13" fillId="17" borderId="7" xfId="3" applyFont="1" applyFill="1" applyBorder="1" applyAlignment="1">
      <alignment horizontal="center" vertical="center"/>
    </xf>
    <xf numFmtId="0" fontId="14" fillId="0" borderId="0" xfId="3" applyFont="1" applyAlignment="1">
      <alignment horizontal="center" vertical="center"/>
    </xf>
    <xf numFmtId="0" fontId="14" fillId="9" borderId="0" xfId="3" applyFont="1" applyFill="1" applyAlignment="1">
      <alignment horizontal="center" vertical="center"/>
    </xf>
    <xf numFmtId="0" fontId="24" fillId="20" borderId="0" xfId="0" applyFont="1" applyFill="1" applyAlignment="1">
      <alignment horizontal="center"/>
    </xf>
    <xf numFmtId="0" fontId="32" fillId="23" borderId="15" xfId="6" applyFont="1" applyFill="1" applyBorder="1" applyAlignment="1">
      <alignment horizontal="center"/>
    </xf>
    <xf numFmtId="0" fontId="32" fillId="23" borderId="16" xfId="6" applyFont="1" applyFill="1" applyBorder="1" applyAlignment="1">
      <alignment horizontal="center"/>
    </xf>
    <xf numFmtId="0" fontId="32" fillId="23" borderId="17" xfId="6" applyFont="1" applyFill="1" applyBorder="1" applyAlignment="1">
      <alignment horizontal="center"/>
    </xf>
    <xf numFmtId="0" fontId="37" fillId="4" borderId="15" xfId="7" applyFont="1" applyFill="1" applyBorder="1" applyAlignment="1">
      <alignment horizontal="center"/>
    </xf>
    <xf numFmtId="0" fontId="37" fillId="4" borderId="16" xfId="7" applyFont="1" applyFill="1" applyBorder="1" applyAlignment="1">
      <alignment horizontal="center"/>
    </xf>
    <xf numFmtId="0" fontId="37" fillId="4" borderId="17" xfId="7" applyFont="1" applyFill="1" applyBorder="1" applyAlignment="1">
      <alignment horizontal="center"/>
    </xf>
    <xf numFmtId="0" fontId="43" fillId="25" borderId="15" xfId="1" applyFont="1" applyFill="1" applyBorder="1" applyAlignment="1">
      <alignment horizontal="center"/>
    </xf>
    <xf numFmtId="0" fontId="43" fillId="25" borderId="16" xfId="1" applyFont="1" applyFill="1" applyBorder="1" applyAlignment="1">
      <alignment horizontal="center"/>
    </xf>
    <xf numFmtId="0" fontId="43" fillId="25" borderId="17" xfId="1" applyFont="1" applyFill="1" applyBorder="1" applyAlignment="1">
      <alignment horizontal="center"/>
    </xf>
    <xf numFmtId="0" fontId="45" fillId="3" borderId="15" xfId="8" applyFont="1" applyFill="1" applyBorder="1" applyAlignment="1">
      <alignment horizontal="center"/>
    </xf>
    <xf numFmtId="0" fontId="45" fillId="3" borderId="16" xfId="8" applyFont="1" applyFill="1" applyBorder="1" applyAlignment="1">
      <alignment horizontal="center"/>
    </xf>
    <xf numFmtId="0" fontId="45" fillId="3" borderId="17" xfId="8" applyFont="1" applyFill="1" applyBorder="1" applyAlignment="1">
      <alignment horizontal="center"/>
    </xf>
    <xf numFmtId="0" fontId="48" fillId="0" borderId="0" xfId="0" applyFont="1" applyAlignment="1">
      <alignment horizontal="center"/>
    </xf>
    <xf numFmtId="164" fontId="22" fillId="14" borderId="1" xfId="0" applyNumberFormat="1" applyFont="1" applyFill="1" applyBorder="1" applyAlignment="1">
      <alignment horizontal="center"/>
    </xf>
    <xf numFmtId="164" fontId="22" fillId="27" borderId="1" xfId="0" applyNumberFormat="1" applyFont="1" applyFill="1" applyBorder="1" applyAlignment="1">
      <alignment horizontal="center"/>
    </xf>
  </cellXfs>
  <cellStyles count="9">
    <cellStyle name="Normal" xfId="0" builtinId="0"/>
    <cellStyle name="Normal 2" xfId="1" xr:uid="{B97FF221-6583-EC4A-A271-7CE12910B9F1}"/>
    <cellStyle name="Normal 3" xfId="3" xr:uid="{8179F239-414F-594F-9F4C-4AF43A466699}"/>
    <cellStyle name="Normal_Binomial.xls" xfId="5" xr:uid="{810ABB85-88BF-4D43-BC42-2BBC4A9FCF4F}"/>
    <cellStyle name="Normal_Geometri.xls" xfId="8" xr:uid="{C94D36CE-980C-41F3-88DE-5264BEF249C2}"/>
    <cellStyle name="Normal_Hypergeo.xls" xfId="7" xr:uid="{B7BD14D8-2ADE-46AF-9412-BA7439FED502}"/>
    <cellStyle name="Normal_Poisson.xls" xfId="6" xr:uid="{832C75A1-B6E9-4863-86E1-5BE4F2594678}"/>
    <cellStyle name="Porcentaje" xfId="2" builtinId="5"/>
    <cellStyle name="Porcentaje 2" xfId="4" xr:uid="{327A4801-9F90-B349-8B5F-BD7208DAF514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28"/>
    </mc:Choice>
    <mc:Fallback>
      <c:style val="28"/>
    </mc:Fallback>
  </mc:AlternateContent>
  <c:chart>
    <c:title>
      <c:tx>
        <c:rich>
          <a:bodyPr/>
          <a:lstStyle/>
          <a:p>
            <a:pPr>
              <a:defRPr sz="105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Fallas</a:t>
            </a:r>
            <a:r>
              <a:rPr lang="en-US" baseline="0"/>
              <a:t> en 75 km</a:t>
            </a:r>
          </a:p>
        </c:rich>
      </c:tx>
      <c:layout>
        <c:manualLayout>
          <c:xMode val="edge"/>
          <c:yMode val="edge"/>
          <c:x val="0.43273922367965723"/>
          <c:y val="2.230411985018726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8968048828167418E-2"/>
          <c:y val="9.2348403936659926E-2"/>
          <c:w val="0.88790112730511084"/>
          <c:h val="0.7572569122806113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'Caso c'!$D$7</c:f>
              <c:strCache>
                <c:ptCount val="1"/>
                <c:pt idx="0">
                  <c:v>P (exactamente x) 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1-9920-4E9C-81F6-DADC6B507311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3-9920-4E9C-81F6-DADC6B507311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9920-4E9C-81F6-DADC6B507311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5-9920-4E9C-81F6-DADC6B507311}"/>
              </c:ext>
            </c:extLst>
          </c:dPt>
          <c:dPt>
            <c:idx val="5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6-9920-4E9C-81F6-DADC6B507311}"/>
              </c:ext>
            </c:extLst>
          </c:dPt>
          <c:dPt>
            <c:idx val="6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A-9920-4E9C-81F6-DADC6B507311}"/>
              </c:ext>
            </c:extLst>
          </c:dPt>
          <c:dPt>
            <c:idx val="7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9-9920-4E9C-81F6-DADC6B507311}"/>
              </c:ext>
            </c:extLst>
          </c:dPt>
          <c:cat>
            <c:numRef>
              <c:f>'Caso c'!$C$8:$C$32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'Caso c'!$D$8:$D$32</c:f>
              <c:numCache>
                <c:formatCode>0.0000</c:formatCode>
                <c:ptCount val="25"/>
                <c:pt idx="0">
                  <c:v>3.0590232050182579E-7</c:v>
                </c:pt>
                <c:pt idx="1">
                  <c:v>4.5885348075273872E-6</c:v>
                </c:pt>
                <c:pt idx="2">
                  <c:v>3.4414011056455447E-5</c:v>
                </c:pt>
                <c:pt idx="3">
                  <c:v>1.7207005528227688E-4</c:v>
                </c:pt>
                <c:pt idx="4">
                  <c:v>6.4526270730853874E-4</c:v>
                </c:pt>
                <c:pt idx="5">
                  <c:v>1.9357881219256175E-3</c:v>
                </c:pt>
                <c:pt idx="6">
                  <c:v>4.839470304814038E-3</c:v>
                </c:pt>
                <c:pt idx="7">
                  <c:v>1.0370293510315797E-2</c:v>
                </c:pt>
                <c:pt idx="8">
                  <c:v>1.9444300331842138E-2</c:v>
                </c:pt>
                <c:pt idx="9">
                  <c:v>3.2407167219736882E-2</c:v>
                </c:pt>
                <c:pt idx="10">
                  <c:v>4.8610750829605344E-2</c:v>
                </c:pt>
                <c:pt idx="11">
                  <c:v>6.6287387494916333E-2</c:v>
                </c:pt>
                <c:pt idx="12">
                  <c:v>8.2859234368645451E-2</c:v>
                </c:pt>
                <c:pt idx="13">
                  <c:v>9.5606808886898584E-2</c:v>
                </c:pt>
                <c:pt idx="14">
                  <c:v>0.10243586666453419</c:v>
                </c:pt>
                <c:pt idx="15">
                  <c:v>0.10243586666453419</c:v>
                </c:pt>
                <c:pt idx="16">
                  <c:v>9.6033624998000819E-2</c:v>
                </c:pt>
                <c:pt idx="17">
                  <c:v>8.4735551468824222E-2</c:v>
                </c:pt>
                <c:pt idx="18">
                  <c:v>7.0612959557353555E-2</c:v>
                </c:pt>
                <c:pt idx="19">
                  <c:v>5.5747073334752775E-2</c:v>
                </c:pt>
                <c:pt idx="20">
                  <c:v>4.1810305001064599E-2</c:v>
                </c:pt>
                <c:pt idx="21">
                  <c:v>2.9864503572189009E-2</c:v>
                </c:pt>
                <c:pt idx="22">
                  <c:v>2.0362161526492496E-2</c:v>
                </c:pt>
                <c:pt idx="23">
                  <c:v>1.3279670560755973E-2</c:v>
                </c:pt>
                <c:pt idx="24">
                  <c:v>8.2997941004724716E-3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920-4E9C-81F6-DADC6B5073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1620088223"/>
        <c:axId val="1"/>
      </c:barChart>
      <c:catAx>
        <c:axId val="16200882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ES_tradnl"/>
                  <a:t>Fallas</a:t>
                </a:r>
              </a:p>
            </c:rich>
          </c:tx>
          <c:layout>
            <c:manualLayout>
              <c:xMode val="edge"/>
              <c:yMode val="edge"/>
              <c:x val="5.094501851538745E-2"/>
              <c:y val="0.88428253547529057"/>
            </c:manualLayout>
          </c:layout>
          <c:overlay val="0"/>
        </c:title>
        <c:numFmt formatCode="General" sourceLinked="1"/>
        <c:majorTickMark val="cross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GT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GT"/>
                  <a:t>Probabilidades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GT"/>
          </a:p>
        </c:txPr>
        <c:crossAx val="1620088223"/>
        <c:crosses val="autoZero"/>
        <c:crossBetween val="between"/>
      </c:valAx>
    </c:plotArea>
    <c:plotVisOnly val="0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GT"/>
    </a:p>
  </c:txPr>
  <c:printSettings>
    <c:headerFooter alignWithMargins="0">
      <c:oddHeader>&amp;N</c:oddHeader>
      <c:oddFooter>Page &amp;P</c:oddFooter>
    </c:headerFooter>
    <c:pageMargins b="1" l="0.75" r="0.75" t="1" header="0.5" footer="0.5"/>
    <c:pageSetup orientation="landscape" horizontalDpi="100" verticalDpi="100" copies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32"/>
    </mc:Choice>
    <mc:Fallback>
      <c:style val="32"/>
    </mc:Fallback>
  </mc:AlternateContent>
  <c:chart>
    <c:title>
      <c:layout>
        <c:manualLayout>
          <c:xMode val="edge"/>
          <c:yMode val="edge"/>
          <c:x val="0.29873166438990451"/>
          <c:y val="2.3982982519341944E-2"/>
        </c:manualLayout>
      </c:layout>
      <c:overlay val="0"/>
      <c:txPr>
        <a:bodyPr/>
        <a:lstStyle/>
        <a:p>
          <a:pPr>
            <a:defRPr sz="18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GT"/>
        </a:p>
      </c:txPr>
    </c:title>
    <c:autoTitleDeleted val="0"/>
    <c:plotArea>
      <c:layout>
        <c:manualLayout>
          <c:layoutTarget val="inner"/>
          <c:xMode val="edge"/>
          <c:yMode val="edge"/>
          <c:x val="0.11565846347661765"/>
          <c:y val="0.11444156915442082"/>
          <c:w val="0.85943135168009732"/>
          <c:h val="0.6948238127232692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'C2 inciso c d e'!$E$9</c:f>
              <c:strCache>
                <c:ptCount val="1"/>
                <c:pt idx="0">
                  <c:v>P (Exactamente x)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</c:spPr>
          <c:invertIfNegative val="0"/>
          <c:cat>
            <c:strRef>
              <c:f>'C2 inciso c d e'!$D$10:$D$30</c:f>
              <c:strCach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strCache>
            </c:strRef>
          </c:cat>
          <c:val>
            <c:numRef>
              <c:f>'C2 inciso c d e'!$E$10:$E$30</c:f>
              <c:numCache>
                <c:formatCode>0.0000</c:formatCode>
                <c:ptCount val="21"/>
                <c:pt idx="0">
                  <c:v>4.605355675943567E-2</c:v>
                </c:pt>
                <c:pt idx="1">
                  <c:v>0.15630298051687255</c:v>
                </c:pt>
                <c:pt idx="2">
                  <c:v>0.24866383264047903</c:v>
                </c:pt>
                <c:pt idx="3">
                  <c:v>0.24615207675522163</c:v>
                </c:pt>
                <c:pt idx="4">
                  <c:v>0.16969574988428157</c:v>
                </c:pt>
                <c:pt idx="5">
                  <c:v>8.6390563577452464E-2</c:v>
                </c:pt>
                <c:pt idx="6">
                  <c:v>3.3596330280120421E-2</c:v>
                </c:pt>
                <c:pt idx="7">
                  <c:v>1.0180706145491023E-2</c:v>
                </c:pt>
                <c:pt idx="8">
                  <c:v>2.4294866938103618E-3</c:v>
                </c:pt>
                <c:pt idx="9">
                  <c:v>4.5808503317636433E-4</c:v>
                </c:pt>
                <c:pt idx="10">
                  <c:v>6.8018686744369025E-5</c:v>
                </c:pt>
                <c:pt idx="11">
                  <c:v>7.8699306976956204E-6</c:v>
                </c:pt>
                <c:pt idx="12">
                  <c:v>6.9557468287713853E-7</c:v>
                </c:pt>
                <c:pt idx="13">
                  <c:v>4.5398813800838674E-8</c:v>
                </c:pt>
                <c:pt idx="14">
                  <c:v>2.0635824454926754E-9</c:v>
                </c:pt>
                <c:pt idx="15">
                  <c:v>5.8363947953328063E-11</c:v>
                </c:pt>
                <c:pt idx="16">
                  <c:v>7.737644615024558E-13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E2-4014-8615-900EF7E69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1660291519"/>
        <c:axId val="1"/>
      </c:barChart>
      <c:catAx>
        <c:axId val="16602915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ES_tradnl"/>
                  <a:t>x</a:t>
                </a:r>
              </a:p>
            </c:rich>
          </c:tx>
          <c:layout>
            <c:manualLayout>
              <c:xMode val="edge"/>
              <c:yMode val="edge"/>
              <c:x val="0.53380812778519637"/>
              <c:y val="0.89373406755528118"/>
            </c:manualLayout>
          </c:layout>
          <c:overlay val="0"/>
        </c:title>
        <c:numFmt formatCode="General" sourceLinked="1"/>
        <c:majorTickMark val="cross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GT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numFmt formatCode="0.0000" sourceLinked="1"/>
        <c:majorTickMark val="cross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GT"/>
          </a:p>
        </c:txPr>
        <c:crossAx val="1660291519"/>
        <c:crosses val="autoZero"/>
        <c:crossBetween val="between"/>
      </c:valAx>
    </c:plotArea>
    <c:plotVisOnly val="0"/>
    <c:dispBlanksAs val="gap"/>
    <c:showDLblsOverMax val="0"/>
  </c:chart>
  <c:spPr>
    <a:ln w="22225"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GT"/>
    </a:p>
  </c:txPr>
  <c:printSettings>
    <c:headerFooter alignWithMargins="0">
      <c:oddHeader>&amp;N</c:oddHeader>
      <c:oddFooter>Page &amp;P</c:oddFooter>
    </c:headerFooter>
    <c:pageMargins b="1" l="0.75" r="0.75" t="1" header="0.5" footer="0.5"/>
    <c:pageSetup orientation="landscape" horizontalDpi="100" verticalDpi="100" copies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28"/>
    </mc:Choice>
    <mc:Fallback>
      <c:style val="28"/>
    </mc:Fallback>
  </mc:AlternateContent>
  <c:chart>
    <c:title>
      <c:layout>
        <c:manualLayout>
          <c:xMode val="edge"/>
          <c:yMode val="edge"/>
          <c:x val="0.43273919331512128"/>
          <c:y val="2.5061956276236984E-2"/>
        </c:manualLayout>
      </c:layout>
      <c:overlay val="0"/>
      <c:txPr>
        <a:bodyPr/>
        <a:lstStyle/>
        <a:p>
          <a:pPr>
            <a:defRPr sz="105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GT"/>
        </a:p>
      </c:txPr>
    </c:title>
    <c:autoTitleDeleted val="0"/>
    <c:plotArea>
      <c:layout>
        <c:manualLayout>
          <c:layoutTarget val="inner"/>
          <c:xMode val="edge"/>
          <c:yMode val="edge"/>
          <c:x val="8.8968048828167418E-2"/>
          <c:y val="9.2348403936659926E-2"/>
          <c:w val="0.88790112730511084"/>
          <c:h val="0.7572569122806113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'Caso a'!$D$7</c:f>
              <c:strCache>
                <c:ptCount val="1"/>
                <c:pt idx="0">
                  <c:v>P (exactamente x) 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1-0EAE-4199-B183-128F6FF58272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3-0EAE-4199-B183-128F6FF58272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0EAE-4199-B183-128F6FF58272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0EAE-4199-B183-128F6FF58272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0EAE-4199-B183-128F6FF58272}"/>
              </c:ext>
            </c:extLst>
          </c:dPt>
          <c:cat>
            <c:numRef>
              <c:f>'Caso a'!$C$8:$C$32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'Caso a'!$D$8:$D$32</c:f>
              <c:numCache>
                <c:formatCode>0.0000</c:formatCode>
                <c:ptCount val="25"/>
                <c:pt idx="0">
                  <c:v>2.4787521766663585E-3</c:v>
                </c:pt>
                <c:pt idx="1">
                  <c:v>1.4872513059998151E-2</c:v>
                </c:pt>
                <c:pt idx="2">
                  <c:v>4.4617539179994462E-2</c:v>
                </c:pt>
                <c:pt idx="3">
                  <c:v>8.9235078359988909E-2</c:v>
                </c:pt>
                <c:pt idx="4">
                  <c:v>0.13385261753998337</c:v>
                </c:pt>
                <c:pt idx="5">
                  <c:v>0.16062314104798003</c:v>
                </c:pt>
                <c:pt idx="6">
                  <c:v>0.16062314104798003</c:v>
                </c:pt>
                <c:pt idx="7">
                  <c:v>0.13767697804112577</c:v>
                </c:pt>
                <c:pt idx="8">
                  <c:v>0.10325773353084432</c:v>
                </c:pt>
                <c:pt idx="9">
                  <c:v>6.883848902056286E-2</c:v>
                </c:pt>
                <c:pt idx="10">
                  <c:v>4.1303093412337732E-2</c:v>
                </c:pt>
                <c:pt idx="11">
                  <c:v>2.2528960043093311E-2</c:v>
                </c:pt>
                <c:pt idx="12">
                  <c:v>1.1264480021546661E-2</c:v>
                </c:pt>
                <c:pt idx="13">
                  <c:v>5.1989907791753836E-3</c:v>
                </c:pt>
                <c:pt idx="14">
                  <c:v>2.2281389053608732E-3</c:v>
                </c:pt>
                <c:pt idx="15">
                  <c:v>8.9125556214435036E-4</c:v>
                </c:pt>
                <c:pt idx="16">
                  <c:v>3.3422083580413167E-4</c:v>
                </c:pt>
                <c:pt idx="17">
                  <c:v>1.1796029498969329E-4</c:v>
                </c:pt>
                <c:pt idx="18">
                  <c:v>3.9320098329897816E-5</c:v>
                </c:pt>
                <c:pt idx="19">
                  <c:v>1.241687315680987E-5</c:v>
                </c:pt>
                <c:pt idx="20">
                  <c:v>3.725061947042944E-6</c:v>
                </c:pt>
                <c:pt idx="21">
                  <c:v>1.0643034134408412E-6</c:v>
                </c:pt>
                <c:pt idx="22">
                  <c:v>2.9026456730204751E-7</c:v>
                </c:pt>
                <c:pt idx="23">
                  <c:v>7.5721191470099433E-8</c:v>
                </c:pt>
                <c:pt idx="24">
                  <c:v>1.8930297867524921E-8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EAE-4199-B183-128F6FF58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1620088223"/>
        <c:axId val="1"/>
      </c:barChart>
      <c:catAx>
        <c:axId val="16200882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ES_tradnl"/>
                  <a:t>x</a:t>
                </a:r>
              </a:p>
            </c:rich>
          </c:tx>
          <c:layout>
            <c:manualLayout>
              <c:xMode val="edge"/>
              <c:yMode val="edge"/>
              <c:x val="0.51601456960737047"/>
              <c:y val="0.8891830806015717"/>
            </c:manualLayout>
          </c:layout>
          <c:overlay val="0"/>
        </c:title>
        <c:numFmt formatCode="General" sourceLinked="1"/>
        <c:majorTickMark val="cross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GT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/>
        <c:numFmt formatCode="General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GT"/>
          </a:p>
        </c:txPr>
        <c:crossAx val="1620088223"/>
        <c:crosses val="autoZero"/>
        <c:crossBetween val="between"/>
      </c:valAx>
    </c:plotArea>
    <c:plotVisOnly val="0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GT"/>
    </a:p>
  </c:txPr>
  <c:printSettings>
    <c:headerFooter alignWithMargins="0">
      <c:oddHeader>&amp;N</c:oddHeader>
      <c:oddFooter>Page &amp;P</c:oddFooter>
    </c:headerFooter>
    <c:pageMargins b="1" l="0.75" r="0.75" t="1" header="0.5" footer="0.5"/>
    <c:pageSetup orientation="landscape" horizontalDpi="100" verticalDpi="100" copies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28"/>
    </mc:Choice>
    <mc:Fallback>
      <c:style val="28"/>
    </mc:Fallback>
  </mc:AlternateContent>
  <c:chart>
    <c:title>
      <c:layout>
        <c:manualLayout>
          <c:xMode val="edge"/>
          <c:yMode val="edge"/>
          <c:x val="0.43273919331512128"/>
          <c:y val="2.5061956276236984E-2"/>
        </c:manualLayout>
      </c:layout>
      <c:overlay val="0"/>
      <c:txPr>
        <a:bodyPr/>
        <a:lstStyle/>
        <a:p>
          <a:pPr>
            <a:defRPr sz="105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GT"/>
        </a:p>
      </c:txPr>
    </c:title>
    <c:autoTitleDeleted val="0"/>
    <c:plotArea>
      <c:layout>
        <c:manualLayout>
          <c:layoutTarget val="inner"/>
          <c:xMode val="edge"/>
          <c:yMode val="edge"/>
          <c:x val="8.8968048828167418E-2"/>
          <c:y val="9.2348403936659926E-2"/>
          <c:w val="0.88790112730511084"/>
          <c:h val="0.7572569122806113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'Caso b'!$D$7</c:f>
              <c:strCache>
                <c:ptCount val="1"/>
                <c:pt idx="0">
                  <c:v>P (exactamente x) 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1-D76A-4E07-B787-62030F95DC6B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3-D76A-4E07-B787-62030F95DC6B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D76A-4E07-B787-62030F95DC6B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D76A-4E07-B787-62030F95DC6B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D76A-4E07-B787-62030F95DC6B}"/>
              </c:ext>
            </c:extLst>
          </c:dPt>
          <c:cat>
            <c:numRef>
              <c:f>'Caso b'!$C$8:$C$32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'Caso b'!$D$8:$D$32</c:f>
              <c:numCache>
                <c:formatCode>0.0000</c:formatCode>
                <c:ptCount val="25"/>
                <c:pt idx="0">
                  <c:v>6.1442123533282098E-6</c:v>
                </c:pt>
                <c:pt idx="1">
                  <c:v>7.3730548239938514E-5</c:v>
                </c:pt>
                <c:pt idx="2">
                  <c:v>4.423832894396313E-4</c:v>
                </c:pt>
                <c:pt idx="3">
                  <c:v>1.7695331577585235E-3</c:v>
                </c:pt>
                <c:pt idx="4">
                  <c:v>5.3085994732755765E-3</c:v>
                </c:pt>
                <c:pt idx="5">
                  <c:v>1.2740638735861376E-2</c:v>
                </c:pt>
                <c:pt idx="6">
                  <c:v>2.5481277471722744E-2</c:v>
                </c:pt>
                <c:pt idx="7">
                  <c:v>4.3682189951524682E-2</c:v>
                </c:pt>
                <c:pt idx="8">
                  <c:v>6.5523284927287068E-2</c:v>
                </c:pt>
                <c:pt idx="9">
                  <c:v>8.7364379903049433E-2</c:v>
                </c:pt>
                <c:pt idx="10">
                  <c:v>0.10483725588365932</c:v>
                </c:pt>
                <c:pt idx="11">
                  <c:v>0.11436791550944653</c:v>
                </c:pt>
                <c:pt idx="12">
                  <c:v>0.11436791550944654</c:v>
                </c:pt>
                <c:pt idx="13">
                  <c:v>0.10557038354718144</c:v>
                </c:pt>
                <c:pt idx="14">
                  <c:v>9.0488900183298387E-2</c:v>
                </c:pt>
                <c:pt idx="15">
                  <c:v>7.2391120146638691E-2</c:v>
                </c:pt>
                <c:pt idx="16">
                  <c:v>5.4293340109979028E-2</c:v>
                </c:pt>
                <c:pt idx="17">
                  <c:v>3.8324710665867553E-2</c:v>
                </c:pt>
                <c:pt idx="18">
                  <c:v>2.5549807110578349E-2</c:v>
                </c:pt>
                <c:pt idx="19">
                  <c:v>1.6136720280365273E-2</c:v>
                </c:pt>
                <c:pt idx="20">
                  <c:v>9.6820321682191679E-3</c:v>
                </c:pt>
                <c:pt idx="21">
                  <c:v>5.5325898104109563E-3</c:v>
                </c:pt>
                <c:pt idx="22">
                  <c:v>3.0177762602241584E-3</c:v>
                </c:pt>
                <c:pt idx="23">
                  <c:v>1.5744919618560791E-3</c:v>
                </c:pt>
                <c:pt idx="24">
                  <c:v>7.8724598092804214E-4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76A-4E07-B787-62030F95D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1620088223"/>
        <c:axId val="1"/>
      </c:barChart>
      <c:catAx>
        <c:axId val="16200882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ES_tradnl"/>
                  <a:t>x</a:t>
                </a:r>
              </a:p>
            </c:rich>
          </c:tx>
          <c:layout>
            <c:manualLayout>
              <c:xMode val="edge"/>
              <c:yMode val="edge"/>
              <c:x val="0.51601456960737047"/>
              <c:y val="0.8891830806015717"/>
            </c:manualLayout>
          </c:layout>
          <c:overlay val="0"/>
        </c:title>
        <c:numFmt formatCode="General" sourceLinked="1"/>
        <c:majorTickMark val="cross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GT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/>
        <c:numFmt formatCode="General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GT"/>
          </a:p>
        </c:txPr>
        <c:crossAx val="1620088223"/>
        <c:crosses val="autoZero"/>
        <c:crossBetween val="between"/>
      </c:valAx>
    </c:plotArea>
    <c:plotVisOnly val="0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GT"/>
    </a:p>
  </c:txPr>
  <c:printSettings>
    <c:headerFooter alignWithMargins="0">
      <c:oddHeader>&amp;N</c:oddHeader>
      <c:oddFooter>Page &amp;P</c:oddFooter>
    </c:headerFooter>
    <c:pageMargins b="1" l="0.75" r="0.75" t="1" header="0.5" footer="0.5"/>
    <c:pageSetup orientation="landscape" horizontalDpi="100" verticalDpi="100" copies="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28"/>
    </mc:Choice>
    <mc:Fallback>
      <c:style val="28"/>
    </mc:Fallback>
  </mc:AlternateContent>
  <c:chart>
    <c:title>
      <c:layout>
        <c:manualLayout>
          <c:xMode val="edge"/>
          <c:yMode val="edge"/>
          <c:x val="0.43273919331512128"/>
          <c:y val="2.5061956276236984E-2"/>
        </c:manualLayout>
      </c:layout>
      <c:overlay val="0"/>
      <c:txPr>
        <a:bodyPr/>
        <a:lstStyle/>
        <a:p>
          <a:pPr>
            <a:defRPr sz="105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GT"/>
        </a:p>
      </c:txPr>
    </c:title>
    <c:autoTitleDeleted val="0"/>
    <c:plotArea>
      <c:layout>
        <c:manualLayout>
          <c:layoutTarget val="inner"/>
          <c:xMode val="edge"/>
          <c:yMode val="edge"/>
          <c:x val="8.8968048828167418E-2"/>
          <c:y val="9.2348403936659926E-2"/>
          <c:w val="0.88790112730511084"/>
          <c:h val="0.7572569122806113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'Caso c'!$D$7</c:f>
              <c:strCache>
                <c:ptCount val="1"/>
                <c:pt idx="0">
                  <c:v>P (exactamente x) 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1-2FD8-454B-A4C3-A3F2E1339B96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3-2FD8-454B-A4C3-A3F2E1339B96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2FD8-454B-A4C3-A3F2E1339B96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2FD8-454B-A4C3-A3F2E1339B96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2FD8-454B-A4C3-A3F2E1339B96}"/>
              </c:ext>
            </c:extLst>
          </c:dPt>
          <c:cat>
            <c:numRef>
              <c:f>'Caso c'!$C$8:$C$32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'Caso c'!$D$8:$D$32</c:f>
              <c:numCache>
                <c:formatCode>0.0000</c:formatCode>
                <c:ptCount val="25"/>
                <c:pt idx="0">
                  <c:v>3.0590232050182579E-7</c:v>
                </c:pt>
                <c:pt idx="1">
                  <c:v>4.5885348075273872E-6</c:v>
                </c:pt>
                <c:pt idx="2">
                  <c:v>3.4414011056455447E-5</c:v>
                </c:pt>
                <c:pt idx="3">
                  <c:v>1.7207005528227688E-4</c:v>
                </c:pt>
                <c:pt idx="4">
                  <c:v>6.4526270730853874E-4</c:v>
                </c:pt>
                <c:pt idx="5">
                  <c:v>1.9357881219256175E-3</c:v>
                </c:pt>
                <c:pt idx="6">
                  <c:v>4.839470304814038E-3</c:v>
                </c:pt>
                <c:pt idx="7">
                  <c:v>1.0370293510315797E-2</c:v>
                </c:pt>
                <c:pt idx="8">
                  <c:v>1.9444300331842138E-2</c:v>
                </c:pt>
                <c:pt idx="9">
                  <c:v>3.2407167219736882E-2</c:v>
                </c:pt>
                <c:pt idx="10">
                  <c:v>4.8610750829605344E-2</c:v>
                </c:pt>
                <c:pt idx="11">
                  <c:v>6.6287387494916333E-2</c:v>
                </c:pt>
                <c:pt idx="12">
                  <c:v>8.2859234368645451E-2</c:v>
                </c:pt>
                <c:pt idx="13">
                  <c:v>9.5606808886898584E-2</c:v>
                </c:pt>
                <c:pt idx="14">
                  <c:v>0.10243586666453419</c:v>
                </c:pt>
                <c:pt idx="15">
                  <c:v>0.10243586666453419</c:v>
                </c:pt>
                <c:pt idx="16">
                  <c:v>9.6033624998000819E-2</c:v>
                </c:pt>
                <c:pt idx="17">
                  <c:v>8.4735551468824222E-2</c:v>
                </c:pt>
                <c:pt idx="18">
                  <c:v>7.0612959557353555E-2</c:v>
                </c:pt>
                <c:pt idx="19">
                  <c:v>5.5747073334752775E-2</c:v>
                </c:pt>
                <c:pt idx="20">
                  <c:v>4.1810305001064599E-2</c:v>
                </c:pt>
                <c:pt idx="21">
                  <c:v>2.9864503572189009E-2</c:v>
                </c:pt>
                <c:pt idx="22">
                  <c:v>2.0362161526492496E-2</c:v>
                </c:pt>
                <c:pt idx="23">
                  <c:v>1.3279670560755973E-2</c:v>
                </c:pt>
                <c:pt idx="24">
                  <c:v>8.2997941004724716E-3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FD8-454B-A4C3-A3F2E1339B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1620088223"/>
        <c:axId val="1"/>
      </c:barChart>
      <c:catAx>
        <c:axId val="16200882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ES_tradnl"/>
                  <a:t>x</a:t>
                </a:r>
              </a:p>
            </c:rich>
          </c:tx>
          <c:layout>
            <c:manualLayout>
              <c:xMode val="edge"/>
              <c:yMode val="edge"/>
              <c:x val="0.51601456960737047"/>
              <c:y val="0.8891830806015717"/>
            </c:manualLayout>
          </c:layout>
          <c:overlay val="0"/>
        </c:title>
        <c:numFmt formatCode="General" sourceLinked="1"/>
        <c:majorTickMark val="cross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GT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/>
        <c:numFmt formatCode="General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GT"/>
          </a:p>
        </c:txPr>
        <c:crossAx val="1620088223"/>
        <c:crosses val="autoZero"/>
        <c:crossBetween val="between"/>
      </c:valAx>
    </c:plotArea>
    <c:plotVisOnly val="0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GT"/>
    </a:p>
  </c:txPr>
  <c:printSettings>
    <c:headerFooter alignWithMargins="0">
      <c:oddHeader>&amp;N</c:oddHeader>
      <c:oddFooter>Page &amp;P</c:oddFooter>
    </c:headerFooter>
    <c:pageMargins b="1" l="0.75" r="0.75" t="1" header="0.5" footer="0.5"/>
    <c:pageSetup orientation="landscape" horizontalDpi="100" verticalDpi="100" copies="0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28"/>
    </mc:Choice>
    <mc:Fallback>
      <c:style val="28"/>
    </mc:Fallback>
  </mc:AlternateContent>
  <c:chart>
    <c:title>
      <c:layout>
        <c:manualLayout>
          <c:xMode val="edge"/>
          <c:yMode val="edge"/>
          <c:x val="0.43273919331512128"/>
          <c:y val="2.5061956276236984E-2"/>
        </c:manualLayout>
      </c:layout>
      <c:overlay val="0"/>
      <c:txPr>
        <a:bodyPr/>
        <a:lstStyle/>
        <a:p>
          <a:pPr>
            <a:defRPr sz="105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GT"/>
        </a:p>
      </c:txPr>
    </c:title>
    <c:autoTitleDeleted val="0"/>
    <c:plotArea>
      <c:layout>
        <c:manualLayout>
          <c:layoutTarget val="inner"/>
          <c:xMode val="edge"/>
          <c:yMode val="edge"/>
          <c:x val="8.8968048828167418E-2"/>
          <c:y val="9.2348403936659926E-2"/>
          <c:w val="0.88790112730511084"/>
          <c:h val="0.7572569122806113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'Caso d'!$D$7</c:f>
              <c:strCache>
                <c:ptCount val="1"/>
                <c:pt idx="0">
                  <c:v>P (exactamente x) 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1-1BF8-4B7D-BDE9-DA5FEDAF9CE9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3-1BF8-4B7D-BDE9-DA5FEDAF9CE9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1BF8-4B7D-BDE9-DA5FEDAF9CE9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1BF8-4B7D-BDE9-DA5FEDAF9CE9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1BF8-4B7D-BDE9-DA5FEDAF9CE9}"/>
              </c:ext>
            </c:extLst>
          </c:dPt>
          <c:cat>
            <c:numRef>
              <c:f>'Caso d'!$C$8:$C$32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'Caso d'!$D$8:$D$32</c:f>
              <c:numCache>
                <c:formatCode>0.0000</c:formatCode>
                <c:ptCount val="25"/>
                <c:pt idx="0">
                  <c:v>0.90483741803595952</c:v>
                </c:pt>
                <c:pt idx="1">
                  <c:v>9.0483741803595974E-2</c:v>
                </c:pt>
                <c:pt idx="2">
                  <c:v>4.5241870901797992E-3</c:v>
                </c:pt>
                <c:pt idx="3">
                  <c:v>1.5080623633932666E-4</c:v>
                </c:pt>
                <c:pt idx="4">
                  <c:v>3.770155908483168E-6</c:v>
                </c:pt>
                <c:pt idx="5">
                  <c:v>7.5403118169663434E-8</c:v>
                </c:pt>
                <c:pt idx="6">
                  <c:v>1.2567186361610553E-9</c:v>
                </c:pt>
                <c:pt idx="7">
                  <c:v>1.7953123373729432E-11</c:v>
                </c:pt>
                <c:pt idx="8">
                  <c:v>2.2441404217161682E-13</c:v>
                </c:pt>
                <c:pt idx="9">
                  <c:v>2.4934893574624087E-15</c:v>
                </c:pt>
                <c:pt idx="10">
                  <c:v>2.4934893574624125E-17</c:v>
                </c:pt>
                <c:pt idx="11">
                  <c:v>2.2668085067840045E-19</c:v>
                </c:pt>
                <c:pt idx="12">
                  <c:v>1.8890070889866793E-21</c:v>
                </c:pt>
                <c:pt idx="13">
                  <c:v>1.4530823761436035E-23</c:v>
                </c:pt>
                <c:pt idx="14">
                  <c:v>1.0379159829597154E-25</c:v>
                </c:pt>
                <c:pt idx="15">
                  <c:v>6.9194398863980673E-28</c:v>
                </c:pt>
                <c:pt idx="16">
                  <c:v>4.324649928998801E-30</c:v>
                </c:pt>
                <c:pt idx="17">
                  <c:v>2.5439117229404793E-32</c:v>
                </c:pt>
                <c:pt idx="18">
                  <c:v>1.4132842905224861E-34</c:v>
                </c:pt>
                <c:pt idx="19">
                  <c:v>7.4383383711709856E-37</c:v>
                </c:pt>
                <c:pt idx="20">
                  <c:v>3.7191691855855044E-39</c:v>
                </c:pt>
                <c:pt idx="21">
                  <c:v>1.7710329455168991E-41</c:v>
                </c:pt>
                <c:pt idx="22">
                  <c:v>8.0501497523495321E-44</c:v>
                </c:pt>
                <c:pt idx="23">
                  <c:v>3.5000651097171961E-46</c:v>
                </c:pt>
                <c:pt idx="24">
                  <c:v>1.4583604623821639E-48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F8-4B7D-BDE9-DA5FEDAF9C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1620088223"/>
        <c:axId val="1"/>
      </c:barChart>
      <c:catAx>
        <c:axId val="16200882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ES_tradnl"/>
                  <a:t>x</a:t>
                </a:r>
              </a:p>
            </c:rich>
          </c:tx>
          <c:layout>
            <c:manualLayout>
              <c:xMode val="edge"/>
              <c:yMode val="edge"/>
              <c:x val="0.51601456960737047"/>
              <c:y val="0.8891830806015717"/>
            </c:manualLayout>
          </c:layout>
          <c:overlay val="0"/>
        </c:title>
        <c:numFmt formatCode="General" sourceLinked="1"/>
        <c:majorTickMark val="cross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GT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/>
        <c:numFmt formatCode="General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GT"/>
          </a:p>
        </c:txPr>
        <c:crossAx val="1620088223"/>
        <c:crosses val="autoZero"/>
        <c:crossBetween val="between"/>
      </c:valAx>
    </c:plotArea>
    <c:plotVisOnly val="0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GT"/>
    </a:p>
  </c:txPr>
  <c:printSettings>
    <c:headerFooter alignWithMargins="0">
      <c:oddHeader>&amp;N</c:oddHeader>
      <c:oddFooter>Page &amp;P</c:oddFooter>
    </c:headerFooter>
    <c:pageMargins b="1" l="0.75" r="0.75" t="1" header="0.5" footer="0.5"/>
    <c:pageSetup orientation="landscape" horizontalDpi="100" verticalDpi="100" copies="0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28"/>
    </mc:Choice>
    <mc:Fallback>
      <c:style val="28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ES_tradnl"/>
              <a:t>P (exactamente x)</a:t>
            </a:r>
          </a:p>
        </c:rich>
      </c:tx>
      <c:layout>
        <c:manualLayout>
          <c:xMode val="edge"/>
          <c:yMode val="edge"/>
          <c:x val="0.40607381314177832"/>
          <c:y val="3.9184622880223804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6408406567896537E-2"/>
          <c:y val="9.3750130046678093E-2"/>
          <c:w val="0.87712746367654892"/>
          <c:h val="0.758523779468577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'C2 inciso a'!$C$7</c:f>
              <c:strCache>
                <c:ptCount val="1"/>
                <c:pt idx="0">
                  <c:v>P (exactamente x)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</c:spPr>
          <c:invertIfNegative val="0"/>
          <c:cat>
            <c:strRef>
              <c:f>'C2 inciso a'!$B$8:$B$12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'C2 inciso a'!$C$8:$C$12</c:f>
              <c:numCache>
                <c:formatCode>0.0000</c:formatCode>
                <c:ptCount val="5"/>
                <c:pt idx="0">
                  <c:v>0.5</c:v>
                </c:pt>
                <c:pt idx="1">
                  <c:v>0.5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EE-4125-B42C-257E6D3E0F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598553344"/>
        <c:axId val="1"/>
      </c:barChart>
      <c:catAx>
        <c:axId val="598553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ES_tradnl"/>
                  <a:t>x</a:t>
                </a:r>
              </a:p>
            </c:rich>
          </c:tx>
          <c:layout>
            <c:manualLayout>
              <c:xMode val="edge"/>
              <c:yMode val="edge"/>
              <c:x val="0.51984919648201866"/>
              <c:y val="0.90056956952237255"/>
            </c:manualLayout>
          </c:layout>
          <c:overlay val="0"/>
        </c:title>
        <c:numFmt formatCode="General" sourceLinked="1"/>
        <c:majorTickMark val="cross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GT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/>
        <c:numFmt formatCode="General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GT"/>
          </a:p>
        </c:txPr>
        <c:crossAx val="598553344"/>
        <c:crosses val="autoZero"/>
        <c:crossBetween val="between"/>
      </c:valAx>
    </c:plotArea>
    <c:plotVisOnly val="0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GT"/>
    </a:p>
  </c:txPr>
  <c:printSettings>
    <c:headerFooter alignWithMargins="0">
      <c:oddHeader>&amp;N</c:oddHeader>
      <c:oddFooter>Page &amp;P</c:oddFooter>
    </c:headerFooter>
    <c:pageMargins b="1" l="0.75" r="0.75" t="1" header="0.5" footer="0.5"/>
    <c:pageSetup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28"/>
    </mc:Choice>
    <mc:Fallback>
      <c:style val="28"/>
    </mc:Fallback>
  </mc:AlternateContent>
  <c:chart>
    <c:title>
      <c:layout>
        <c:manualLayout>
          <c:xMode val="edge"/>
          <c:yMode val="edge"/>
          <c:x val="0.26607714476866862"/>
          <c:y val="1.3569474986797822E-3"/>
        </c:manualLayout>
      </c:layout>
      <c:overlay val="0"/>
      <c:txPr>
        <a:bodyPr/>
        <a:lstStyle/>
        <a:p>
          <a:pPr>
            <a:defRPr sz="18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GT"/>
        </a:p>
      </c:txPr>
    </c:title>
    <c:autoTitleDeleted val="0"/>
    <c:plotArea>
      <c:layout>
        <c:manualLayout>
          <c:layoutTarget val="inner"/>
          <c:xMode val="edge"/>
          <c:yMode val="edge"/>
          <c:x val="7.8853184596887241E-2"/>
          <c:y val="9.6256684491978606E-2"/>
          <c:w val="0.89785103370546615"/>
          <c:h val="0.7727272727272727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GEOMETRICA!$C$7</c:f>
              <c:strCache>
                <c:ptCount val="1"/>
                <c:pt idx="0">
                  <c:v>P( Exactamente x)</c:v>
                </c:pt>
              </c:strCache>
            </c:strRef>
          </c:tx>
          <c:spPr>
            <a:solidFill>
              <a:srgbClr val="FFC000"/>
            </a:solidFill>
            <a:ln>
              <a:solidFill>
                <a:srgbClr val="FF0000"/>
              </a:solidFill>
            </a:ln>
          </c:spPr>
          <c:invertIfNegative val="0"/>
          <c:cat>
            <c:numRef>
              <c:f>GEOMETRICA!$B$8:$B$17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GEOMETRICA!$C$8:$C$17</c:f>
              <c:numCache>
                <c:formatCode>0.0000</c:formatCode>
                <c:ptCount val="10"/>
                <c:pt idx="0">
                  <c:v>0.6</c:v>
                </c:pt>
                <c:pt idx="1">
                  <c:v>0.24</c:v>
                </c:pt>
                <c:pt idx="2">
                  <c:v>9.6000000000000002E-2</c:v>
                </c:pt>
                <c:pt idx="3">
                  <c:v>3.8400000000000004E-2</c:v>
                </c:pt>
                <c:pt idx="4">
                  <c:v>1.5360000000000002E-2</c:v>
                </c:pt>
                <c:pt idx="5">
                  <c:v>6.144000000000001E-3</c:v>
                </c:pt>
                <c:pt idx="6">
                  <c:v>2.4576000000000008E-3</c:v>
                </c:pt>
                <c:pt idx="7">
                  <c:v>9.8304000000000035E-4</c:v>
                </c:pt>
                <c:pt idx="8">
                  <c:v>3.9321600000000016E-4</c:v>
                </c:pt>
                <c:pt idx="9">
                  <c:v>1.5728640000000008E-4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27-43AD-843F-8A18BDBDA4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1575032655"/>
        <c:axId val="1"/>
      </c:barChart>
      <c:catAx>
        <c:axId val="15750326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ES_tradnl"/>
                  <a:t>x</a:t>
                </a:r>
              </a:p>
            </c:rich>
          </c:tx>
          <c:layout>
            <c:manualLayout>
              <c:xMode val="edge"/>
              <c:yMode val="edge"/>
              <c:x val="0.51254567443775412"/>
              <c:y val="0.92780749253190198"/>
            </c:manualLayout>
          </c:layout>
          <c:overlay val="0"/>
        </c:title>
        <c:numFmt formatCode="General" sourceLinked="1"/>
        <c:majorTickMark val="cross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GT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/>
        <c:numFmt formatCode="General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GT"/>
          </a:p>
        </c:txPr>
        <c:crossAx val="1575032655"/>
        <c:crosses val="autoZero"/>
        <c:crossBetween val="between"/>
      </c:valAx>
    </c:plotArea>
    <c:plotVisOnly val="0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GT"/>
    </a:p>
  </c:txPr>
  <c:printSettings>
    <c:headerFooter alignWithMargins="0">
      <c:oddHeader>&amp;N</c:oddHeader>
      <c:oddFooter>Page &amp;P</c:oddFooter>
    </c:headerFooter>
    <c:pageMargins b="1" l="0.75" r="0.75" t="1" header="0.5" footer="0.5"/>
    <c:pageSetup orientation="landscape" horizontalDpi="100" verticalDpi="100" copies="0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28"/>
    </mc:Choice>
    <mc:Fallback>
      <c:style val="28"/>
    </mc:Fallback>
  </mc:AlternateContent>
  <c:chart>
    <c:title>
      <c:layout>
        <c:manualLayout>
          <c:xMode val="edge"/>
          <c:yMode val="edge"/>
          <c:x val="0.30160411766710982"/>
          <c:y val="2.0450035209013504E-3"/>
        </c:manualLayout>
      </c:layout>
      <c:overlay val="0"/>
      <c:txPr>
        <a:bodyPr/>
        <a:lstStyle/>
        <a:p>
          <a:pPr>
            <a:defRPr sz="18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GT"/>
        </a:p>
      </c:txPr>
    </c:title>
    <c:autoTitleDeleted val="0"/>
    <c:plotArea>
      <c:layout>
        <c:manualLayout>
          <c:layoutTarget val="inner"/>
          <c:xMode val="edge"/>
          <c:yMode val="edge"/>
          <c:x val="0.10556621880998081"/>
          <c:y val="0.10429447852760736"/>
          <c:w val="0.87140115163147791"/>
          <c:h val="0.730061349693251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'C2 inciso g'!$C$5</c:f>
              <c:strCache>
                <c:ptCount val="1"/>
                <c:pt idx="0">
                  <c:v>P (Exactamente x)</c:v>
                </c:pt>
              </c:strCache>
            </c:strRef>
          </c:tx>
          <c:spPr>
            <a:solidFill>
              <a:srgbClr val="00B050"/>
            </a:solidFill>
          </c:spPr>
          <c:invertIfNegative val="0"/>
          <c:cat>
            <c:numRef>
              <c:f>'C2 inciso g'!$B$6:$B$15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</c:numCache>
            </c:numRef>
          </c:cat>
          <c:val>
            <c:numRef>
              <c:f>'C2 inciso g'!$C$6:$C$15</c:f>
              <c:numCache>
                <c:formatCode>0.0000</c:formatCode>
                <c:ptCount val="10"/>
                <c:pt idx="0">
                  <c:v>0.68062499999999992</c:v>
                </c:pt>
                <c:pt idx="1">
                  <c:v>0.23821875000000003</c:v>
                </c:pt>
                <c:pt idx="2">
                  <c:v>6.2532421875000022E-2</c:v>
                </c:pt>
                <c:pt idx="3">
                  <c:v>1.4590898437500008E-2</c:v>
                </c:pt>
                <c:pt idx="4">
                  <c:v>3.1917590332031284E-3</c:v>
                </c:pt>
                <c:pt idx="5">
                  <c:v>6.7026939697265703E-4</c:v>
                </c:pt>
                <c:pt idx="6">
                  <c:v>1.3684666854858418E-4</c:v>
                </c:pt>
                <c:pt idx="7">
                  <c:v>2.7369333709716841E-5</c:v>
                </c:pt>
                <c:pt idx="8">
                  <c:v>5.3883375741005054E-6</c:v>
                </c:pt>
                <c:pt idx="9">
                  <c:v>1.0477323060750986E-6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B5-4390-9B77-3A6564398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1626267311"/>
        <c:axId val="1"/>
      </c:barChart>
      <c:catAx>
        <c:axId val="16262673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ES_tradnl"/>
                  <a:t>X</a:t>
                </a:r>
              </a:p>
            </c:rich>
          </c:tx>
          <c:layout>
            <c:manualLayout>
              <c:xMode val="edge"/>
              <c:yMode val="edge"/>
              <c:x val="0.52783106657122403"/>
              <c:y val="0.9171778375264068"/>
            </c:manualLayout>
          </c:layout>
          <c:overlay val="0"/>
        </c:title>
        <c:numFmt formatCode="General" sourceLinked="1"/>
        <c:majorTickMark val="cross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GT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/>
        <c:numFmt formatCode="General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GT"/>
          </a:p>
        </c:txPr>
        <c:crossAx val="1626267311"/>
        <c:crosses val="autoZero"/>
        <c:crossBetween val="between"/>
      </c:valAx>
    </c:plotArea>
    <c:plotVisOnly val="0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GT"/>
    </a:p>
  </c:txPr>
  <c:printSettings>
    <c:headerFooter alignWithMargins="0">
      <c:oddFooter>Page &amp;P</c:oddFooter>
    </c:headerFooter>
    <c:pageMargins b="1" l="0.75" r="0.75" t="1" header="0.5" footer="0.5"/>
    <c:pageSetup orientation="landscape" horizontalDpi="100" verticalDpi="100" copies="0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28"/>
    </mc:Choice>
    <mc:Fallback>
      <c:style val="28"/>
    </mc:Fallback>
  </mc:AlternateContent>
  <c:chart>
    <c:title>
      <c:layout>
        <c:manualLayout>
          <c:xMode val="edge"/>
          <c:yMode val="edge"/>
          <c:x val="0.30160411766710982"/>
          <c:y val="2.0450035209013504E-3"/>
        </c:manualLayout>
      </c:layout>
      <c:overlay val="0"/>
      <c:txPr>
        <a:bodyPr/>
        <a:lstStyle/>
        <a:p>
          <a:pPr>
            <a:defRPr sz="18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GT"/>
        </a:p>
      </c:txPr>
    </c:title>
    <c:autoTitleDeleted val="0"/>
    <c:plotArea>
      <c:layout>
        <c:manualLayout>
          <c:layoutTarget val="inner"/>
          <c:xMode val="edge"/>
          <c:yMode val="edge"/>
          <c:x val="0.10556621880998081"/>
          <c:y val="0.10429447852760736"/>
          <c:w val="0.87140115163147791"/>
          <c:h val="0.730061349693251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'C2 inciso h'!$C$5</c:f>
              <c:strCache>
                <c:ptCount val="1"/>
                <c:pt idx="0">
                  <c:v>P (Exactamente x)</c:v>
                </c:pt>
              </c:strCache>
            </c:strRef>
          </c:tx>
          <c:spPr>
            <a:solidFill>
              <a:srgbClr val="00B050"/>
            </a:solidFill>
          </c:spPr>
          <c:invertIfNegative val="0"/>
          <c:cat>
            <c:numRef>
              <c:f>'C2 inciso h'!$B$6:$B$15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'C2 inciso h'!$C$6:$C$15</c:f>
              <c:numCache>
                <c:formatCode>0.0000</c:formatCode>
                <c:ptCount val="10"/>
                <c:pt idx="0">
                  <c:v>0.17499999999999999</c:v>
                </c:pt>
                <c:pt idx="1">
                  <c:v>0.14437499999999998</c:v>
                </c:pt>
                <c:pt idx="2">
                  <c:v>0.11910937499999998</c:v>
                </c:pt>
                <c:pt idx="3">
                  <c:v>9.8265234374999982E-2</c:v>
                </c:pt>
                <c:pt idx="4">
                  <c:v>8.1068818359374975E-2</c:v>
                </c:pt>
                <c:pt idx="5">
                  <c:v>6.6881775146484343E-2</c:v>
                </c:pt>
                <c:pt idx="6">
                  <c:v>5.5177464495849586E-2</c:v>
                </c:pt>
                <c:pt idx="7">
                  <c:v>4.5521408209075909E-2</c:v>
                </c:pt>
                <c:pt idx="8">
                  <c:v>3.7555161772487619E-2</c:v>
                </c:pt>
                <c:pt idx="9">
                  <c:v>3.0983008462302286E-2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80-4F7E-AD4A-594B34B61A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1626267311"/>
        <c:axId val="1"/>
      </c:barChart>
      <c:catAx>
        <c:axId val="16262673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ES_tradnl"/>
                  <a:t>X</a:t>
                </a:r>
              </a:p>
            </c:rich>
          </c:tx>
          <c:layout>
            <c:manualLayout>
              <c:xMode val="edge"/>
              <c:yMode val="edge"/>
              <c:x val="0.52783106657122403"/>
              <c:y val="0.9171778375264068"/>
            </c:manualLayout>
          </c:layout>
          <c:overlay val="0"/>
        </c:title>
        <c:numFmt formatCode="General" sourceLinked="1"/>
        <c:majorTickMark val="cross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GT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/>
        <c:numFmt formatCode="General" sourceLinked="0"/>
        <c:majorTickMark val="cross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GT"/>
          </a:p>
        </c:txPr>
        <c:crossAx val="1626267311"/>
        <c:crosses val="autoZero"/>
        <c:crossBetween val="between"/>
      </c:valAx>
    </c:plotArea>
    <c:plotVisOnly val="0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GT"/>
    </a:p>
  </c:txPr>
  <c:printSettings>
    <c:headerFooter alignWithMargins="0">
      <c:oddFooter>Page &amp;P</c:oddFooter>
    </c:headerFooter>
    <c:pageMargins b="1" l="0.75" r="0.75" t="1" header="0.5" footer="0.5"/>
    <c:pageSetup orientation="landscape" horizontalDpi="100" verticalDpi="100" copies="0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32"/>
    </mc:Choice>
    <mc:Fallback>
      <c:style val="32"/>
    </mc:Fallback>
  </mc:AlternateContent>
  <c:chart>
    <c:title>
      <c:layout>
        <c:manualLayout>
          <c:xMode val="edge"/>
          <c:yMode val="edge"/>
          <c:x val="0.29873166438990451"/>
          <c:y val="2.3982982519341944E-2"/>
        </c:manualLayout>
      </c:layout>
      <c:overlay val="0"/>
      <c:txPr>
        <a:bodyPr/>
        <a:lstStyle/>
        <a:p>
          <a:pPr>
            <a:defRPr sz="18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GT"/>
        </a:p>
      </c:txPr>
    </c:title>
    <c:autoTitleDeleted val="0"/>
    <c:plotArea>
      <c:layout>
        <c:manualLayout>
          <c:layoutTarget val="inner"/>
          <c:xMode val="edge"/>
          <c:yMode val="edge"/>
          <c:x val="0.11565846347661765"/>
          <c:y val="0.11444156915442082"/>
          <c:w val="0.85943135168009732"/>
          <c:h val="0.6948238127232692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'C2 inciso f'!$E$9</c:f>
              <c:strCache>
                <c:ptCount val="1"/>
                <c:pt idx="0">
                  <c:v>P (Exactamente x)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</c:spPr>
          <c:invertIfNegative val="0"/>
          <c:cat>
            <c:strRef>
              <c:f>'C2 inciso f'!$D$10:$D$30</c:f>
              <c:strCach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strCache>
            </c:strRef>
          </c:cat>
          <c:val>
            <c:numRef>
              <c:f>'C2 inciso f'!$E$10:$E$30</c:f>
              <c:numCache>
                <c:formatCode>0.0000</c:formatCode>
                <c:ptCount val="21"/>
                <c:pt idx="0">
                  <c:v>2.3283064365386978E-10</c:v>
                </c:pt>
                <c:pt idx="1">
                  <c:v>1.1175870895385742E-8</c:v>
                </c:pt>
                <c:pt idx="2">
                  <c:v>2.5145709514617893E-7</c:v>
                </c:pt>
                <c:pt idx="3">
                  <c:v>3.5203993320465029E-6</c:v>
                </c:pt>
                <c:pt idx="4">
                  <c:v>3.432389348745344E-5</c:v>
                </c:pt>
                <c:pt idx="5">
                  <c:v>2.4713203310966508E-4</c:v>
                </c:pt>
                <c:pt idx="6">
                  <c:v>1.3592261821031564E-3</c:v>
                </c:pt>
                <c:pt idx="7">
                  <c:v>5.8252550661563795E-3</c:v>
                </c:pt>
                <c:pt idx="8">
                  <c:v>1.9660235848277804E-2</c:v>
                </c:pt>
                <c:pt idx="9">
                  <c:v>5.2427295595407479E-2</c:v>
                </c:pt>
                <c:pt idx="10">
                  <c:v>0.11009732075035572</c:v>
                </c:pt>
                <c:pt idx="11">
                  <c:v>0.18015925213694572</c:v>
                </c:pt>
                <c:pt idx="12">
                  <c:v>0.22519906517118218</c:v>
                </c:pt>
                <c:pt idx="13">
                  <c:v>0.2078760601580143</c:v>
                </c:pt>
                <c:pt idx="14">
                  <c:v>0.13363461010158068</c:v>
                </c:pt>
                <c:pt idx="15">
                  <c:v>5.3453844040632241E-2</c:v>
                </c:pt>
                <c:pt idx="16">
                  <c:v>1.002259575761855E-2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3F-4DC7-BA6C-C4363F3E06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1660291519"/>
        <c:axId val="1"/>
      </c:barChart>
      <c:catAx>
        <c:axId val="16602915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ES_tradnl"/>
                  <a:t>x</a:t>
                </a:r>
              </a:p>
            </c:rich>
          </c:tx>
          <c:layout>
            <c:manualLayout>
              <c:xMode val="edge"/>
              <c:yMode val="edge"/>
              <c:x val="0.53380812778519637"/>
              <c:y val="0.89373406755528118"/>
            </c:manualLayout>
          </c:layout>
          <c:overlay val="0"/>
        </c:title>
        <c:numFmt formatCode="General" sourceLinked="1"/>
        <c:majorTickMark val="cross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GT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numFmt formatCode="0.0000" sourceLinked="1"/>
        <c:majorTickMark val="cross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GT"/>
          </a:p>
        </c:txPr>
        <c:crossAx val="1660291519"/>
        <c:crosses val="autoZero"/>
        <c:crossBetween val="between"/>
      </c:valAx>
    </c:plotArea>
    <c:plotVisOnly val="0"/>
    <c:dispBlanksAs val="gap"/>
    <c:showDLblsOverMax val="0"/>
  </c:chart>
  <c:spPr>
    <a:ln w="22225"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GT"/>
    </a:p>
  </c:txPr>
  <c:printSettings>
    <c:headerFooter alignWithMargins="0">
      <c:oddHeader>&amp;N</c:oddHeader>
      <c:oddFooter>Page &amp;P</c:oddFooter>
    </c:headerFooter>
    <c:pageMargins b="1" l="0.75" r="0.75" t="1" header="0.5" footer="0.5"/>
    <c:pageSetup orientation="landscape" horizontalDpi="100" verticalDpi="100" copies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436703</xdr:colOff>
      <xdr:row>36</xdr:row>
      <xdr:rowOff>927</xdr:rowOff>
    </xdr:from>
    <xdr:to>
      <xdr:col>5</xdr:col>
      <xdr:colOff>19050</xdr:colOff>
      <xdr:row>43</xdr:row>
      <xdr:rowOff>80682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700F11-3B3C-4537-8B43-7C63C9F47C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10</xdr:row>
      <xdr:rowOff>38100</xdr:rowOff>
    </xdr:from>
    <xdr:to>
      <xdr:col>14</xdr:col>
      <xdr:colOff>622300</xdr:colOff>
      <xdr:row>28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241219-94EF-4F52-9F31-BC66664313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6</xdr:row>
      <xdr:rowOff>127000</xdr:rowOff>
    </xdr:from>
    <xdr:to>
      <xdr:col>11</xdr:col>
      <xdr:colOff>469900</xdr:colOff>
      <xdr:row>26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529A21-9ACC-4E91-B2A8-DF310EE52D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6</xdr:row>
      <xdr:rowOff>127000</xdr:rowOff>
    </xdr:from>
    <xdr:to>
      <xdr:col>11</xdr:col>
      <xdr:colOff>469900</xdr:colOff>
      <xdr:row>26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9F1961-3330-43E5-A559-274D9B48C6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6</xdr:row>
      <xdr:rowOff>127000</xdr:rowOff>
    </xdr:from>
    <xdr:to>
      <xdr:col>11</xdr:col>
      <xdr:colOff>469900</xdr:colOff>
      <xdr:row>26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AFA799-B72E-4B52-BD63-185C3F17CA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6</xdr:row>
      <xdr:rowOff>127000</xdr:rowOff>
    </xdr:from>
    <xdr:to>
      <xdr:col>11</xdr:col>
      <xdr:colOff>469900</xdr:colOff>
      <xdr:row>26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C19622-63BD-4659-9EB6-D238CDE2EF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558800</xdr:colOff>
      <xdr:row>7</xdr:row>
      <xdr:rowOff>0</xdr:rowOff>
    </xdr:from>
    <xdr:to>
      <xdr:col>14</xdr:col>
      <xdr:colOff>292100</xdr:colOff>
      <xdr:row>26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C2F87A-6695-4E7F-A429-353EDDDE20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6</xdr:row>
      <xdr:rowOff>165100</xdr:rowOff>
    </xdr:from>
    <xdr:to>
      <xdr:col>13</xdr:col>
      <xdr:colOff>38100</xdr:colOff>
      <xdr:row>26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3FF6DD-82CF-463E-9B89-E099861772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12700</xdr:rowOff>
    </xdr:from>
    <xdr:to>
      <xdr:col>13</xdr:col>
      <xdr:colOff>38100</xdr:colOff>
      <xdr:row>23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CB04B1-D9B7-4A78-A474-DF30FD0652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12700</xdr:rowOff>
    </xdr:from>
    <xdr:to>
      <xdr:col>13</xdr:col>
      <xdr:colOff>38100</xdr:colOff>
      <xdr:row>23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1E9EF2-B18E-4CE6-97EB-9AA195CA43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10</xdr:row>
      <xdr:rowOff>38100</xdr:rowOff>
    </xdr:from>
    <xdr:to>
      <xdr:col>14</xdr:col>
      <xdr:colOff>622300</xdr:colOff>
      <xdr:row>28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E15FCA-308A-4A86-9BDA-00CF97C1C9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arlo\Downloads\Plantillas%20Distribucio&#769;n%20Probabilidad%20Discreta%20con%20comentario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zunux%20Gonzalez\Documents\Plantillas%20Distribucio&#769;n%20Probabilidad%20Discreta%20con%20comentario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arlo\Downloads\3EPC%20Carne&#769;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nomial"/>
      <sheetName val="POISSON"/>
      <sheetName val="HIPERGEOM"/>
      <sheetName val="MULTINOMIAL"/>
      <sheetName val="GEOMETRICA"/>
      <sheetName val="Binomial Negativa"/>
    </sheetNames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nomial"/>
      <sheetName val="POISSON"/>
      <sheetName val="HIPERGEOM"/>
      <sheetName val="MULTINOMIAL"/>
      <sheetName val="GEOMETRICA"/>
      <sheetName val="Binomial Negativa"/>
    </sheetNames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Caratula"/>
      <sheetName val="caso1 a"/>
      <sheetName val="caso1 b y f"/>
      <sheetName val="caso1 c,d"/>
      <sheetName val="caso1 e"/>
      <sheetName val="caso2 c,d"/>
      <sheetName val="caso2 e"/>
      <sheetName val="caso2 g"/>
      <sheetName val="caso2 h"/>
    </sheetNames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F255B-40EB-7C47-AC44-155EC403CD63}">
  <sheetPr codeName="Hoja1"/>
  <dimension ref="A1:I55"/>
  <sheetViews>
    <sheetView zoomScale="167" zoomScaleNormal="125" workbookViewId="0">
      <selection activeCell="I46" sqref="I46"/>
    </sheetView>
  </sheetViews>
  <sheetFormatPr baseColWidth="10" defaultRowHeight="12.6"/>
  <cols>
    <col min="2" max="2" width="14.33203125" bestFit="1" customWidth="1"/>
  </cols>
  <sheetData>
    <row r="1" spans="1:9">
      <c r="A1" t="s">
        <v>49</v>
      </c>
      <c r="B1" t="s">
        <v>51</v>
      </c>
      <c r="C1" t="s">
        <v>84</v>
      </c>
      <c r="D1" t="s">
        <v>1</v>
      </c>
      <c r="E1" t="s">
        <v>70</v>
      </c>
      <c r="F1" s="43" t="s">
        <v>78</v>
      </c>
      <c r="G1" s="40">
        <f>Caratula!F11</f>
        <v>202000544</v>
      </c>
      <c r="H1" s="32">
        <f>MID(G1,I1,1)*1</f>
        <v>0</v>
      </c>
      <c r="I1" s="42">
        <v>5</v>
      </c>
    </row>
    <row r="2" spans="1:9">
      <c r="A2">
        <v>0</v>
      </c>
      <c r="B2">
        <v>5</v>
      </c>
      <c r="C2">
        <v>30</v>
      </c>
      <c r="D2">
        <f>ROUNDUP(B2*0.5*$D$12/E2,0)</f>
        <v>8</v>
      </c>
      <c r="E2">
        <v>25</v>
      </c>
      <c r="F2">
        <v>0.68</v>
      </c>
      <c r="H2" s="43">
        <f>MID(G1,I2,1)*1</f>
        <v>0</v>
      </c>
      <c r="I2" s="40">
        <v>6</v>
      </c>
    </row>
    <row r="3" spans="1:9">
      <c r="A3">
        <v>1</v>
      </c>
      <c r="B3">
        <v>7</v>
      </c>
      <c r="C3">
        <v>26</v>
      </c>
      <c r="D3">
        <f t="shared" ref="D3:D11" si="0">ROUNDUP(B3*0.5*$D$12/E3,0)</f>
        <v>6</v>
      </c>
      <c r="E3">
        <v>50</v>
      </c>
      <c r="F3">
        <v>0.95</v>
      </c>
    </row>
    <row r="4" spans="1:9">
      <c r="A4">
        <v>2</v>
      </c>
      <c r="B4">
        <v>9</v>
      </c>
      <c r="C4">
        <v>20</v>
      </c>
      <c r="D4">
        <f t="shared" si="0"/>
        <v>5</v>
      </c>
      <c r="E4">
        <v>75</v>
      </c>
      <c r="F4">
        <v>0.99</v>
      </c>
    </row>
    <row r="5" spans="1:9">
      <c r="A5">
        <v>3</v>
      </c>
      <c r="B5">
        <v>10</v>
      </c>
      <c r="C5">
        <v>16</v>
      </c>
      <c r="D5">
        <f t="shared" si="0"/>
        <v>4</v>
      </c>
      <c r="E5">
        <v>100</v>
      </c>
      <c r="F5">
        <v>0.68</v>
      </c>
    </row>
    <row r="6" spans="1:9">
      <c r="A6">
        <v>4</v>
      </c>
      <c r="B6">
        <v>13</v>
      </c>
      <c r="C6">
        <v>18</v>
      </c>
      <c r="D6">
        <f t="shared" si="0"/>
        <v>5</v>
      </c>
      <c r="E6">
        <v>110</v>
      </c>
      <c r="F6">
        <v>0.95</v>
      </c>
    </row>
    <row r="7" spans="1:9">
      <c r="A7">
        <v>5</v>
      </c>
      <c r="B7">
        <v>10</v>
      </c>
      <c r="C7">
        <v>30</v>
      </c>
      <c r="D7">
        <f t="shared" si="0"/>
        <v>3</v>
      </c>
      <c r="E7">
        <v>130</v>
      </c>
      <c r="F7">
        <v>0.99</v>
      </c>
    </row>
    <row r="8" spans="1:9">
      <c r="A8">
        <v>6</v>
      </c>
      <c r="B8">
        <v>8</v>
      </c>
      <c r="C8">
        <v>24</v>
      </c>
      <c r="D8">
        <f t="shared" si="0"/>
        <v>2</v>
      </c>
      <c r="E8">
        <v>150</v>
      </c>
      <c r="F8">
        <v>0.68</v>
      </c>
    </row>
    <row r="9" spans="1:9">
      <c r="A9">
        <v>7</v>
      </c>
      <c r="B9">
        <v>6</v>
      </c>
      <c r="C9">
        <v>20</v>
      </c>
      <c r="D9">
        <f t="shared" si="0"/>
        <v>2</v>
      </c>
      <c r="E9">
        <v>160</v>
      </c>
      <c r="F9">
        <v>0.95</v>
      </c>
    </row>
    <row r="10" spans="1:9">
      <c r="A10">
        <v>8</v>
      </c>
      <c r="B10">
        <v>11</v>
      </c>
      <c r="C10">
        <v>14</v>
      </c>
      <c r="D10">
        <f t="shared" si="0"/>
        <v>3</v>
      </c>
      <c r="E10" s="32">
        <v>175</v>
      </c>
      <c r="F10">
        <v>0.99</v>
      </c>
    </row>
    <row r="11" spans="1:9">
      <c r="A11">
        <v>9</v>
      </c>
      <c r="B11">
        <v>12</v>
      </c>
      <c r="C11">
        <v>28</v>
      </c>
      <c r="D11">
        <f t="shared" si="0"/>
        <v>3</v>
      </c>
      <c r="E11">
        <v>200</v>
      </c>
      <c r="F11">
        <v>0.95</v>
      </c>
    </row>
    <row r="12" spans="1:9">
      <c r="D12" s="33">
        <v>75</v>
      </c>
    </row>
    <row r="15" spans="1:9">
      <c r="A15" t="s">
        <v>90</v>
      </c>
      <c r="B15" t="s">
        <v>92</v>
      </c>
      <c r="C15" t="s">
        <v>34</v>
      </c>
      <c r="G15" s="40">
        <f>G1</f>
        <v>202000544</v>
      </c>
      <c r="H15" s="34">
        <f>MID(G15,I15,1)*1</f>
        <v>5</v>
      </c>
      <c r="I15" s="42">
        <v>7</v>
      </c>
    </row>
    <row r="16" spans="1:9">
      <c r="B16" t="s">
        <v>93</v>
      </c>
      <c r="C16" t="s">
        <v>33</v>
      </c>
      <c r="D16" s="17" t="s">
        <v>37</v>
      </c>
      <c r="E16" s="17" t="s">
        <v>58</v>
      </c>
      <c r="F16" s="17" t="s">
        <v>58</v>
      </c>
      <c r="G16" s="43" t="s">
        <v>78</v>
      </c>
      <c r="H16" s="44">
        <f>MID(G15,I16,1)*1</f>
        <v>4</v>
      </c>
      <c r="I16" s="42">
        <v>8</v>
      </c>
    </row>
    <row r="17" spans="1:8">
      <c r="A17">
        <v>0</v>
      </c>
      <c r="B17" s="16">
        <v>0.05</v>
      </c>
      <c r="C17">
        <v>10</v>
      </c>
      <c r="D17">
        <v>4</v>
      </c>
      <c r="E17">
        <v>2</v>
      </c>
      <c r="F17">
        <v>3</v>
      </c>
      <c r="G17">
        <v>0.95</v>
      </c>
      <c r="H17">
        <v>0.5</v>
      </c>
    </row>
    <row r="18" spans="1:8">
      <c r="A18">
        <v>1</v>
      </c>
      <c r="B18" s="16">
        <v>7.4999999999999997E-2</v>
      </c>
      <c r="C18">
        <v>6</v>
      </c>
      <c r="D18">
        <v>3</v>
      </c>
      <c r="E18">
        <v>2</v>
      </c>
      <c r="F18">
        <v>6</v>
      </c>
      <c r="G18">
        <v>0.99</v>
      </c>
      <c r="H18" s="45">
        <f>H17+0.05</f>
        <v>0.55000000000000004</v>
      </c>
    </row>
    <row r="19" spans="1:8">
      <c r="A19">
        <v>2</v>
      </c>
      <c r="B19" s="16">
        <v>0.1</v>
      </c>
      <c r="C19">
        <v>8</v>
      </c>
      <c r="D19">
        <v>4</v>
      </c>
      <c r="E19">
        <v>3</v>
      </c>
      <c r="F19">
        <v>4</v>
      </c>
      <c r="G19">
        <v>0.95</v>
      </c>
      <c r="H19" s="45">
        <f t="shared" ref="H19:H26" si="1">H18+0.05</f>
        <v>0.60000000000000009</v>
      </c>
    </row>
    <row r="20" spans="1:8">
      <c r="A20">
        <v>3</v>
      </c>
      <c r="B20" s="16">
        <f>B19+0.025</f>
        <v>0.125</v>
      </c>
      <c r="C20">
        <v>10</v>
      </c>
      <c r="D20">
        <v>6</v>
      </c>
      <c r="E20">
        <v>4</v>
      </c>
      <c r="F20">
        <v>6</v>
      </c>
      <c r="G20">
        <v>0.68</v>
      </c>
      <c r="H20" s="45">
        <f t="shared" si="1"/>
        <v>0.65000000000000013</v>
      </c>
    </row>
    <row r="21" spans="1:8">
      <c r="A21">
        <v>4</v>
      </c>
      <c r="B21" s="16">
        <f t="shared" ref="B21:B26" si="2">B20+0.025</f>
        <v>0.15</v>
      </c>
      <c r="C21">
        <v>12</v>
      </c>
      <c r="D21">
        <v>7</v>
      </c>
      <c r="E21">
        <v>4</v>
      </c>
      <c r="F21">
        <v>5</v>
      </c>
      <c r="G21">
        <v>0.99</v>
      </c>
      <c r="H21" s="45">
        <f t="shared" si="1"/>
        <v>0.70000000000000018</v>
      </c>
    </row>
    <row r="22" spans="1:8">
      <c r="A22">
        <v>5</v>
      </c>
      <c r="B22" s="16">
        <f t="shared" si="2"/>
        <v>0.17499999999999999</v>
      </c>
      <c r="C22">
        <v>16</v>
      </c>
      <c r="D22">
        <v>9</v>
      </c>
      <c r="E22">
        <v>5</v>
      </c>
      <c r="F22">
        <v>10</v>
      </c>
      <c r="G22">
        <v>0.95</v>
      </c>
      <c r="H22" s="45">
        <f t="shared" si="1"/>
        <v>0.75000000000000022</v>
      </c>
    </row>
    <row r="23" spans="1:8">
      <c r="A23">
        <v>6</v>
      </c>
      <c r="B23" s="16">
        <f t="shared" si="2"/>
        <v>0.19999999999999998</v>
      </c>
      <c r="C23">
        <v>10</v>
      </c>
      <c r="D23">
        <v>2</v>
      </c>
      <c r="E23">
        <v>5</v>
      </c>
      <c r="F23">
        <v>7</v>
      </c>
      <c r="G23">
        <v>0.68</v>
      </c>
      <c r="H23" s="45">
        <f t="shared" si="1"/>
        <v>0.80000000000000027</v>
      </c>
    </row>
    <row r="24" spans="1:8">
      <c r="A24">
        <v>7</v>
      </c>
      <c r="B24" s="16">
        <f t="shared" si="2"/>
        <v>0.22499999999999998</v>
      </c>
      <c r="C24">
        <v>6</v>
      </c>
      <c r="D24">
        <v>2</v>
      </c>
      <c r="E24">
        <v>3</v>
      </c>
      <c r="F24">
        <v>5</v>
      </c>
      <c r="G24">
        <v>0.99</v>
      </c>
      <c r="H24" s="45">
        <f t="shared" si="1"/>
        <v>0.85000000000000031</v>
      </c>
    </row>
    <row r="25" spans="1:8">
      <c r="A25">
        <v>8</v>
      </c>
      <c r="B25" s="16">
        <f t="shared" si="2"/>
        <v>0.24999999999999997</v>
      </c>
      <c r="C25">
        <v>12</v>
      </c>
      <c r="D25">
        <v>7</v>
      </c>
      <c r="E25">
        <v>4</v>
      </c>
      <c r="F25">
        <v>15</v>
      </c>
      <c r="G25">
        <v>0.95</v>
      </c>
      <c r="H25" s="45">
        <f t="shared" si="1"/>
        <v>0.90000000000000036</v>
      </c>
    </row>
    <row r="26" spans="1:8">
      <c r="A26">
        <v>9</v>
      </c>
      <c r="B26" s="16">
        <f t="shared" si="2"/>
        <v>0.27499999999999997</v>
      </c>
      <c r="C26">
        <v>10</v>
      </c>
      <c r="D26">
        <v>5</v>
      </c>
      <c r="E26">
        <v>2</v>
      </c>
      <c r="F26">
        <v>5</v>
      </c>
      <c r="G26">
        <v>0.68</v>
      </c>
      <c r="H26" s="45">
        <f t="shared" si="1"/>
        <v>0.9500000000000004</v>
      </c>
    </row>
    <row r="27" spans="1:8">
      <c r="E27" s="35">
        <v>15</v>
      </c>
    </row>
    <row r="31" spans="1:8">
      <c r="A31" t="s">
        <v>39</v>
      </c>
    </row>
    <row r="32" spans="1:8">
      <c r="A32" t="s">
        <v>40</v>
      </c>
    </row>
    <row r="33" spans="1:9">
      <c r="A33" t="s">
        <v>62</v>
      </c>
      <c r="G33">
        <f>G15</f>
        <v>202000544</v>
      </c>
      <c r="H33" s="37">
        <f>MID(G33,I33,1)*1</f>
        <v>4</v>
      </c>
      <c r="I33" s="42">
        <v>9</v>
      </c>
    </row>
    <row r="34" spans="1:9" ht="14.4">
      <c r="A34">
        <v>0</v>
      </c>
      <c r="B34" s="36" t="s">
        <v>59</v>
      </c>
      <c r="H34">
        <v>5</v>
      </c>
      <c r="I34">
        <v>3</v>
      </c>
    </row>
    <row r="35" spans="1:9" ht="14.4">
      <c r="A35">
        <v>1</v>
      </c>
      <c r="B35" s="36" t="s">
        <v>60</v>
      </c>
      <c r="H35">
        <v>3</v>
      </c>
      <c r="I35">
        <v>2</v>
      </c>
    </row>
    <row r="36" spans="1:9" ht="14.4">
      <c r="A36">
        <v>2</v>
      </c>
      <c r="B36" s="36" t="s">
        <v>60</v>
      </c>
      <c r="H36">
        <v>3</v>
      </c>
      <c r="I36">
        <v>2</v>
      </c>
    </row>
    <row r="37" spans="1:9" ht="14.4">
      <c r="A37">
        <v>3</v>
      </c>
      <c r="B37" s="36" t="s">
        <v>67</v>
      </c>
      <c r="H37">
        <v>6</v>
      </c>
      <c r="I37">
        <v>3</v>
      </c>
    </row>
    <row r="38" spans="1:9" ht="14.4">
      <c r="A38">
        <v>4</v>
      </c>
      <c r="B38" s="36" t="s">
        <v>68</v>
      </c>
      <c r="H38">
        <v>6</v>
      </c>
      <c r="I38">
        <v>2</v>
      </c>
    </row>
    <row r="39" spans="1:9" ht="14.4">
      <c r="A39">
        <v>5</v>
      </c>
      <c r="B39" s="36" t="s">
        <v>69</v>
      </c>
      <c r="H39">
        <v>4</v>
      </c>
      <c r="I39">
        <v>2</v>
      </c>
    </row>
    <row r="40" spans="1:9" ht="14.4">
      <c r="A40">
        <v>6</v>
      </c>
      <c r="B40" s="36" t="s">
        <v>59</v>
      </c>
      <c r="H40">
        <v>5</v>
      </c>
      <c r="I40">
        <v>3</v>
      </c>
    </row>
    <row r="41" spans="1:9" ht="14.4">
      <c r="A41">
        <v>7</v>
      </c>
      <c r="B41" s="36" t="s">
        <v>35</v>
      </c>
      <c r="H41">
        <v>4</v>
      </c>
      <c r="I41">
        <v>3</v>
      </c>
    </row>
    <row r="42" spans="1:9" ht="14.4">
      <c r="A42">
        <v>8</v>
      </c>
      <c r="B42" s="36" t="s">
        <v>61</v>
      </c>
      <c r="H42">
        <v>6</v>
      </c>
      <c r="I42">
        <v>4</v>
      </c>
    </row>
    <row r="43" spans="1:9" ht="14.4">
      <c r="A43">
        <v>9</v>
      </c>
      <c r="B43" s="36" t="s">
        <v>59</v>
      </c>
      <c r="H43">
        <v>5</v>
      </c>
      <c r="I43">
        <v>3</v>
      </c>
    </row>
    <row r="45" spans="1:9">
      <c r="A45" t="s">
        <v>63</v>
      </c>
      <c r="G45">
        <f>G33</f>
        <v>202000544</v>
      </c>
      <c r="H45" s="38">
        <f>MID(G45,I45,1)*1</f>
        <v>5</v>
      </c>
      <c r="I45" s="42">
        <v>7</v>
      </c>
    </row>
    <row r="46" spans="1:9" ht="14.4">
      <c r="A46">
        <v>0</v>
      </c>
      <c r="B46" s="36" t="s">
        <v>36</v>
      </c>
      <c r="H46">
        <v>5</v>
      </c>
    </row>
    <row r="47" spans="1:9" ht="14.4">
      <c r="A47">
        <v>1</v>
      </c>
      <c r="B47" s="36" t="s">
        <v>64</v>
      </c>
      <c r="H47">
        <v>4</v>
      </c>
    </row>
    <row r="48" spans="1:9" ht="14.4">
      <c r="A48">
        <v>2</v>
      </c>
      <c r="B48" s="36" t="s">
        <v>65</v>
      </c>
      <c r="H48">
        <v>3</v>
      </c>
    </row>
    <row r="49" spans="1:8" ht="14.4">
      <c r="A49">
        <v>3</v>
      </c>
      <c r="B49" s="36" t="s">
        <v>66</v>
      </c>
      <c r="H49">
        <v>6</v>
      </c>
    </row>
    <row r="50" spans="1:8" ht="14.4">
      <c r="A50">
        <v>4</v>
      </c>
      <c r="B50" s="36" t="s">
        <v>36</v>
      </c>
      <c r="H50">
        <v>5</v>
      </c>
    </row>
    <row r="51" spans="1:8" ht="14.4">
      <c r="A51">
        <v>5</v>
      </c>
      <c r="B51" s="36" t="s">
        <v>64</v>
      </c>
      <c r="H51">
        <v>4</v>
      </c>
    </row>
    <row r="52" spans="1:8" ht="14.4">
      <c r="A52">
        <v>6</v>
      </c>
      <c r="B52" s="36" t="s">
        <v>65</v>
      </c>
      <c r="H52">
        <v>3</v>
      </c>
    </row>
    <row r="53" spans="1:8" ht="14.4">
      <c r="A53">
        <v>7</v>
      </c>
      <c r="B53" s="36" t="s">
        <v>66</v>
      </c>
      <c r="H53">
        <v>6</v>
      </c>
    </row>
    <row r="54" spans="1:8" ht="14.4">
      <c r="A54">
        <v>8</v>
      </c>
      <c r="B54" s="36" t="s">
        <v>36</v>
      </c>
      <c r="H54">
        <v>5</v>
      </c>
    </row>
    <row r="55" spans="1:8" ht="14.4">
      <c r="A55">
        <v>9</v>
      </c>
      <c r="B55" s="36" t="s">
        <v>65</v>
      </c>
      <c r="H55">
        <v>3</v>
      </c>
    </row>
  </sheetData>
  <sheetProtection algorithmName="SHA-512" hashValue="b94fOPZ9s28VqA/0M8d3gK7hOm+qFAfU3Ss/Cghgvb6yK8Et+SIu42DhCWElZUE2Cyfv2s3aocGcDszGLHXo5Q==" saltValue="6oJu9jRYJvncwnlnBsbfMA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4D9BE-B884-864C-B23C-B174D9DCF44E}">
  <sheetPr codeName="Hoja2"/>
  <dimension ref="A1:X69"/>
  <sheetViews>
    <sheetView showGridLines="0" topLeftCell="A52" zoomScale="85" zoomScaleNormal="85" workbookViewId="0">
      <selection activeCell="E48" sqref="E48"/>
    </sheetView>
  </sheetViews>
  <sheetFormatPr baseColWidth="10" defaultColWidth="10.77734375" defaultRowHeight="21"/>
  <cols>
    <col min="1" max="1" width="10.77734375" style="13"/>
    <col min="2" max="2" width="18" style="1" customWidth="1"/>
    <col min="3" max="3" width="30" style="1" customWidth="1"/>
    <col min="4" max="4" width="40.6640625" style="1" customWidth="1"/>
    <col min="5" max="5" width="13.6640625" style="1" customWidth="1"/>
    <col min="6" max="6" width="27.6640625" style="1" customWidth="1"/>
    <col min="7" max="7" width="12.33203125" style="1" customWidth="1"/>
    <col min="8" max="8" width="13.33203125" style="1" customWidth="1"/>
    <col min="9" max="9" width="12.6640625" style="26" customWidth="1"/>
    <col min="10" max="10" width="16.6640625" style="12" customWidth="1"/>
    <col min="11" max="11" width="16.109375" style="1" customWidth="1"/>
    <col min="12" max="12" width="15.109375" style="10" customWidth="1"/>
    <col min="13" max="16384" width="10.77734375" style="1"/>
  </cols>
  <sheetData>
    <row r="1" spans="1:24">
      <c r="B1" s="47">
        <f>DATOS!H1</f>
        <v>0</v>
      </c>
      <c r="T1" s="2" t="s">
        <v>1</v>
      </c>
      <c r="U1" s="2" t="s">
        <v>2</v>
      </c>
      <c r="V1" s="2">
        <v>1</v>
      </c>
      <c r="W1" s="2" t="s">
        <v>3</v>
      </c>
      <c r="X1" s="2"/>
    </row>
    <row r="2" spans="1:24">
      <c r="T2" s="2"/>
      <c r="U2" s="2"/>
      <c r="V2" s="2"/>
      <c r="W2" s="2"/>
      <c r="X2" s="2"/>
    </row>
    <row r="3" spans="1:24" s="3" customFormat="1">
      <c r="A3" s="13"/>
      <c r="B3" s="3" t="s">
        <v>76</v>
      </c>
      <c r="I3" s="27"/>
      <c r="J3" s="12"/>
      <c r="L3" s="11"/>
      <c r="T3" s="4" t="s">
        <v>48</v>
      </c>
      <c r="U3" s="4" t="s">
        <v>4</v>
      </c>
      <c r="V3" s="4">
        <v>2</v>
      </c>
      <c r="W3" s="4" t="s">
        <v>5</v>
      </c>
      <c r="X3" s="4"/>
    </row>
    <row r="4" spans="1:24" s="3" customFormat="1">
      <c r="A4" s="13"/>
      <c r="B4" s="3" t="s">
        <v>6</v>
      </c>
      <c r="I4" s="27"/>
      <c r="J4" s="12"/>
      <c r="L4" s="11"/>
      <c r="T4" s="4"/>
      <c r="U4" s="4"/>
      <c r="V4" s="4">
        <v>3</v>
      </c>
      <c r="W4" s="4"/>
      <c r="X4" s="4"/>
    </row>
    <row r="5" spans="1:24" s="3" customFormat="1">
      <c r="A5" s="13"/>
      <c r="B5" s="3" t="s">
        <v>77</v>
      </c>
      <c r="I5" s="27"/>
      <c r="J5" s="12"/>
      <c r="L5" s="11"/>
      <c r="T5" s="4"/>
      <c r="U5" s="4"/>
      <c r="V5" s="4">
        <v>4</v>
      </c>
      <c r="W5" s="4" t="s">
        <v>0</v>
      </c>
      <c r="X5" s="4"/>
    </row>
    <row r="6" spans="1:24" s="3" customFormat="1">
      <c r="A6" s="13"/>
      <c r="I6" s="27"/>
      <c r="J6" s="12"/>
      <c r="L6" s="11"/>
      <c r="T6" s="4"/>
      <c r="U6" s="4"/>
      <c r="V6" s="4">
        <v>5</v>
      </c>
      <c r="W6" s="4" t="s">
        <v>1</v>
      </c>
      <c r="X6" s="4"/>
    </row>
    <row r="7" spans="1:24">
      <c r="B7" s="3" t="s">
        <v>7</v>
      </c>
      <c r="C7" s="23" t="s">
        <v>1</v>
      </c>
      <c r="W7" s="4"/>
    </row>
    <row r="8" spans="1:24" ht="49.05" customHeight="1">
      <c r="B8" s="5" t="s">
        <v>43</v>
      </c>
      <c r="C8" s="175" t="s">
        <v>102</v>
      </c>
      <c r="D8" s="176"/>
      <c r="E8" s="176"/>
      <c r="F8" s="176"/>
      <c r="G8" s="176"/>
      <c r="H8" s="177"/>
      <c r="L8" s="39">
        <f>SUM(L32:L64)</f>
        <v>0</v>
      </c>
    </row>
    <row r="9" spans="1:24">
      <c r="B9" s="1" t="s">
        <v>8</v>
      </c>
    </row>
    <row r="10" spans="1:24" ht="18">
      <c r="B10" s="8" t="s">
        <v>9</v>
      </c>
      <c r="C10" s="8" t="s">
        <v>10</v>
      </c>
      <c r="D10" s="8"/>
      <c r="E10" s="8" t="s">
        <v>7</v>
      </c>
      <c r="F10" s="8" t="s">
        <v>11</v>
      </c>
      <c r="J10" s="6">
        <f>J27+J47</f>
        <v>100</v>
      </c>
    </row>
    <row r="11" spans="1:24">
      <c r="B11" s="6">
        <v>3</v>
      </c>
      <c r="C11" s="6" t="s">
        <v>14</v>
      </c>
      <c r="D11" s="6"/>
      <c r="E11" s="6" t="str">
        <f>C7</f>
        <v>C</v>
      </c>
      <c r="F11" s="6">
        <v>202000544</v>
      </c>
    </row>
    <row r="12" spans="1:24">
      <c r="A12" s="13" t="s">
        <v>12</v>
      </c>
      <c r="B12" s="1" t="s">
        <v>13</v>
      </c>
    </row>
    <row r="13" spans="1:24" ht="23.4">
      <c r="B13" s="24" t="s">
        <v>47</v>
      </c>
      <c r="C13" s="24"/>
      <c r="D13" s="24"/>
      <c r="F13" s="7" t="str">
        <f>B11&amp;C11&amp;D11&amp;E11&amp;F11</f>
        <v>3EPC202000544</v>
      </c>
    </row>
    <row r="16" spans="1:24">
      <c r="A16" s="13" t="s">
        <v>15</v>
      </c>
      <c r="B16" s="9" t="s">
        <v>13</v>
      </c>
    </row>
    <row r="17" spans="1:12">
      <c r="B17" s="9" t="s">
        <v>98</v>
      </c>
    </row>
    <row r="18" spans="1:12">
      <c r="B18" s="9" t="s">
        <v>46</v>
      </c>
    </row>
    <row r="19" spans="1:12">
      <c r="B19" s="9" t="s">
        <v>17</v>
      </c>
    </row>
    <row r="21" spans="1:12">
      <c r="A21" s="13" t="s">
        <v>16</v>
      </c>
      <c r="B21" s="9" t="s">
        <v>13</v>
      </c>
    </row>
    <row r="22" spans="1:12">
      <c r="B22" s="9" t="s">
        <v>18</v>
      </c>
    </row>
    <row r="23" spans="1:12">
      <c r="B23" s="58" t="s">
        <v>45</v>
      </c>
      <c r="C23" s="59"/>
      <c r="D23" s="59"/>
      <c r="E23" s="59"/>
    </row>
    <row r="24" spans="1:12">
      <c r="B24" s="1" t="s">
        <v>44</v>
      </c>
      <c r="C24" s="21"/>
      <c r="D24" s="21"/>
      <c r="E24" s="21"/>
      <c r="F24" s="21"/>
    </row>
    <row r="25" spans="1:12">
      <c r="B25" s="1" t="s">
        <v>42</v>
      </c>
      <c r="C25" s="21"/>
      <c r="D25" s="21"/>
      <c r="E25" s="21"/>
      <c r="F25" s="21"/>
    </row>
    <row r="26" spans="1:12">
      <c r="J26" s="18" t="s">
        <v>38</v>
      </c>
    </row>
    <row r="27" spans="1:12">
      <c r="A27" s="14" t="s">
        <v>29</v>
      </c>
      <c r="B27" s="15" t="s">
        <v>19</v>
      </c>
      <c r="J27" s="18">
        <f>SUM(J32:J45)</f>
        <v>35</v>
      </c>
    </row>
    <row r="28" spans="1:12">
      <c r="B28" s="22" t="s">
        <v>71</v>
      </c>
      <c r="C28" s="21"/>
      <c r="D28" s="21"/>
      <c r="E28" s="21"/>
      <c r="F28" s="21"/>
      <c r="G28" s="50">
        <f>VLOOKUP(B1,DATOS!$A$2:$B$11,2,0)</f>
        <v>5</v>
      </c>
      <c r="H28" s="21"/>
    </row>
    <row r="29" spans="1:12">
      <c r="B29" s="22" t="s">
        <v>50</v>
      </c>
      <c r="C29" s="21"/>
      <c r="D29" s="51">
        <f>VLOOKUP(B1,DATOS!$A$2:$E$11,5,0)</f>
        <v>25</v>
      </c>
      <c r="E29" s="52" t="s">
        <v>70</v>
      </c>
      <c r="F29" s="21"/>
      <c r="G29" s="21"/>
      <c r="H29" s="21"/>
    </row>
    <row r="30" spans="1:12">
      <c r="B30" s="22" t="s">
        <v>20</v>
      </c>
      <c r="C30" s="22"/>
      <c r="D30" s="22"/>
      <c r="E30" s="22"/>
      <c r="F30" s="22"/>
      <c r="G30" s="22"/>
      <c r="H30" s="22"/>
      <c r="I30" s="28"/>
    </row>
    <row r="31" spans="1:12">
      <c r="B31" s="21"/>
      <c r="C31" s="22"/>
      <c r="D31" s="22"/>
      <c r="E31" s="22"/>
      <c r="F31" s="22"/>
      <c r="G31" s="22"/>
      <c r="H31" s="22"/>
      <c r="I31" s="28"/>
    </row>
    <row r="32" spans="1:12">
      <c r="A32" s="13" t="s">
        <v>21</v>
      </c>
      <c r="B32" s="22" t="s">
        <v>52</v>
      </c>
      <c r="C32" s="22"/>
      <c r="D32" s="22"/>
      <c r="E32" s="22">
        <f>VLOOKUP($B$1,DATOS!$A$2:$C$11,3,0)</f>
        <v>30</v>
      </c>
      <c r="F32" s="22" t="s">
        <v>70</v>
      </c>
      <c r="G32" s="22"/>
      <c r="H32" s="22"/>
      <c r="I32" s="171">
        <f>'Caso a'!D9</f>
        <v>1.4872513059998151E-2</v>
      </c>
      <c r="J32" s="18">
        <v>5</v>
      </c>
      <c r="K32" s="19"/>
      <c r="L32" s="25">
        <f>IF(I32=K32,J32,0)</f>
        <v>0</v>
      </c>
    </row>
    <row r="33" spans="1:12">
      <c r="A33" s="13" t="s">
        <v>22</v>
      </c>
      <c r="B33" s="22" t="s">
        <v>53</v>
      </c>
      <c r="C33" s="22"/>
      <c r="D33" s="22"/>
      <c r="E33" s="22">
        <f>E32*2</f>
        <v>60</v>
      </c>
      <c r="F33" s="22" t="s">
        <v>70</v>
      </c>
      <c r="G33" s="21"/>
      <c r="H33" s="22"/>
      <c r="I33" s="171">
        <f>'Caso b'!E10</f>
        <v>5.222580500328978E-4</v>
      </c>
      <c r="J33" s="18">
        <v>5</v>
      </c>
      <c r="K33" s="19"/>
      <c r="L33" s="25">
        <f>IF(I33=K33,J33,0)</f>
        <v>0</v>
      </c>
    </row>
    <row r="34" spans="1:12">
      <c r="A34" s="13" t="s">
        <v>23</v>
      </c>
      <c r="B34" s="22" t="s">
        <v>54</v>
      </c>
      <c r="C34" s="22"/>
      <c r="D34" s="22">
        <f>VLOOKUP($B$1,DATOS!$A$2:$D$11,4,0)</f>
        <v>8</v>
      </c>
      <c r="E34" s="22" t="s">
        <v>74</v>
      </c>
      <c r="F34" s="22"/>
      <c r="G34" s="22"/>
      <c r="H34" s="53"/>
      <c r="I34" s="171">
        <f>'Caso c'!F16</f>
        <v>0.9819978068521692</v>
      </c>
      <c r="J34" s="18">
        <v>5</v>
      </c>
      <c r="K34" s="19"/>
      <c r="L34" s="25">
        <f>IF(I34=K34,J34,0)</f>
        <v>0</v>
      </c>
    </row>
    <row r="35" spans="1:12">
      <c r="A35" s="13" t="s">
        <v>25</v>
      </c>
      <c r="B35" s="22" t="s">
        <v>82</v>
      </c>
      <c r="C35" s="22"/>
      <c r="D35" s="22"/>
      <c r="E35" s="22"/>
      <c r="F35" s="22"/>
      <c r="G35" s="22"/>
      <c r="H35" s="22"/>
      <c r="I35" s="29"/>
      <c r="J35" s="18"/>
    </row>
    <row r="36" spans="1:12">
      <c r="B36" s="22" t="s">
        <v>83</v>
      </c>
      <c r="C36" s="22"/>
      <c r="D36" s="22"/>
      <c r="E36" s="22"/>
      <c r="F36" s="22"/>
      <c r="G36" s="22"/>
      <c r="H36" s="22"/>
      <c r="I36" s="29"/>
      <c r="J36" s="18"/>
    </row>
    <row r="37" spans="1:12" ht="19.05" customHeight="1">
      <c r="B37" s="179" t="s">
        <v>97</v>
      </c>
      <c r="C37" s="180"/>
      <c r="D37" s="180"/>
      <c r="E37" s="181"/>
      <c r="F37" s="22"/>
      <c r="G37" s="22"/>
      <c r="H37" s="22"/>
      <c r="I37" s="29"/>
      <c r="J37" s="188">
        <v>10</v>
      </c>
      <c r="K37" s="189"/>
      <c r="L37" s="178"/>
    </row>
    <row r="38" spans="1:12" ht="19.05" customHeight="1">
      <c r="B38" s="182"/>
      <c r="C38" s="183"/>
      <c r="D38" s="183"/>
      <c r="E38" s="184"/>
      <c r="F38" s="22"/>
      <c r="G38" s="22"/>
      <c r="H38" s="22"/>
      <c r="I38" s="29"/>
      <c r="J38" s="188"/>
      <c r="K38" s="189"/>
      <c r="L38" s="178"/>
    </row>
    <row r="39" spans="1:12" ht="19.05" customHeight="1">
      <c r="B39" s="182"/>
      <c r="C39" s="183"/>
      <c r="D39" s="183"/>
      <c r="E39" s="184"/>
      <c r="F39" s="22"/>
      <c r="G39" s="22"/>
      <c r="H39" s="22"/>
      <c r="I39" s="29"/>
      <c r="J39" s="188"/>
      <c r="K39" s="189"/>
      <c r="L39" s="178"/>
    </row>
    <row r="40" spans="1:12" ht="19.05" customHeight="1">
      <c r="B40" s="182"/>
      <c r="C40" s="183"/>
      <c r="D40" s="183"/>
      <c r="E40" s="184"/>
      <c r="F40" s="22"/>
      <c r="G40" s="22"/>
      <c r="H40" s="22"/>
      <c r="I40" s="29"/>
      <c r="J40" s="188"/>
      <c r="K40" s="189"/>
      <c r="L40" s="178"/>
    </row>
    <row r="41" spans="1:12" ht="19.05" customHeight="1">
      <c r="B41" s="182"/>
      <c r="C41" s="183"/>
      <c r="D41" s="183"/>
      <c r="E41" s="184"/>
      <c r="F41" s="22"/>
      <c r="G41" s="22"/>
      <c r="H41" s="22"/>
      <c r="I41" s="29"/>
      <c r="J41" s="188"/>
      <c r="K41" s="189"/>
      <c r="L41" s="178"/>
    </row>
    <row r="42" spans="1:12" ht="19.05" customHeight="1">
      <c r="B42" s="182"/>
      <c r="C42" s="183"/>
      <c r="D42" s="183"/>
      <c r="E42" s="184"/>
      <c r="F42" s="22"/>
      <c r="G42" s="22"/>
      <c r="H42" s="22"/>
      <c r="I42" s="29"/>
      <c r="J42" s="188"/>
      <c r="K42" s="189"/>
      <c r="L42" s="178"/>
    </row>
    <row r="43" spans="1:12" ht="19.05" customHeight="1">
      <c r="B43" s="185"/>
      <c r="C43" s="186"/>
      <c r="D43" s="186"/>
      <c r="E43" s="187"/>
      <c r="F43" s="22"/>
      <c r="G43" s="22"/>
      <c r="H43" s="22"/>
      <c r="I43" s="29"/>
      <c r="J43" s="188"/>
      <c r="K43" s="189"/>
      <c r="L43" s="178"/>
    </row>
    <row r="44" spans="1:12">
      <c r="A44" s="13" t="s">
        <v>24</v>
      </c>
      <c r="B44" s="22" t="s">
        <v>55</v>
      </c>
      <c r="C44" s="22"/>
      <c r="D44" s="22"/>
      <c r="E44" s="22">
        <f>E32</f>
        <v>30</v>
      </c>
      <c r="F44" s="22"/>
      <c r="G44" s="22"/>
      <c r="H44" s="22"/>
      <c r="I44" s="171">
        <f>'Caso a'!A9</f>
        <v>0.54433397799593242</v>
      </c>
      <c r="J44" s="18">
        <v>5</v>
      </c>
      <c r="K44" s="19"/>
      <c r="L44" s="25">
        <f>IF(I44=K44,J44,0)</f>
        <v>0</v>
      </c>
    </row>
    <row r="45" spans="1:12">
      <c r="A45" s="13" t="s">
        <v>25</v>
      </c>
      <c r="B45" s="22" t="s">
        <v>56</v>
      </c>
      <c r="C45" s="22"/>
      <c r="D45" s="22"/>
      <c r="E45" s="22">
        <f>E33</f>
        <v>60</v>
      </c>
      <c r="F45" s="22"/>
      <c r="G45" s="22"/>
      <c r="H45" s="22"/>
      <c r="I45" s="48">
        <f>'Caso b'!H5</f>
        <v>12</v>
      </c>
      <c r="J45" s="18">
        <v>5</v>
      </c>
      <c r="K45" s="20"/>
      <c r="L45" s="25">
        <f>IF(I45=K45,J45,0)</f>
        <v>0</v>
      </c>
    </row>
    <row r="46" spans="1:12">
      <c r="B46" s="22"/>
      <c r="C46" s="22"/>
      <c r="D46" s="22"/>
      <c r="E46" s="22"/>
      <c r="F46" s="22"/>
      <c r="G46" s="22"/>
      <c r="H46" s="22"/>
      <c r="I46" s="28"/>
      <c r="J46" s="18" t="s">
        <v>38</v>
      </c>
    </row>
    <row r="47" spans="1:12">
      <c r="A47" s="14" t="s">
        <v>28</v>
      </c>
      <c r="B47" s="54" t="s">
        <v>19</v>
      </c>
      <c r="C47" s="22"/>
      <c r="D47" s="22"/>
      <c r="E47" s="22"/>
      <c r="F47" s="22"/>
      <c r="G47" s="22"/>
      <c r="H47" s="22"/>
      <c r="I47" s="28"/>
      <c r="J47" s="18">
        <f>SUM(J52:J64)</f>
        <v>65</v>
      </c>
    </row>
    <row r="48" spans="1:12">
      <c r="A48" s="14"/>
      <c r="B48" s="22" t="s">
        <v>87</v>
      </c>
      <c r="C48" s="22"/>
      <c r="D48" s="22"/>
      <c r="E48" s="55">
        <f>G55</f>
        <v>0.17499999999999999</v>
      </c>
      <c r="F48" s="22"/>
      <c r="G48" s="22"/>
      <c r="H48" s="22"/>
      <c r="I48" s="28"/>
      <c r="J48" s="31"/>
    </row>
    <row r="49" spans="1:12">
      <c r="A49" s="13" t="s">
        <v>21</v>
      </c>
      <c r="B49" s="22" t="s">
        <v>88</v>
      </c>
      <c r="C49" s="22"/>
      <c r="D49" s="22"/>
      <c r="E49" s="22">
        <f>VLOOKUP(DATOS!$H$15,DATOS!$A$17:$F$26,6,0)</f>
        <v>10</v>
      </c>
      <c r="F49" s="22" t="s">
        <v>85</v>
      </c>
      <c r="G49" s="22"/>
      <c r="H49" s="22"/>
      <c r="I49" s="30"/>
      <c r="J49" s="18"/>
    </row>
    <row r="50" spans="1:12">
      <c r="B50" s="22" t="s">
        <v>86</v>
      </c>
      <c r="C50" s="22"/>
      <c r="D50" s="22"/>
      <c r="E50" s="22">
        <f>VLOOKUP(DATOS!H15,DATOS!$A$17:$E$26,5,0)</f>
        <v>5</v>
      </c>
      <c r="F50" s="22" t="s">
        <v>89</v>
      </c>
      <c r="G50" s="22"/>
      <c r="H50" s="22"/>
      <c r="I50" s="30"/>
      <c r="J50" s="18"/>
    </row>
    <row r="51" spans="1:12" ht="18">
      <c r="B51" s="22" t="s">
        <v>99</v>
      </c>
      <c r="C51" s="22"/>
      <c r="D51" s="22"/>
      <c r="E51" s="22"/>
      <c r="F51" s="22"/>
      <c r="G51" s="22"/>
      <c r="H51" s="22"/>
      <c r="I51" s="1"/>
      <c r="J51" s="1"/>
      <c r="L51" s="1"/>
    </row>
    <row r="52" spans="1:12">
      <c r="B52" s="22" t="s">
        <v>57</v>
      </c>
      <c r="C52" s="22"/>
      <c r="D52" s="22"/>
      <c r="E52" s="22"/>
      <c r="F52" s="22"/>
      <c r="G52" s="22"/>
      <c r="H52" s="22"/>
      <c r="I52" s="171">
        <f>'C2 inciso a'!C9</f>
        <v>0.5</v>
      </c>
      <c r="J52" s="18">
        <v>10</v>
      </c>
      <c r="K52" s="19"/>
      <c r="L52" s="25">
        <f>IF(I52=K52,J52,0)</f>
        <v>0</v>
      </c>
    </row>
    <row r="53" spans="1:12">
      <c r="A53" s="13" t="s">
        <v>22</v>
      </c>
      <c r="B53" s="22" t="s">
        <v>91</v>
      </c>
      <c r="C53" s="22"/>
      <c r="D53" s="22"/>
      <c r="E53" s="22"/>
      <c r="F53" s="22"/>
      <c r="G53" s="22"/>
      <c r="H53" s="22"/>
      <c r="J53" s="18"/>
    </row>
    <row r="54" spans="1:12">
      <c r="B54" s="22" t="s">
        <v>75</v>
      </c>
      <c r="C54" s="22"/>
      <c r="D54" s="22"/>
      <c r="E54" s="22"/>
      <c r="F54" s="22"/>
      <c r="G54" s="22"/>
      <c r="H54" s="22"/>
      <c r="I54" s="49" t="s">
        <v>39</v>
      </c>
      <c r="J54" s="18">
        <v>10</v>
      </c>
      <c r="K54" s="19"/>
      <c r="L54" s="25">
        <f>IF(I54=K54,J54,0)</f>
        <v>0</v>
      </c>
    </row>
    <row r="55" spans="1:12">
      <c r="A55" s="13" t="s">
        <v>23</v>
      </c>
      <c r="B55" s="22" t="s">
        <v>94</v>
      </c>
      <c r="C55" s="22"/>
      <c r="D55" s="22"/>
      <c r="E55" s="21"/>
      <c r="F55" s="21"/>
      <c r="G55" s="53">
        <f>VLOOKUP(DATOS!H15,DATOS!$A$16:$B$26,2,0)</f>
        <v>0.17499999999999999</v>
      </c>
      <c r="H55" s="22"/>
      <c r="I55" s="28"/>
    </row>
    <row r="56" spans="1:12">
      <c r="B56" s="22" t="s">
        <v>95</v>
      </c>
      <c r="C56" s="22"/>
      <c r="D56" s="22"/>
      <c r="E56" s="21"/>
      <c r="F56" s="22">
        <f>VLOOKUP(DATOS!H15,DATOS!$A$16:$C$26,3,0)</f>
        <v>16</v>
      </c>
      <c r="G56" s="22" t="s">
        <v>85</v>
      </c>
      <c r="H56" s="22"/>
      <c r="I56" s="28"/>
    </row>
    <row r="57" spans="1:12">
      <c r="B57" s="22" t="s">
        <v>100</v>
      </c>
      <c r="C57" s="22"/>
      <c r="D57" s="22"/>
      <c r="E57" s="22"/>
      <c r="F57" s="22"/>
      <c r="G57" s="22"/>
      <c r="H57" s="22"/>
      <c r="I57" s="28"/>
    </row>
    <row r="58" spans="1:12">
      <c r="B58" s="22" t="s">
        <v>30</v>
      </c>
      <c r="C58" s="22"/>
      <c r="D58" s="22"/>
      <c r="E58" s="22"/>
      <c r="F58" s="22"/>
      <c r="G58" s="22"/>
      <c r="H58" s="22"/>
      <c r="I58" s="171">
        <f>'C2 inciso c d e'!E10</f>
        <v>4.605355675943567E-2</v>
      </c>
      <c r="J58" s="18">
        <v>5</v>
      </c>
      <c r="K58" s="19"/>
      <c r="L58" s="25">
        <f t="shared" ref="L58:L64" si="0">IF(I58=K58,J58,0)</f>
        <v>0</v>
      </c>
    </row>
    <row r="59" spans="1:12">
      <c r="A59" s="13" t="s">
        <v>24</v>
      </c>
      <c r="B59" s="22" t="s">
        <v>41</v>
      </c>
      <c r="C59" s="22"/>
      <c r="D59" s="22"/>
      <c r="E59" s="22"/>
      <c r="F59" s="22"/>
      <c r="G59" s="22"/>
      <c r="H59" s="22"/>
      <c r="I59" s="171">
        <f>'C2 inciso c d e'!E18</f>
        <v>2.4294866938103618E-3</v>
      </c>
      <c r="J59" s="18">
        <v>5</v>
      </c>
      <c r="K59" s="19"/>
      <c r="L59" s="25">
        <f t="shared" si="0"/>
        <v>0</v>
      </c>
    </row>
    <row r="60" spans="1:12">
      <c r="A60" s="13" t="s">
        <v>25</v>
      </c>
      <c r="B60" s="22" t="s">
        <v>32</v>
      </c>
      <c r="C60" s="22">
        <f>VLOOKUP(DATOS!H15,DATOS!$A$17:$D$26,4,0)</f>
        <v>9</v>
      </c>
      <c r="D60" s="56" t="s">
        <v>31</v>
      </c>
      <c r="E60" s="22"/>
      <c r="F60" s="22"/>
      <c r="G60" s="22"/>
      <c r="H60" s="22"/>
      <c r="I60" s="171">
        <f>'C2 inciso c d e'!G19</f>
        <v>5.3471674683525094E-4</v>
      </c>
      <c r="J60" s="18">
        <v>5</v>
      </c>
      <c r="K60" s="19"/>
      <c r="L60" s="25">
        <f t="shared" si="0"/>
        <v>0</v>
      </c>
    </row>
    <row r="61" spans="1:12">
      <c r="A61" s="13" t="s">
        <v>26</v>
      </c>
      <c r="B61" s="22" t="s">
        <v>80</v>
      </c>
      <c r="C61" s="22"/>
      <c r="D61" s="56"/>
      <c r="E61" s="22">
        <f>VLOOKUP(DATOS!H16,DATOS!$A$17:$G$27,7,0)</f>
        <v>0.99</v>
      </c>
      <c r="F61" s="22" t="s">
        <v>81</v>
      </c>
      <c r="G61" s="22"/>
      <c r="H61" s="22" t="s">
        <v>72</v>
      </c>
      <c r="I61" s="174">
        <f>'C2 inciso f'!I32</f>
        <v>8.5358983848622465</v>
      </c>
      <c r="J61" s="41">
        <v>5</v>
      </c>
      <c r="K61" s="46"/>
      <c r="L61" s="25">
        <f t="shared" si="0"/>
        <v>0</v>
      </c>
    </row>
    <row r="62" spans="1:12">
      <c r="B62" s="57">
        <f>VLOOKUP(DATOS!H15,DATOS!$A$17:$H$26,8,0)</f>
        <v>0.75000000000000022</v>
      </c>
      <c r="C62" s="22" t="s">
        <v>101</v>
      </c>
      <c r="D62" s="56"/>
      <c r="E62" s="22"/>
      <c r="F62" s="22"/>
      <c r="G62" s="22"/>
      <c r="H62" s="22" t="s">
        <v>73</v>
      </c>
      <c r="I62" s="174">
        <f>'C2 inciso f'!L32</f>
        <v>15.464101615137753</v>
      </c>
      <c r="J62" s="41">
        <v>5</v>
      </c>
      <c r="K62" s="46"/>
      <c r="L62" s="25">
        <f t="shared" si="0"/>
        <v>0</v>
      </c>
    </row>
    <row r="63" spans="1:12">
      <c r="A63" s="13" t="s">
        <v>27</v>
      </c>
      <c r="B63" s="22" t="str">
        <f>VLOOKUP(DATOS!$H$33,DATOS!$A$34:$B$43,2,0)</f>
        <v>La sexta en muestrear sea la segunda en no tener imperfecciones</v>
      </c>
      <c r="C63" s="22"/>
      <c r="D63" s="22"/>
      <c r="E63" s="22" t="s">
        <v>96</v>
      </c>
      <c r="F63" s="22"/>
      <c r="G63" s="22"/>
      <c r="H63" s="22"/>
      <c r="I63" s="171">
        <f>'C2 inciso g'!C10</f>
        <v>3.1917590332031284E-3</v>
      </c>
      <c r="J63" s="18">
        <v>10</v>
      </c>
      <c r="K63" s="19"/>
      <c r="L63" s="25">
        <f t="shared" si="0"/>
        <v>0</v>
      </c>
    </row>
    <row r="64" spans="1:12">
      <c r="A64" s="13" t="s">
        <v>79</v>
      </c>
      <c r="B64" s="22" t="str">
        <f>VLOOKUP(DATOS!H45,DATOS!$A$46:$B$55,2,0)</f>
        <v>La cuarta en la muestra sea la primera con imperfección</v>
      </c>
      <c r="C64" s="22"/>
      <c r="D64" s="22"/>
      <c r="E64" s="22" t="s">
        <v>96</v>
      </c>
      <c r="F64" s="22"/>
      <c r="G64" s="22"/>
      <c r="H64" s="22"/>
      <c r="I64" s="171">
        <f>'C2 inciso h'!C9</f>
        <v>9.8265234374999982E-2</v>
      </c>
      <c r="J64" s="18">
        <v>10</v>
      </c>
      <c r="K64" s="19"/>
      <c r="L64" s="25">
        <f t="shared" si="0"/>
        <v>0</v>
      </c>
    </row>
    <row r="65" spans="2:8">
      <c r="B65" s="22"/>
      <c r="C65" s="22"/>
      <c r="D65" s="22"/>
      <c r="E65" s="22"/>
      <c r="F65" s="22"/>
      <c r="G65" s="22"/>
      <c r="H65" s="22"/>
    </row>
    <row r="66" spans="2:8">
      <c r="B66" s="22"/>
      <c r="C66" s="22"/>
      <c r="D66" s="22"/>
      <c r="E66" s="22"/>
      <c r="F66" s="22"/>
      <c r="G66" s="22"/>
      <c r="H66" s="22"/>
    </row>
    <row r="67" spans="2:8">
      <c r="B67" s="21"/>
      <c r="C67" s="21"/>
      <c r="D67" s="21"/>
      <c r="E67" s="21"/>
      <c r="F67" s="21"/>
      <c r="G67" s="21"/>
      <c r="H67" s="21"/>
    </row>
    <row r="68" spans="2:8">
      <c r="B68" s="21"/>
      <c r="C68" s="21"/>
      <c r="D68" s="21"/>
      <c r="E68" s="21"/>
      <c r="F68" s="21"/>
      <c r="G68" s="21"/>
      <c r="H68" s="21"/>
    </row>
    <row r="69" spans="2:8">
      <c r="B69" s="21"/>
      <c r="C69" s="21"/>
      <c r="D69" s="21"/>
      <c r="E69" s="21"/>
      <c r="F69" s="21"/>
      <c r="G69" s="21"/>
      <c r="H69" s="21"/>
    </row>
  </sheetData>
  <mergeCells count="5">
    <mergeCell ref="C8:H8"/>
    <mergeCell ref="L37:L43"/>
    <mergeCell ref="B37:E43"/>
    <mergeCell ref="J37:J43"/>
    <mergeCell ref="K37:K43"/>
  </mergeCells>
  <dataValidations disablePrompts="1" count="6">
    <dataValidation type="list" allowBlank="1" showInputMessage="1" showErrorMessage="1" sqref="E11" xr:uid="{6D0AC99B-DC4E-C04F-9396-3C3BB48CC464}">
      <formula1>$W$5:$W$6</formula1>
    </dataValidation>
    <dataValidation type="list" allowBlank="1" showInputMessage="1" showErrorMessage="1" sqref="C7" xr:uid="{D0FF2C53-4679-694F-8059-C942D6C36C0D}">
      <formula1>"C, N"</formula1>
    </dataValidation>
    <dataValidation type="list" allowBlank="1" showInputMessage="1" showErrorMessage="1" sqref="B11" xr:uid="{BD9A2AEF-78B0-F040-AC1B-F6936DF38E0D}">
      <formula1>$V$1:$V$6</formula1>
    </dataValidation>
    <dataValidation type="list" allowBlank="1" showInputMessage="1" showErrorMessage="1" sqref="D11" xr:uid="{6EE3634F-A46E-764A-B81D-5996DBAF36A9}">
      <formula1>$U$1:$U$3</formula1>
    </dataValidation>
    <dataValidation type="list" allowBlank="1" showInputMessage="1" showErrorMessage="1" sqref="C11" xr:uid="{97728BC3-EB7D-A542-B25E-895A2E1224B8}">
      <formula1>#REF!</formula1>
    </dataValidation>
    <dataValidation type="whole" errorStyle="warning" allowBlank="1" showInputMessage="1" showErrorMessage="1" error="únicamente su número de carné" promptTitle="Carné" prompt="ingrese unicamene su número de carné sin letras adicionales" sqref="F11" xr:uid="{7EB93A5D-254A-1647-9A25-98FECA603671}">
      <formula1>200000000</formula1>
      <formula2>202000000</formula2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5F669C36-2270-1D4C-8577-E1B58819E1F6}">
          <x14:formula1>
            <xm:f>DATOS!$A$31:$A$32</xm:f>
          </x14:formula1>
          <xm:sqref>I54:I55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4E661-0580-4AF1-A7DD-8B3564CB4F45}">
  <sheetPr>
    <tabColor theme="6" tint="-0.249977111117893"/>
    <pageSetUpPr fitToPage="1"/>
  </sheetPr>
  <dimension ref="A1:O110"/>
  <sheetViews>
    <sheetView showGridLines="0" zoomScale="110" workbookViewId="0">
      <selection activeCell="I9" sqref="I9"/>
    </sheetView>
  </sheetViews>
  <sheetFormatPr baseColWidth="10" defaultColWidth="9.109375" defaultRowHeight="13.8"/>
  <cols>
    <col min="1" max="1" width="23.109375" style="60" bestFit="1" customWidth="1"/>
    <col min="2" max="2" width="9.109375" style="60"/>
    <col min="3" max="3" width="2.6640625" style="60" customWidth="1"/>
    <col min="4" max="4" width="5.33203125" style="60" customWidth="1"/>
    <col min="5" max="6" width="15.33203125" style="60" bestFit="1" customWidth="1"/>
    <col min="7" max="7" width="14.33203125" style="60" bestFit="1" customWidth="1"/>
    <col min="8" max="9" width="9" style="60" customWidth="1"/>
    <col min="10" max="10" width="15.33203125" style="60" bestFit="1" customWidth="1"/>
    <col min="11" max="11" width="9.109375" style="60"/>
    <col min="12" max="12" width="10.33203125" style="60" bestFit="1" customWidth="1"/>
    <col min="13" max="13" width="9.109375" style="60"/>
    <col min="14" max="14" width="10.33203125" style="60" bestFit="1" customWidth="1"/>
    <col min="15" max="256" width="9.109375" style="60"/>
    <col min="257" max="257" width="23.109375" style="60" bestFit="1" customWidth="1"/>
    <col min="258" max="258" width="9.109375" style="60"/>
    <col min="259" max="259" width="2.6640625" style="60" customWidth="1"/>
    <col min="260" max="260" width="5.33203125" style="60" customWidth="1"/>
    <col min="261" max="262" width="15.33203125" style="60" bestFit="1" customWidth="1"/>
    <col min="263" max="263" width="14.33203125" style="60" bestFit="1" customWidth="1"/>
    <col min="264" max="265" width="9" style="60" customWidth="1"/>
    <col min="266" max="266" width="15.33203125" style="60" bestFit="1" customWidth="1"/>
    <col min="267" max="512" width="9.109375" style="60"/>
    <col min="513" max="513" width="23.109375" style="60" bestFit="1" customWidth="1"/>
    <col min="514" max="514" width="9.109375" style="60"/>
    <col min="515" max="515" width="2.6640625" style="60" customWidth="1"/>
    <col min="516" max="516" width="5.33203125" style="60" customWidth="1"/>
    <col min="517" max="518" width="15.33203125" style="60" bestFit="1" customWidth="1"/>
    <col min="519" max="519" width="14.33203125" style="60" bestFit="1" customWidth="1"/>
    <col min="520" max="521" width="9" style="60" customWidth="1"/>
    <col min="522" max="522" width="15.33203125" style="60" bestFit="1" customWidth="1"/>
    <col min="523" max="768" width="9.109375" style="60"/>
    <col min="769" max="769" width="23.109375" style="60" bestFit="1" customWidth="1"/>
    <col min="770" max="770" width="9.109375" style="60"/>
    <col min="771" max="771" width="2.6640625" style="60" customWidth="1"/>
    <col min="772" max="772" width="5.33203125" style="60" customWidth="1"/>
    <col min="773" max="774" width="15.33203125" style="60" bestFit="1" customWidth="1"/>
    <col min="775" max="775" width="14.33203125" style="60" bestFit="1" customWidth="1"/>
    <col min="776" max="777" width="9" style="60" customWidth="1"/>
    <col min="778" max="778" width="15.33203125" style="60" bestFit="1" customWidth="1"/>
    <col min="779" max="1024" width="9.109375" style="60"/>
    <col min="1025" max="1025" width="23.109375" style="60" bestFit="1" customWidth="1"/>
    <col min="1026" max="1026" width="9.109375" style="60"/>
    <col min="1027" max="1027" width="2.6640625" style="60" customWidth="1"/>
    <col min="1028" max="1028" width="5.33203125" style="60" customWidth="1"/>
    <col min="1029" max="1030" width="15.33203125" style="60" bestFit="1" customWidth="1"/>
    <col min="1031" max="1031" width="14.33203125" style="60" bestFit="1" customWidth="1"/>
    <col min="1032" max="1033" width="9" style="60" customWidth="1"/>
    <col min="1034" max="1034" width="15.33203125" style="60" bestFit="1" customWidth="1"/>
    <col min="1035" max="1280" width="9.109375" style="60"/>
    <col min="1281" max="1281" width="23.109375" style="60" bestFit="1" customWidth="1"/>
    <col min="1282" max="1282" width="9.109375" style="60"/>
    <col min="1283" max="1283" width="2.6640625" style="60" customWidth="1"/>
    <col min="1284" max="1284" width="5.33203125" style="60" customWidth="1"/>
    <col min="1285" max="1286" width="15.33203125" style="60" bestFit="1" customWidth="1"/>
    <col min="1287" max="1287" width="14.33203125" style="60" bestFit="1" customWidth="1"/>
    <col min="1288" max="1289" width="9" style="60" customWidth="1"/>
    <col min="1290" max="1290" width="15.33203125" style="60" bestFit="1" customWidth="1"/>
    <col min="1291" max="1536" width="9.109375" style="60"/>
    <col min="1537" max="1537" width="23.109375" style="60" bestFit="1" customWidth="1"/>
    <col min="1538" max="1538" width="9.109375" style="60"/>
    <col min="1539" max="1539" width="2.6640625" style="60" customWidth="1"/>
    <col min="1540" max="1540" width="5.33203125" style="60" customWidth="1"/>
    <col min="1541" max="1542" width="15.33203125" style="60" bestFit="1" customWidth="1"/>
    <col min="1543" max="1543" width="14.33203125" style="60" bestFit="1" customWidth="1"/>
    <col min="1544" max="1545" width="9" style="60" customWidth="1"/>
    <col min="1546" max="1546" width="15.33203125" style="60" bestFit="1" customWidth="1"/>
    <col min="1547" max="1792" width="9.109375" style="60"/>
    <col min="1793" max="1793" width="23.109375" style="60" bestFit="1" customWidth="1"/>
    <col min="1794" max="1794" width="9.109375" style="60"/>
    <col min="1795" max="1795" width="2.6640625" style="60" customWidth="1"/>
    <col min="1796" max="1796" width="5.33203125" style="60" customWidth="1"/>
    <col min="1797" max="1798" width="15.33203125" style="60" bestFit="1" customWidth="1"/>
    <col min="1799" max="1799" width="14.33203125" style="60" bestFit="1" customWidth="1"/>
    <col min="1800" max="1801" width="9" style="60" customWidth="1"/>
    <col min="1802" max="1802" width="15.33203125" style="60" bestFit="1" customWidth="1"/>
    <col min="1803" max="2048" width="9.109375" style="60"/>
    <col min="2049" max="2049" width="23.109375" style="60" bestFit="1" customWidth="1"/>
    <col min="2050" max="2050" width="9.109375" style="60"/>
    <col min="2051" max="2051" width="2.6640625" style="60" customWidth="1"/>
    <col min="2052" max="2052" width="5.33203125" style="60" customWidth="1"/>
    <col min="2053" max="2054" width="15.33203125" style="60" bestFit="1" customWidth="1"/>
    <col min="2055" max="2055" width="14.33203125" style="60" bestFit="1" customWidth="1"/>
    <col min="2056" max="2057" width="9" style="60" customWidth="1"/>
    <col min="2058" max="2058" width="15.33203125" style="60" bestFit="1" customWidth="1"/>
    <col min="2059" max="2304" width="9.109375" style="60"/>
    <col min="2305" max="2305" width="23.109375" style="60" bestFit="1" customWidth="1"/>
    <col min="2306" max="2306" width="9.109375" style="60"/>
    <col min="2307" max="2307" width="2.6640625" style="60" customWidth="1"/>
    <col min="2308" max="2308" width="5.33203125" style="60" customWidth="1"/>
    <col min="2309" max="2310" width="15.33203125" style="60" bestFit="1" customWidth="1"/>
    <col min="2311" max="2311" width="14.33203125" style="60" bestFit="1" customWidth="1"/>
    <col min="2312" max="2313" width="9" style="60" customWidth="1"/>
    <col min="2314" max="2314" width="15.33203125" style="60" bestFit="1" customWidth="1"/>
    <col min="2315" max="2560" width="9.109375" style="60"/>
    <col min="2561" max="2561" width="23.109375" style="60" bestFit="1" customWidth="1"/>
    <col min="2562" max="2562" width="9.109375" style="60"/>
    <col min="2563" max="2563" width="2.6640625" style="60" customWidth="1"/>
    <col min="2564" max="2564" width="5.33203125" style="60" customWidth="1"/>
    <col min="2565" max="2566" width="15.33203125" style="60" bestFit="1" customWidth="1"/>
    <col min="2567" max="2567" width="14.33203125" style="60" bestFit="1" customWidth="1"/>
    <col min="2568" max="2569" width="9" style="60" customWidth="1"/>
    <col min="2570" max="2570" width="15.33203125" style="60" bestFit="1" customWidth="1"/>
    <col min="2571" max="2816" width="9.109375" style="60"/>
    <col min="2817" max="2817" width="23.109375" style="60" bestFit="1" customWidth="1"/>
    <col min="2818" max="2818" width="9.109375" style="60"/>
    <col min="2819" max="2819" width="2.6640625" style="60" customWidth="1"/>
    <col min="2820" max="2820" width="5.33203125" style="60" customWidth="1"/>
    <col min="2821" max="2822" width="15.33203125" style="60" bestFit="1" customWidth="1"/>
    <col min="2823" max="2823" width="14.33203125" style="60" bestFit="1" customWidth="1"/>
    <col min="2824" max="2825" width="9" style="60" customWidth="1"/>
    <col min="2826" max="2826" width="15.33203125" style="60" bestFit="1" customWidth="1"/>
    <col min="2827" max="3072" width="9.109375" style="60"/>
    <col min="3073" max="3073" width="23.109375" style="60" bestFit="1" customWidth="1"/>
    <col min="3074" max="3074" width="9.109375" style="60"/>
    <col min="3075" max="3075" width="2.6640625" style="60" customWidth="1"/>
    <col min="3076" max="3076" width="5.33203125" style="60" customWidth="1"/>
    <col min="3077" max="3078" width="15.33203125" style="60" bestFit="1" customWidth="1"/>
    <col min="3079" max="3079" width="14.33203125" style="60" bestFit="1" customWidth="1"/>
    <col min="3080" max="3081" width="9" style="60" customWidth="1"/>
    <col min="3082" max="3082" width="15.33203125" style="60" bestFit="1" customWidth="1"/>
    <col min="3083" max="3328" width="9.109375" style="60"/>
    <col min="3329" max="3329" width="23.109375" style="60" bestFit="1" customWidth="1"/>
    <col min="3330" max="3330" width="9.109375" style="60"/>
    <col min="3331" max="3331" width="2.6640625" style="60" customWidth="1"/>
    <col min="3332" max="3332" width="5.33203125" style="60" customWidth="1"/>
    <col min="3333" max="3334" width="15.33203125" style="60" bestFit="1" customWidth="1"/>
    <col min="3335" max="3335" width="14.33203125" style="60" bestFit="1" customWidth="1"/>
    <col min="3336" max="3337" width="9" style="60" customWidth="1"/>
    <col min="3338" max="3338" width="15.33203125" style="60" bestFit="1" customWidth="1"/>
    <col min="3339" max="3584" width="9.109375" style="60"/>
    <col min="3585" max="3585" width="23.109375" style="60" bestFit="1" customWidth="1"/>
    <col min="3586" max="3586" width="9.109375" style="60"/>
    <col min="3587" max="3587" width="2.6640625" style="60" customWidth="1"/>
    <col min="3588" max="3588" width="5.33203125" style="60" customWidth="1"/>
    <col min="3589" max="3590" width="15.33203125" style="60" bestFit="1" customWidth="1"/>
    <col min="3591" max="3591" width="14.33203125" style="60" bestFit="1" customWidth="1"/>
    <col min="3592" max="3593" width="9" style="60" customWidth="1"/>
    <col min="3594" max="3594" width="15.33203125" style="60" bestFit="1" customWidth="1"/>
    <col min="3595" max="3840" width="9.109375" style="60"/>
    <col min="3841" max="3841" width="23.109375" style="60" bestFit="1" customWidth="1"/>
    <col min="3842" max="3842" width="9.109375" style="60"/>
    <col min="3843" max="3843" width="2.6640625" style="60" customWidth="1"/>
    <col min="3844" max="3844" width="5.33203125" style="60" customWidth="1"/>
    <col min="3845" max="3846" width="15.33203125" style="60" bestFit="1" customWidth="1"/>
    <col min="3847" max="3847" width="14.33203125" style="60" bestFit="1" customWidth="1"/>
    <col min="3848" max="3849" width="9" style="60" customWidth="1"/>
    <col min="3850" max="3850" width="15.33203125" style="60" bestFit="1" customWidth="1"/>
    <col min="3851" max="4096" width="9.109375" style="60"/>
    <col min="4097" max="4097" width="23.109375" style="60" bestFit="1" customWidth="1"/>
    <col min="4098" max="4098" width="9.109375" style="60"/>
    <col min="4099" max="4099" width="2.6640625" style="60" customWidth="1"/>
    <col min="4100" max="4100" width="5.33203125" style="60" customWidth="1"/>
    <col min="4101" max="4102" width="15.33203125" style="60" bestFit="1" customWidth="1"/>
    <col min="4103" max="4103" width="14.33203125" style="60" bestFit="1" customWidth="1"/>
    <col min="4104" max="4105" width="9" style="60" customWidth="1"/>
    <col min="4106" max="4106" width="15.33203125" style="60" bestFit="1" customWidth="1"/>
    <col min="4107" max="4352" width="9.109375" style="60"/>
    <col min="4353" max="4353" width="23.109375" style="60" bestFit="1" customWidth="1"/>
    <col min="4354" max="4354" width="9.109375" style="60"/>
    <col min="4355" max="4355" width="2.6640625" style="60" customWidth="1"/>
    <col min="4356" max="4356" width="5.33203125" style="60" customWidth="1"/>
    <col min="4357" max="4358" width="15.33203125" style="60" bestFit="1" customWidth="1"/>
    <col min="4359" max="4359" width="14.33203125" style="60" bestFit="1" customWidth="1"/>
    <col min="4360" max="4361" width="9" style="60" customWidth="1"/>
    <col min="4362" max="4362" width="15.33203125" style="60" bestFit="1" customWidth="1"/>
    <col min="4363" max="4608" width="9.109375" style="60"/>
    <col min="4609" max="4609" width="23.109375" style="60" bestFit="1" customWidth="1"/>
    <col min="4610" max="4610" width="9.109375" style="60"/>
    <col min="4611" max="4611" width="2.6640625" style="60" customWidth="1"/>
    <col min="4612" max="4612" width="5.33203125" style="60" customWidth="1"/>
    <col min="4613" max="4614" width="15.33203125" style="60" bestFit="1" customWidth="1"/>
    <col min="4615" max="4615" width="14.33203125" style="60" bestFit="1" customWidth="1"/>
    <col min="4616" max="4617" width="9" style="60" customWidth="1"/>
    <col min="4618" max="4618" width="15.33203125" style="60" bestFit="1" customWidth="1"/>
    <col min="4619" max="4864" width="9.109375" style="60"/>
    <col min="4865" max="4865" width="23.109375" style="60" bestFit="1" customWidth="1"/>
    <col min="4866" max="4866" width="9.109375" style="60"/>
    <col min="4867" max="4867" width="2.6640625" style="60" customWidth="1"/>
    <col min="4868" max="4868" width="5.33203125" style="60" customWidth="1"/>
    <col min="4869" max="4870" width="15.33203125" style="60" bestFit="1" customWidth="1"/>
    <col min="4871" max="4871" width="14.33203125" style="60" bestFit="1" customWidth="1"/>
    <col min="4872" max="4873" width="9" style="60" customWidth="1"/>
    <col min="4874" max="4874" width="15.33203125" style="60" bestFit="1" customWidth="1"/>
    <col min="4875" max="5120" width="9.109375" style="60"/>
    <col min="5121" max="5121" width="23.109375" style="60" bestFit="1" customWidth="1"/>
    <col min="5122" max="5122" width="9.109375" style="60"/>
    <col min="5123" max="5123" width="2.6640625" style="60" customWidth="1"/>
    <col min="5124" max="5124" width="5.33203125" style="60" customWidth="1"/>
    <col min="5125" max="5126" width="15.33203125" style="60" bestFit="1" customWidth="1"/>
    <col min="5127" max="5127" width="14.33203125" style="60" bestFit="1" customWidth="1"/>
    <col min="5128" max="5129" width="9" style="60" customWidth="1"/>
    <col min="5130" max="5130" width="15.33203125" style="60" bestFit="1" customWidth="1"/>
    <col min="5131" max="5376" width="9.109375" style="60"/>
    <col min="5377" max="5377" width="23.109375" style="60" bestFit="1" customWidth="1"/>
    <col min="5378" max="5378" width="9.109375" style="60"/>
    <col min="5379" max="5379" width="2.6640625" style="60" customWidth="1"/>
    <col min="5380" max="5380" width="5.33203125" style="60" customWidth="1"/>
    <col min="5381" max="5382" width="15.33203125" style="60" bestFit="1" customWidth="1"/>
    <col min="5383" max="5383" width="14.33203125" style="60" bestFit="1" customWidth="1"/>
    <col min="5384" max="5385" width="9" style="60" customWidth="1"/>
    <col min="5386" max="5386" width="15.33203125" style="60" bestFit="1" customWidth="1"/>
    <col min="5387" max="5632" width="9.109375" style="60"/>
    <col min="5633" max="5633" width="23.109375" style="60" bestFit="1" customWidth="1"/>
    <col min="5634" max="5634" width="9.109375" style="60"/>
    <col min="5635" max="5635" width="2.6640625" style="60" customWidth="1"/>
    <col min="5636" max="5636" width="5.33203125" style="60" customWidth="1"/>
    <col min="5637" max="5638" width="15.33203125" style="60" bestFit="1" customWidth="1"/>
    <col min="5639" max="5639" width="14.33203125" style="60" bestFit="1" customWidth="1"/>
    <col min="5640" max="5641" width="9" style="60" customWidth="1"/>
    <col min="5642" max="5642" width="15.33203125" style="60" bestFit="1" customWidth="1"/>
    <col min="5643" max="5888" width="9.109375" style="60"/>
    <col min="5889" max="5889" width="23.109375" style="60" bestFit="1" customWidth="1"/>
    <col min="5890" max="5890" width="9.109375" style="60"/>
    <col min="5891" max="5891" width="2.6640625" style="60" customWidth="1"/>
    <col min="5892" max="5892" width="5.33203125" style="60" customWidth="1"/>
    <col min="5893" max="5894" width="15.33203125" style="60" bestFit="1" customWidth="1"/>
    <col min="5895" max="5895" width="14.33203125" style="60" bestFit="1" customWidth="1"/>
    <col min="5896" max="5897" width="9" style="60" customWidth="1"/>
    <col min="5898" max="5898" width="15.33203125" style="60" bestFit="1" customWidth="1"/>
    <col min="5899" max="6144" width="9.109375" style="60"/>
    <col min="6145" max="6145" width="23.109375" style="60" bestFit="1" customWidth="1"/>
    <col min="6146" max="6146" width="9.109375" style="60"/>
    <col min="6147" max="6147" width="2.6640625" style="60" customWidth="1"/>
    <col min="6148" max="6148" width="5.33203125" style="60" customWidth="1"/>
    <col min="6149" max="6150" width="15.33203125" style="60" bestFit="1" customWidth="1"/>
    <col min="6151" max="6151" width="14.33203125" style="60" bestFit="1" customWidth="1"/>
    <col min="6152" max="6153" width="9" style="60" customWidth="1"/>
    <col min="6154" max="6154" width="15.33203125" style="60" bestFit="1" customWidth="1"/>
    <col min="6155" max="6400" width="9.109375" style="60"/>
    <col min="6401" max="6401" width="23.109375" style="60" bestFit="1" customWidth="1"/>
    <col min="6402" max="6402" width="9.109375" style="60"/>
    <col min="6403" max="6403" width="2.6640625" style="60" customWidth="1"/>
    <col min="6404" max="6404" width="5.33203125" style="60" customWidth="1"/>
    <col min="6405" max="6406" width="15.33203125" style="60" bestFit="1" customWidth="1"/>
    <col min="6407" max="6407" width="14.33203125" style="60" bestFit="1" customWidth="1"/>
    <col min="6408" max="6409" width="9" style="60" customWidth="1"/>
    <col min="6410" max="6410" width="15.33203125" style="60" bestFit="1" customWidth="1"/>
    <col min="6411" max="6656" width="9.109375" style="60"/>
    <col min="6657" max="6657" width="23.109375" style="60" bestFit="1" customWidth="1"/>
    <col min="6658" max="6658" width="9.109375" style="60"/>
    <col min="6659" max="6659" width="2.6640625" style="60" customWidth="1"/>
    <col min="6660" max="6660" width="5.33203125" style="60" customWidth="1"/>
    <col min="6661" max="6662" width="15.33203125" style="60" bestFit="1" customWidth="1"/>
    <col min="6663" max="6663" width="14.33203125" style="60" bestFit="1" customWidth="1"/>
    <col min="6664" max="6665" width="9" style="60" customWidth="1"/>
    <col min="6666" max="6666" width="15.33203125" style="60" bestFit="1" customWidth="1"/>
    <col min="6667" max="6912" width="9.109375" style="60"/>
    <col min="6913" max="6913" width="23.109375" style="60" bestFit="1" customWidth="1"/>
    <col min="6914" max="6914" width="9.109375" style="60"/>
    <col min="6915" max="6915" width="2.6640625" style="60" customWidth="1"/>
    <col min="6916" max="6916" width="5.33203125" style="60" customWidth="1"/>
    <col min="6917" max="6918" width="15.33203125" style="60" bestFit="1" customWidth="1"/>
    <col min="6919" max="6919" width="14.33203125" style="60" bestFit="1" customWidth="1"/>
    <col min="6920" max="6921" width="9" style="60" customWidth="1"/>
    <col min="6922" max="6922" width="15.33203125" style="60" bestFit="1" customWidth="1"/>
    <col min="6923" max="7168" width="9.109375" style="60"/>
    <col min="7169" max="7169" width="23.109375" style="60" bestFit="1" customWidth="1"/>
    <col min="7170" max="7170" width="9.109375" style="60"/>
    <col min="7171" max="7171" width="2.6640625" style="60" customWidth="1"/>
    <col min="7172" max="7172" width="5.33203125" style="60" customWidth="1"/>
    <col min="7173" max="7174" width="15.33203125" style="60" bestFit="1" customWidth="1"/>
    <col min="7175" max="7175" width="14.33203125" style="60" bestFit="1" customWidth="1"/>
    <col min="7176" max="7177" width="9" style="60" customWidth="1"/>
    <col min="7178" max="7178" width="15.33203125" style="60" bestFit="1" customWidth="1"/>
    <col min="7179" max="7424" width="9.109375" style="60"/>
    <col min="7425" max="7425" width="23.109375" style="60" bestFit="1" customWidth="1"/>
    <col min="7426" max="7426" width="9.109375" style="60"/>
    <col min="7427" max="7427" width="2.6640625" style="60" customWidth="1"/>
    <col min="7428" max="7428" width="5.33203125" style="60" customWidth="1"/>
    <col min="7429" max="7430" width="15.33203125" style="60" bestFit="1" customWidth="1"/>
    <col min="7431" max="7431" width="14.33203125" style="60" bestFit="1" customWidth="1"/>
    <col min="7432" max="7433" width="9" style="60" customWidth="1"/>
    <col min="7434" max="7434" width="15.33203125" style="60" bestFit="1" customWidth="1"/>
    <col min="7435" max="7680" width="9.109375" style="60"/>
    <col min="7681" max="7681" width="23.109375" style="60" bestFit="1" customWidth="1"/>
    <col min="7682" max="7682" width="9.109375" style="60"/>
    <col min="7683" max="7683" width="2.6640625" style="60" customWidth="1"/>
    <col min="7684" max="7684" width="5.33203125" style="60" customWidth="1"/>
    <col min="7685" max="7686" width="15.33203125" style="60" bestFit="1" customWidth="1"/>
    <col min="7687" max="7687" width="14.33203125" style="60" bestFit="1" customWidth="1"/>
    <col min="7688" max="7689" width="9" style="60" customWidth="1"/>
    <col min="7690" max="7690" width="15.33203125" style="60" bestFit="1" customWidth="1"/>
    <col min="7691" max="7936" width="9.109375" style="60"/>
    <col min="7937" max="7937" width="23.109375" style="60" bestFit="1" customWidth="1"/>
    <col min="7938" max="7938" width="9.109375" style="60"/>
    <col min="7939" max="7939" width="2.6640625" style="60" customWidth="1"/>
    <col min="7940" max="7940" width="5.33203125" style="60" customWidth="1"/>
    <col min="7941" max="7942" width="15.33203125" style="60" bestFit="1" customWidth="1"/>
    <col min="7943" max="7943" width="14.33203125" style="60" bestFit="1" customWidth="1"/>
    <col min="7944" max="7945" width="9" style="60" customWidth="1"/>
    <col min="7946" max="7946" width="15.33203125" style="60" bestFit="1" customWidth="1"/>
    <col min="7947" max="8192" width="9.109375" style="60"/>
    <col min="8193" max="8193" width="23.109375" style="60" bestFit="1" customWidth="1"/>
    <col min="8194" max="8194" width="9.109375" style="60"/>
    <col min="8195" max="8195" width="2.6640625" style="60" customWidth="1"/>
    <col min="8196" max="8196" width="5.33203125" style="60" customWidth="1"/>
    <col min="8197" max="8198" width="15.33203125" style="60" bestFit="1" customWidth="1"/>
    <col min="8199" max="8199" width="14.33203125" style="60" bestFit="1" customWidth="1"/>
    <col min="8200" max="8201" width="9" style="60" customWidth="1"/>
    <col min="8202" max="8202" width="15.33203125" style="60" bestFit="1" customWidth="1"/>
    <col min="8203" max="8448" width="9.109375" style="60"/>
    <col min="8449" max="8449" width="23.109375" style="60" bestFit="1" customWidth="1"/>
    <col min="8450" max="8450" width="9.109375" style="60"/>
    <col min="8451" max="8451" width="2.6640625" style="60" customWidth="1"/>
    <col min="8452" max="8452" width="5.33203125" style="60" customWidth="1"/>
    <col min="8453" max="8454" width="15.33203125" style="60" bestFit="1" customWidth="1"/>
    <col min="8455" max="8455" width="14.33203125" style="60" bestFit="1" customWidth="1"/>
    <col min="8456" max="8457" width="9" style="60" customWidth="1"/>
    <col min="8458" max="8458" width="15.33203125" style="60" bestFit="1" customWidth="1"/>
    <col min="8459" max="8704" width="9.109375" style="60"/>
    <col min="8705" max="8705" width="23.109375" style="60" bestFit="1" customWidth="1"/>
    <col min="8706" max="8706" width="9.109375" style="60"/>
    <col min="8707" max="8707" width="2.6640625" style="60" customWidth="1"/>
    <col min="8708" max="8708" width="5.33203125" style="60" customWidth="1"/>
    <col min="8709" max="8710" width="15.33203125" style="60" bestFit="1" customWidth="1"/>
    <col min="8711" max="8711" width="14.33203125" style="60" bestFit="1" customWidth="1"/>
    <col min="8712" max="8713" width="9" style="60" customWidth="1"/>
    <col min="8714" max="8714" width="15.33203125" style="60" bestFit="1" customWidth="1"/>
    <col min="8715" max="8960" width="9.109375" style="60"/>
    <col min="8961" max="8961" width="23.109375" style="60" bestFit="1" customWidth="1"/>
    <col min="8962" max="8962" width="9.109375" style="60"/>
    <col min="8963" max="8963" width="2.6640625" style="60" customWidth="1"/>
    <col min="8964" max="8964" width="5.33203125" style="60" customWidth="1"/>
    <col min="8965" max="8966" width="15.33203125" style="60" bestFit="1" customWidth="1"/>
    <col min="8967" max="8967" width="14.33203125" style="60" bestFit="1" customWidth="1"/>
    <col min="8968" max="8969" width="9" style="60" customWidth="1"/>
    <col min="8970" max="8970" width="15.33203125" style="60" bestFit="1" customWidth="1"/>
    <col min="8971" max="9216" width="9.109375" style="60"/>
    <col min="9217" max="9217" width="23.109375" style="60" bestFit="1" customWidth="1"/>
    <col min="9218" max="9218" width="9.109375" style="60"/>
    <col min="9219" max="9219" width="2.6640625" style="60" customWidth="1"/>
    <col min="9220" max="9220" width="5.33203125" style="60" customWidth="1"/>
    <col min="9221" max="9222" width="15.33203125" style="60" bestFit="1" customWidth="1"/>
    <col min="9223" max="9223" width="14.33203125" style="60" bestFit="1" customWidth="1"/>
    <col min="9224" max="9225" width="9" style="60" customWidth="1"/>
    <col min="9226" max="9226" width="15.33203125" style="60" bestFit="1" customWidth="1"/>
    <col min="9227" max="9472" width="9.109375" style="60"/>
    <col min="9473" max="9473" width="23.109375" style="60" bestFit="1" customWidth="1"/>
    <col min="9474" max="9474" width="9.109375" style="60"/>
    <col min="9475" max="9475" width="2.6640625" style="60" customWidth="1"/>
    <col min="9476" max="9476" width="5.33203125" style="60" customWidth="1"/>
    <col min="9477" max="9478" width="15.33203125" style="60" bestFit="1" customWidth="1"/>
    <col min="9479" max="9479" width="14.33203125" style="60" bestFit="1" customWidth="1"/>
    <col min="9480" max="9481" width="9" style="60" customWidth="1"/>
    <col min="9482" max="9482" width="15.33203125" style="60" bestFit="1" customWidth="1"/>
    <col min="9483" max="9728" width="9.109375" style="60"/>
    <col min="9729" max="9729" width="23.109375" style="60" bestFit="1" customWidth="1"/>
    <col min="9730" max="9730" width="9.109375" style="60"/>
    <col min="9731" max="9731" width="2.6640625" style="60" customWidth="1"/>
    <col min="9732" max="9732" width="5.33203125" style="60" customWidth="1"/>
    <col min="9733" max="9734" width="15.33203125" style="60" bestFit="1" customWidth="1"/>
    <col min="9735" max="9735" width="14.33203125" style="60" bestFit="1" customWidth="1"/>
    <col min="9736" max="9737" width="9" style="60" customWidth="1"/>
    <col min="9738" max="9738" width="15.33203125" style="60" bestFit="1" customWidth="1"/>
    <col min="9739" max="9984" width="9.109375" style="60"/>
    <col min="9985" max="9985" width="23.109375" style="60" bestFit="1" customWidth="1"/>
    <col min="9986" max="9986" width="9.109375" style="60"/>
    <col min="9987" max="9987" width="2.6640625" style="60" customWidth="1"/>
    <col min="9988" max="9988" width="5.33203125" style="60" customWidth="1"/>
    <col min="9989" max="9990" width="15.33203125" style="60" bestFit="1" customWidth="1"/>
    <col min="9991" max="9991" width="14.33203125" style="60" bestFit="1" customWidth="1"/>
    <col min="9992" max="9993" width="9" style="60" customWidth="1"/>
    <col min="9994" max="9994" width="15.33203125" style="60" bestFit="1" customWidth="1"/>
    <col min="9995" max="10240" width="9.109375" style="60"/>
    <col min="10241" max="10241" width="23.109375" style="60" bestFit="1" customWidth="1"/>
    <col min="10242" max="10242" width="9.109375" style="60"/>
    <col min="10243" max="10243" width="2.6640625" style="60" customWidth="1"/>
    <col min="10244" max="10244" width="5.33203125" style="60" customWidth="1"/>
    <col min="10245" max="10246" width="15.33203125" style="60" bestFit="1" customWidth="1"/>
    <col min="10247" max="10247" width="14.33203125" style="60" bestFit="1" customWidth="1"/>
    <col min="10248" max="10249" width="9" style="60" customWidth="1"/>
    <col min="10250" max="10250" width="15.33203125" style="60" bestFit="1" customWidth="1"/>
    <col min="10251" max="10496" width="9.109375" style="60"/>
    <col min="10497" max="10497" width="23.109375" style="60" bestFit="1" customWidth="1"/>
    <col min="10498" max="10498" width="9.109375" style="60"/>
    <col min="10499" max="10499" width="2.6640625" style="60" customWidth="1"/>
    <col min="10500" max="10500" width="5.33203125" style="60" customWidth="1"/>
    <col min="10501" max="10502" width="15.33203125" style="60" bestFit="1" customWidth="1"/>
    <col min="10503" max="10503" width="14.33203125" style="60" bestFit="1" customWidth="1"/>
    <col min="10504" max="10505" width="9" style="60" customWidth="1"/>
    <col min="10506" max="10506" width="15.33203125" style="60" bestFit="1" customWidth="1"/>
    <col min="10507" max="10752" width="9.109375" style="60"/>
    <col min="10753" max="10753" width="23.109375" style="60" bestFit="1" customWidth="1"/>
    <col min="10754" max="10754" width="9.109375" style="60"/>
    <col min="10755" max="10755" width="2.6640625" style="60" customWidth="1"/>
    <col min="10756" max="10756" width="5.33203125" style="60" customWidth="1"/>
    <col min="10757" max="10758" width="15.33203125" style="60" bestFit="1" customWidth="1"/>
    <col min="10759" max="10759" width="14.33203125" style="60" bestFit="1" customWidth="1"/>
    <col min="10760" max="10761" width="9" style="60" customWidth="1"/>
    <col min="10762" max="10762" width="15.33203125" style="60" bestFit="1" customWidth="1"/>
    <col min="10763" max="11008" width="9.109375" style="60"/>
    <col min="11009" max="11009" width="23.109375" style="60" bestFit="1" customWidth="1"/>
    <col min="11010" max="11010" width="9.109375" style="60"/>
    <col min="11011" max="11011" width="2.6640625" style="60" customWidth="1"/>
    <col min="11012" max="11012" width="5.33203125" style="60" customWidth="1"/>
    <col min="11013" max="11014" width="15.33203125" style="60" bestFit="1" customWidth="1"/>
    <col min="11015" max="11015" width="14.33203125" style="60" bestFit="1" customWidth="1"/>
    <col min="11016" max="11017" width="9" style="60" customWidth="1"/>
    <col min="11018" max="11018" width="15.33203125" style="60" bestFit="1" customWidth="1"/>
    <col min="11019" max="11264" width="9.109375" style="60"/>
    <col min="11265" max="11265" width="23.109375" style="60" bestFit="1" customWidth="1"/>
    <col min="11266" max="11266" width="9.109375" style="60"/>
    <col min="11267" max="11267" width="2.6640625" style="60" customWidth="1"/>
    <col min="11268" max="11268" width="5.33203125" style="60" customWidth="1"/>
    <col min="11269" max="11270" width="15.33203125" style="60" bestFit="1" customWidth="1"/>
    <col min="11271" max="11271" width="14.33203125" style="60" bestFit="1" customWidth="1"/>
    <col min="11272" max="11273" width="9" style="60" customWidth="1"/>
    <col min="11274" max="11274" width="15.33203125" style="60" bestFit="1" customWidth="1"/>
    <col min="11275" max="11520" width="9.109375" style="60"/>
    <col min="11521" max="11521" width="23.109375" style="60" bestFit="1" customWidth="1"/>
    <col min="11522" max="11522" width="9.109375" style="60"/>
    <col min="11523" max="11523" width="2.6640625" style="60" customWidth="1"/>
    <col min="11524" max="11524" width="5.33203125" style="60" customWidth="1"/>
    <col min="11525" max="11526" width="15.33203125" style="60" bestFit="1" customWidth="1"/>
    <col min="11527" max="11527" width="14.33203125" style="60" bestFit="1" customWidth="1"/>
    <col min="11528" max="11529" width="9" style="60" customWidth="1"/>
    <col min="11530" max="11530" width="15.33203125" style="60" bestFit="1" customWidth="1"/>
    <col min="11531" max="11776" width="9.109375" style="60"/>
    <col min="11777" max="11777" width="23.109375" style="60" bestFit="1" customWidth="1"/>
    <col min="11778" max="11778" width="9.109375" style="60"/>
    <col min="11779" max="11779" width="2.6640625" style="60" customWidth="1"/>
    <col min="11780" max="11780" width="5.33203125" style="60" customWidth="1"/>
    <col min="11781" max="11782" width="15.33203125" style="60" bestFit="1" customWidth="1"/>
    <col min="11783" max="11783" width="14.33203125" style="60" bestFit="1" customWidth="1"/>
    <col min="11784" max="11785" width="9" style="60" customWidth="1"/>
    <col min="11786" max="11786" width="15.33203125" style="60" bestFit="1" customWidth="1"/>
    <col min="11787" max="12032" width="9.109375" style="60"/>
    <col min="12033" max="12033" width="23.109375" style="60" bestFit="1" customWidth="1"/>
    <col min="12034" max="12034" width="9.109375" style="60"/>
    <col min="12035" max="12035" width="2.6640625" style="60" customWidth="1"/>
    <col min="12036" max="12036" width="5.33203125" style="60" customWidth="1"/>
    <col min="12037" max="12038" width="15.33203125" style="60" bestFit="1" customWidth="1"/>
    <col min="12039" max="12039" width="14.33203125" style="60" bestFit="1" customWidth="1"/>
    <col min="12040" max="12041" width="9" style="60" customWidth="1"/>
    <col min="12042" max="12042" width="15.33203125" style="60" bestFit="1" customWidth="1"/>
    <col min="12043" max="12288" width="9.109375" style="60"/>
    <col min="12289" max="12289" width="23.109375" style="60" bestFit="1" customWidth="1"/>
    <col min="12290" max="12290" width="9.109375" style="60"/>
    <col min="12291" max="12291" width="2.6640625" style="60" customWidth="1"/>
    <col min="12292" max="12292" width="5.33203125" style="60" customWidth="1"/>
    <col min="12293" max="12294" width="15.33203125" style="60" bestFit="1" customWidth="1"/>
    <col min="12295" max="12295" width="14.33203125" style="60" bestFit="1" customWidth="1"/>
    <col min="12296" max="12297" width="9" style="60" customWidth="1"/>
    <col min="12298" max="12298" width="15.33203125" style="60" bestFit="1" customWidth="1"/>
    <col min="12299" max="12544" width="9.109375" style="60"/>
    <col min="12545" max="12545" width="23.109375" style="60" bestFit="1" customWidth="1"/>
    <col min="12546" max="12546" width="9.109375" style="60"/>
    <col min="12547" max="12547" width="2.6640625" style="60" customWidth="1"/>
    <col min="12548" max="12548" width="5.33203125" style="60" customWidth="1"/>
    <col min="12549" max="12550" width="15.33203125" style="60" bestFit="1" customWidth="1"/>
    <col min="12551" max="12551" width="14.33203125" style="60" bestFit="1" customWidth="1"/>
    <col min="12552" max="12553" width="9" style="60" customWidth="1"/>
    <col min="12554" max="12554" width="15.33203125" style="60" bestFit="1" customWidth="1"/>
    <col min="12555" max="12800" width="9.109375" style="60"/>
    <col min="12801" max="12801" width="23.109375" style="60" bestFit="1" customWidth="1"/>
    <col min="12802" max="12802" width="9.109375" style="60"/>
    <col min="12803" max="12803" width="2.6640625" style="60" customWidth="1"/>
    <col min="12804" max="12804" width="5.33203125" style="60" customWidth="1"/>
    <col min="12805" max="12806" width="15.33203125" style="60" bestFit="1" customWidth="1"/>
    <col min="12807" max="12807" width="14.33203125" style="60" bestFit="1" customWidth="1"/>
    <col min="12808" max="12809" width="9" style="60" customWidth="1"/>
    <col min="12810" max="12810" width="15.33203125" style="60" bestFit="1" customWidth="1"/>
    <col min="12811" max="13056" width="9.109375" style="60"/>
    <col min="13057" max="13057" width="23.109375" style="60" bestFit="1" customWidth="1"/>
    <col min="13058" max="13058" width="9.109375" style="60"/>
    <col min="13059" max="13059" width="2.6640625" style="60" customWidth="1"/>
    <col min="13060" max="13060" width="5.33203125" style="60" customWidth="1"/>
    <col min="13061" max="13062" width="15.33203125" style="60" bestFit="1" customWidth="1"/>
    <col min="13063" max="13063" width="14.33203125" style="60" bestFit="1" customWidth="1"/>
    <col min="13064" max="13065" width="9" style="60" customWidth="1"/>
    <col min="13066" max="13066" width="15.33203125" style="60" bestFit="1" customWidth="1"/>
    <col min="13067" max="13312" width="9.109375" style="60"/>
    <col min="13313" max="13313" width="23.109375" style="60" bestFit="1" customWidth="1"/>
    <col min="13314" max="13314" width="9.109375" style="60"/>
    <col min="13315" max="13315" width="2.6640625" style="60" customWidth="1"/>
    <col min="13316" max="13316" width="5.33203125" style="60" customWidth="1"/>
    <col min="13317" max="13318" width="15.33203125" style="60" bestFit="1" customWidth="1"/>
    <col min="13319" max="13319" width="14.33203125" style="60" bestFit="1" customWidth="1"/>
    <col min="13320" max="13321" width="9" style="60" customWidth="1"/>
    <col min="13322" max="13322" width="15.33203125" style="60" bestFit="1" customWidth="1"/>
    <col min="13323" max="13568" width="9.109375" style="60"/>
    <col min="13569" max="13569" width="23.109375" style="60" bestFit="1" customWidth="1"/>
    <col min="13570" max="13570" width="9.109375" style="60"/>
    <col min="13571" max="13571" width="2.6640625" style="60" customWidth="1"/>
    <col min="13572" max="13572" width="5.33203125" style="60" customWidth="1"/>
    <col min="13573" max="13574" width="15.33203125" style="60" bestFit="1" customWidth="1"/>
    <col min="13575" max="13575" width="14.33203125" style="60" bestFit="1" customWidth="1"/>
    <col min="13576" max="13577" width="9" style="60" customWidth="1"/>
    <col min="13578" max="13578" width="15.33203125" style="60" bestFit="1" customWidth="1"/>
    <col min="13579" max="13824" width="9.109375" style="60"/>
    <col min="13825" max="13825" width="23.109375" style="60" bestFit="1" customWidth="1"/>
    <col min="13826" max="13826" width="9.109375" style="60"/>
    <col min="13827" max="13827" width="2.6640625" style="60" customWidth="1"/>
    <col min="13828" max="13828" width="5.33203125" style="60" customWidth="1"/>
    <col min="13829" max="13830" width="15.33203125" style="60" bestFit="1" customWidth="1"/>
    <col min="13831" max="13831" width="14.33203125" style="60" bestFit="1" customWidth="1"/>
    <col min="13832" max="13833" width="9" style="60" customWidth="1"/>
    <col min="13834" max="13834" width="15.33203125" style="60" bestFit="1" customWidth="1"/>
    <col min="13835" max="14080" width="9.109375" style="60"/>
    <col min="14081" max="14081" width="23.109375" style="60" bestFit="1" customWidth="1"/>
    <col min="14082" max="14082" width="9.109375" style="60"/>
    <col min="14083" max="14083" width="2.6640625" style="60" customWidth="1"/>
    <col min="14084" max="14084" width="5.33203125" style="60" customWidth="1"/>
    <col min="14085" max="14086" width="15.33203125" style="60" bestFit="1" customWidth="1"/>
    <col min="14087" max="14087" width="14.33203125" style="60" bestFit="1" customWidth="1"/>
    <col min="14088" max="14089" width="9" style="60" customWidth="1"/>
    <col min="14090" max="14090" width="15.33203125" style="60" bestFit="1" customWidth="1"/>
    <col min="14091" max="14336" width="9.109375" style="60"/>
    <col min="14337" max="14337" width="23.109375" style="60" bestFit="1" customWidth="1"/>
    <col min="14338" max="14338" width="9.109375" style="60"/>
    <col min="14339" max="14339" width="2.6640625" style="60" customWidth="1"/>
    <col min="14340" max="14340" width="5.33203125" style="60" customWidth="1"/>
    <col min="14341" max="14342" width="15.33203125" style="60" bestFit="1" customWidth="1"/>
    <col min="14343" max="14343" width="14.33203125" style="60" bestFit="1" customWidth="1"/>
    <col min="14344" max="14345" width="9" style="60" customWidth="1"/>
    <col min="14346" max="14346" width="15.33203125" style="60" bestFit="1" customWidth="1"/>
    <col min="14347" max="14592" width="9.109375" style="60"/>
    <col min="14593" max="14593" width="23.109375" style="60" bestFit="1" customWidth="1"/>
    <col min="14594" max="14594" width="9.109375" style="60"/>
    <col min="14595" max="14595" width="2.6640625" style="60" customWidth="1"/>
    <col min="14596" max="14596" width="5.33203125" style="60" customWidth="1"/>
    <col min="14597" max="14598" width="15.33203125" style="60" bestFit="1" customWidth="1"/>
    <col min="14599" max="14599" width="14.33203125" style="60" bestFit="1" customWidth="1"/>
    <col min="14600" max="14601" width="9" style="60" customWidth="1"/>
    <col min="14602" max="14602" width="15.33203125" style="60" bestFit="1" customWidth="1"/>
    <col min="14603" max="14848" width="9.109375" style="60"/>
    <col min="14849" max="14849" width="23.109375" style="60" bestFit="1" customWidth="1"/>
    <col min="14850" max="14850" width="9.109375" style="60"/>
    <col min="14851" max="14851" width="2.6640625" style="60" customWidth="1"/>
    <col min="14852" max="14852" width="5.33203125" style="60" customWidth="1"/>
    <col min="14853" max="14854" width="15.33203125" style="60" bestFit="1" customWidth="1"/>
    <col min="14855" max="14855" width="14.33203125" style="60" bestFit="1" customWidth="1"/>
    <col min="14856" max="14857" width="9" style="60" customWidth="1"/>
    <col min="14858" max="14858" width="15.33203125" style="60" bestFit="1" customWidth="1"/>
    <col min="14859" max="15104" width="9.109375" style="60"/>
    <col min="15105" max="15105" width="23.109375" style="60" bestFit="1" customWidth="1"/>
    <col min="15106" max="15106" width="9.109375" style="60"/>
    <col min="15107" max="15107" width="2.6640625" style="60" customWidth="1"/>
    <col min="15108" max="15108" width="5.33203125" style="60" customWidth="1"/>
    <col min="15109" max="15110" width="15.33203125" style="60" bestFit="1" customWidth="1"/>
    <col min="15111" max="15111" width="14.33203125" style="60" bestFit="1" customWidth="1"/>
    <col min="15112" max="15113" width="9" style="60" customWidth="1"/>
    <col min="15114" max="15114" width="15.33203125" style="60" bestFit="1" customWidth="1"/>
    <col min="15115" max="15360" width="9.109375" style="60"/>
    <col min="15361" max="15361" width="23.109375" style="60" bestFit="1" customWidth="1"/>
    <col min="15362" max="15362" width="9.109375" style="60"/>
    <col min="15363" max="15363" width="2.6640625" style="60" customWidth="1"/>
    <col min="15364" max="15364" width="5.33203125" style="60" customWidth="1"/>
    <col min="15365" max="15366" width="15.33203125" style="60" bestFit="1" customWidth="1"/>
    <col min="15367" max="15367" width="14.33203125" style="60" bestFit="1" customWidth="1"/>
    <col min="15368" max="15369" width="9" style="60" customWidth="1"/>
    <col min="15370" max="15370" width="15.33203125" style="60" bestFit="1" customWidth="1"/>
    <col min="15371" max="15616" width="9.109375" style="60"/>
    <col min="15617" max="15617" width="23.109375" style="60" bestFit="1" customWidth="1"/>
    <col min="15618" max="15618" width="9.109375" style="60"/>
    <col min="15619" max="15619" width="2.6640625" style="60" customWidth="1"/>
    <col min="15620" max="15620" width="5.33203125" style="60" customWidth="1"/>
    <col min="15621" max="15622" width="15.33203125" style="60" bestFit="1" customWidth="1"/>
    <col min="15623" max="15623" width="14.33203125" style="60" bestFit="1" customWidth="1"/>
    <col min="15624" max="15625" width="9" style="60" customWidth="1"/>
    <col min="15626" max="15626" width="15.33203125" style="60" bestFit="1" customWidth="1"/>
    <col min="15627" max="15872" width="9.109375" style="60"/>
    <col min="15873" max="15873" width="23.109375" style="60" bestFit="1" customWidth="1"/>
    <col min="15874" max="15874" width="9.109375" style="60"/>
    <col min="15875" max="15875" width="2.6640625" style="60" customWidth="1"/>
    <col min="15876" max="15876" width="5.33203125" style="60" customWidth="1"/>
    <col min="15877" max="15878" width="15.33203125" style="60" bestFit="1" customWidth="1"/>
    <col min="15879" max="15879" width="14.33203125" style="60" bestFit="1" customWidth="1"/>
    <col min="15880" max="15881" width="9" style="60" customWidth="1"/>
    <col min="15882" max="15882" width="15.33203125" style="60" bestFit="1" customWidth="1"/>
    <col min="15883" max="16128" width="9.109375" style="60"/>
    <col min="16129" max="16129" width="23.109375" style="60" bestFit="1" customWidth="1"/>
    <col min="16130" max="16130" width="9.109375" style="60"/>
    <col min="16131" max="16131" width="2.6640625" style="60" customWidth="1"/>
    <col min="16132" max="16132" width="5.33203125" style="60" customWidth="1"/>
    <col min="16133" max="16134" width="15.33203125" style="60" bestFit="1" customWidth="1"/>
    <col min="16135" max="16135" width="14.33203125" style="60" bestFit="1" customWidth="1"/>
    <col min="16136" max="16137" width="9" style="60" customWidth="1"/>
    <col min="16138" max="16138" width="15.33203125" style="60" bestFit="1" customWidth="1"/>
    <col min="16139" max="16384" width="9.109375" style="60"/>
  </cols>
  <sheetData>
    <row r="1" spans="1:15">
      <c r="N1" s="60" t="s">
        <v>103</v>
      </c>
    </row>
    <row r="2" spans="1:15">
      <c r="N2" s="61" t="s">
        <v>104</v>
      </c>
      <c r="O2" s="60" t="s">
        <v>105</v>
      </c>
    </row>
    <row r="3" spans="1:15">
      <c r="N3" s="61" t="s">
        <v>106</v>
      </c>
      <c r="O3" s="60" t="s">
        <v>107</v>
      </c>
    </row>
    <row r="4" spans="1:15" ht="23.4">
      <c r="C4" s="190" t="s">
        <v>108</v>
      </c>
      <c r="D4" s="190"/>
      <c r="E4" s="190"/>
      <c r="F4" s="190"/>
      <c r="G4" s="190"/>
      <c r="H4" s="190"/>
      <c r="I4" s="190"/>
      <c r="J4" s="190"/>
      <c r="N4" s="61" t="s">
        <v>109</v>
      </c>
      <c r="O4" s="60" t="s">
        <v>110</v>
      </c>
    </row>
    <row r="5" spans="1:15" ht="4.5" customHeight="1">
      <c r="C5" s="62"/>
      <c r="D5" s="62"/>
      <c r="E5" s="62"/>
      <c r="F5" s="62"/>
      <c r="G5" s="62"/>
      <c r="H5" s="62"/>
      <c r="I5" s="62"/>
      <c r="J5" s="62"/>
    </row>
    <row r="6" spans="1:15" s="61" customFormat="1">
      <c r="C6" s="63"/>
      <c r="E6" s="64" t="s">
        <v>111</v>
      </c>
      <c r="F6" s="65" t="s">
        <v>109</v>
      </c>
      <c r="H6" s="66" t="s">
        <v>112</v>
      </c>
      <c r="I6" s="67" t="s">
        <v>113</v>
      </c>
      <c r="J6" s="68" t="s">
        <v>114</v>
      </c>
      <c r="N6" s="61" t="s">
        <v>115</v>
      </c>
      <c r="O6" s="69" t="s">
        <v>116</v>
      </c>
    </row>
    <row r="7" spans="1:15">
      <c r="A7" s="70" t="s">
        <v>117</v>
      </c>
      <c r="C7" s="62"/>
      <c r="E7" s="71">
        <v>16</v>
      </c>
      <c r="F7" s="72">
        <v>0.17499999999999999</v>
      </c>
      <c r="H7" s="73">
        <f>n*p</f>
        <v>2.8</v>
      </c>
      <c r="I7" s="74">
        <f>n*p*(1-p)</f>
        <v>2.3099999999999996</v>
      </c>
      <c r="J7" s="75">
        <f>SQRT(I7)</f>
        <v>1.5198684153570663</v>
      </c>
      <c r="K7" s="60" t="s">
        <v>118</v>
      </c>
    </row>
    <row r="8" spans="1:15" ht="6" customHeight="1">
      <c r="C8" s="62"/>
      <c r="D8" s="62"/>
      <c r="E8" s="62"/>
      <c r="F8" s="62">
        <v>0.7</v>
      </c>
      <c r="G8" s="62"/>
      <c r="H8" s="62"/>
      <c r="I8" s="62"/>
      <c r="J8" s="62"/>
    </row>
    <row r="9" spans="1:15" ht="16.5" customHeight="1">
      <c r="C9" s="62"/>
      <c r="D9" s="76" t="s">
        <v>106</v>
      </c>
      <c r="E9" s="66" t="s">
        <v>119</v>
      </c>
      <c r="F9" s="66" t="s">
        <v>120</v>
      </c>
      <c r="G9" s="67" t="s">
        <v>121</v>
      </c>
      <c r="H9" s="62">
        <f>H7+J7+J7+J7</f>
        <v>7.3596052460711991</v>
      </c>
      <c r="I9" s="62">
        <f>H7-J7-J7-J7</f>
        <v>-1.7596052460711991</v>
      </c>
      <c r="J9" s="62"/>
    </row>
    <row r="10" spans="1:15">
      <c r="A10" s="60" t="s">
        <v>162</v>
      </c>
      <c r="C10" s="62"/>
      <c r="D10" s="77">
        <v>0</v>
      </c>
      <c r="E10" s="169">
        <f>BINOMDIST(D10,n,p,FALSE)</f>
        <v>4.605355675943567E-2</v>
      </c>
      <c r="F10" s="78">
        <f>BINOMDIST(D10,n,p,TRUE)</f>
        <v>4.605355675943567E-2</v>
      </c>
      <c r="G10" s="78">
        <f>IF(D10&lt;&gt;0,1-BINOMDIST(D10-1,n,p,TRUE),1)</f>
        <v>1</v>
      </c>
      <c r="H10" s="62"/>
      <c r="I10" s="62"/>
      <c r="J10" s="62"/>
    </row>
    <row r="11" spans="1:15">
      <c r="A11" s="170">
        <f>E10</f>
        <v>4.605355675943567E-2</v>
      </c>
      <c r="C11" s="62"/>
      <c r="D11" s="79">
        <f t="shared" ref="D11:D29" si="0">IF(AND(D10&lt;&gt;"",D10&lt;n),D10+1,"")</f>
        <v>1</v>
      </c>
      <c r="E11" s="78">
        <f t="shared" ref="E11:E74" si="1">IF(D11&lt;&gt;"",BINOMDIST(D11,n,p,FALSE),"")</f>
        <v>0.15630298051687255</v>
      </c>
      <c r="F11" s="78">
        <f>IF(D11&lt;&gt;"",BINOMDIST(D11,n,p,TRUE),"")</f>
        <v>0.20235653727630809</v>
      </c>
      <c r="G11" s="78">
        <f t="shared" ref="G11:G74" si="2">IF(F11&lt;&gt;"",1-F10,"")</f>
        <v>0.95394644324056432</v>
      </c>
      <c r="H11" s="62"/>
      <c r="I11" s="62"/>
      <c r="J11" s="62"/>
    </row>
    <row r="12" spans="1:15">
      <c r="A12" s="60" t="s">
        <v>163</v>
      </c>
      <c r="C12" s="62"/>
      <c r="D12" s="79">
        <f t="shared" si="0"/>
        <v>2</v>
      </c>
      <c r="E12" s="78">
        <f t="shared" si="1"/>
        <v>0.24866383264047903</v>
      </c>
      <c r="F12" s="78">
        <f>IF(D12&lt;&gt;"",BINOMDIST(D12,n,p,TRUE),"")</f>
        <v>0.45102036991678718</v>
      </c>
      <c r="G12" s="173">
        <f t="shared" si="2"/>
        <v>0.79764346272369191</v>
      </c>
      <c r="H12" s="62"/>
      <c r="I12" s="62"/>
      <c r="J12" s="62"/>
    </row>
    <row r="13" spans="1:15">
      <c r="C13" s="62"/>
      <c r="D13" s="79">
        <f t="shared" si="0"/>
        <v>3</v>
      </c>
      <c r="E13" s="78">
        <f t="shared" si="1"/>
        <v>0.24615207675522163</v>
      </c>
      <c r="F13" s="78">
        <f t="shared" ref="F13:F29" si="3">IF(D13&lt;&gt;"",BINOMDIST(D13,n,p,TRUE),"")</f>
        <v>0.69717244667200906</v>
      </c>
      <c r="G13" s="78">
        <f t="shared" si="2"/>
        <v>0.54897963008321282</v>
      </c>
      <c r="H13" s="62"/>
      <c r="I13" s="62"/>
      <c r="J13" s="62"/>
    </row>
    <row r="14" spans="1:15">
      <c r="A14" s="60" t="s">
        <v>164</v>
      </c>
      <c r="C14" s="62"/>
      <c r="D14" s="79">
        <f t="shared" si="0"/>
        <v>4</v>
      </c>
      <c r="E14" s="78">
        <f t="shared" si="1"/>
        <v>0.16969574988428157</v>
      </c>
      <c r="F14" s="78">
        <f t="shared" si="3"/>
        <v>0.86686819655629055</v>
      </c>
      <c r="G14" s="78">
        <f t="shared" si="2"/>
        <v>0.30282755332799094</v>
      </c>
      <c r="H14" s="62"/>
      <c r="I14" s="62"/>
      <c r="J14" s="62"/>
    </row>
    <row r="15" spans="1:15">
      <c r="C15" s="62"/>
      <c r="D15" s="79">
        <f t="shared" si="0"/>
        <v>5</v>
      </c>
      <c r="E15" s="173">
        <f t="shared" si="1"/>
        <v>8.6390563577452464E-2</v>
      </c>
      <c r="F15" s="78">
        <f t="shared" si="3"/>
        <v>0.953258760133743</v>
      </c>
      <c r="G15" s="78">
        <f t="shared" si="2"/>
        <v>0.13313180344370945</v>
      </c>
      <c r="H15" s="62"/>
      <c r="I15" s="62"/>
      <c r="J15" s="62"/>
    </row>
    <row r="16" spans="1:15">
      <c r="C16" s="62"/>
      <c r="D16" s="79">
        <f t="shared" si="0"/>
        <v>6</v>
      </c>
      <c r="E16" s="78">
        <f t="shared" si="1"/>
        <v>3.3596330280120421E-2</v>
      </c>
      <c r="F16" s="78">
        <f t="shared" si="3"/>
        <v>0.98685509041386332</v>
      </c>
      <c r="G16" s="78">
        <f t="shared" si="2"/>
        <v>4.6741239866257001E-2</v>
      </c>
      <c r="H16" s="62"/>
      <c r="I16" s="62"/>
      <c r="J16" s="62"/>
    </row>
    <row r="17" spans="2:10">
      <c r="C17" s="62"/>
      <c r="D17" s="79">
        <f t="shared" si="0"/>
        <v>7</v>
      </c>
      <c r="E17" s="78">
        <f t="shared" si="1"/>
        <v>1.0180706145491023E-2</v>
      </c>
      <c r="F17" s="78">
        <f t="shared" si="3"/>
        <v>0.99703579655935437</v>
      </c>
      <c r="G17" s="78">
        <f t="shared" si="2"/>
        <v>1.3144909586136677E-2</v>
      </c>
      <c r="H17" s="62"/>
      <c r="I17" s="62"/>
      <c r="J17" s="62"/>
    </row>
    <row r="18" spans="2:10">
      <c r="B18" s="80">
        <f>1-F18</f>
        <v>5.3471674683525094E-4</v>
      </c>
      <c r="C18" s="62"/>
      <c r="D18" s="79">
        <f t="shared" si="0"/>
        <v>8</v>
      </c>
      <c r="E18" s="169">
        <f>IF(D18&lt;&gt;"",BINOMDIST(D18,n,p,FALSE),"")</f>
        <v>2.4294866938103618E-3</v>
      </c>
      <c r="F18" s="78">
        <f t="shared" si="3"/>
        <v>0.99946528325316475</v>
      </c>
      <c r="G18" s="78">
        <f>IF(F18&lt;&gt;"",1-F17,"")</f>
        <v>2.9642034406456297E-3</v>
      </c>
      <c r="H18" s="62"/>
      <c r="I18" s="62"/>
      <c r="J18" s="62"/>
    </row>
    <row r="19" spans="2:10">
      <c r="C19" s="62"/>
      <c r="D19" s="79">
        <f t="shared" si="0"/>
        <v>9</v>
      </c>
      <c r="E19" s="78">
        <f t="shared" si="1"/>
        <v>4.5808503317636433E-4</v>
      </c>
      <c r="F19" s="78">
        <f t="shared" si="3"/>
        <v>0.9999233682863411</v>
      </c>
      <c r="G19" s="169">
        <f t="shared" si="2"/>
        <v>5.3471674683525094E-4</v>
      </c>
      <c r="H19" s="62"/>
      <c r="I19" s="62"/>
      <c r="J19" s="62"/>
    </row>
    <row r="20" spans="2:10">
      <c r="C20" s="62"/>
      <c r="D20" s="79">
        <f>IF(AND(D19&lt;&gt;"",D19&lt;n),D19+1,"")</f>
        <v>10</v>
      </c>
      <c r="E20" s="78">
        <f t="shared" si="1"/>
        <v>6.8018686744369025E-5</v>
      </c>
      <c r="F20" s="78">
        <f t="shared" si="3"/>
        <v>0.99999138697308543</v>
      </c>
      <c r="G20" s="78">
        <f>IF(F20&lt;&gt;"",1-F19,"")</f>
        <v>7.6631713658903422E-5</v>
      </c>
      <c r="H20" s="62"/>
      <c r="I20" s="62"/>
      <c r="J20" s="62"/>
    </row>
    <row r="21" spans="2:10">
      <c r="C21" s="62"/>
      <c r="D21" s="79">
        <f t="shared" si="0"/>
        <v>11</v>
      </c>
      <c r="E21" s="78">
        <f t="shared" si="1"/>
        <v>7.8699306976956204E-6</v>
      </c>
      <c r="F21" s="78">
        <f t="shared" si="3"/>
        <v>0.99999925690378322</v>
      </c>
      <c r="G21" s="78">
        <f t="shared" si="2"/>
        <v>8.6130269145723304E-6</v>
      </c>
      <c r="H21" s="62"/>
      <c r="I21" s="62"/>
      <c r="J21" s="62"/>
    </row>
    <row r="22" spans="2:10">
      <c r="C22" s="62"/>
      <c r="D22" s="79">
        <f t="shared" si="0"/>
        <v>12</v>
      </c>
      <c r="E22" s="78">
        <f t="shared" si="1"/>
        <v>6.9557468287713853E-7</v>
      </c>
      <c r="F22" s="78">
        <f t="shared" si="3"/>
        <v>0.99999995247846596</v>
      </c>
      <c r="G22" s="78">
        <f t="shared" si="2"/>
        <v>7.4309621678203541E-7</v>
      </c>
      <c r="H22" s="62"/>
      <c r="I22" s="62"/>
      <c r="J22" s="62"/>
    </row>
    <row r="23" spans="2:10">
      <c r="C23" s="62"/>
      <c r="D23" s="79">
        <f t="shared" si="0"/>
        <v>13</v>
      </c>
      <c r="E23" s="78">
        <f t="shared" si="1"/>
        <v>4.5398813800838674E-8</v>
      </c>
      <c r="F23" s="78">
        <f t="shared" si="3"/>
        <v>0.99999999787727978</v>
      </c>
      <c r="G23" s="78">
        <f t="shared" si="2"/>
        <v>4.7521534041194968E-8</v>
      </c>
      <c r="H23" s="62"/>
      <c r="I23" s="62"/>
      <c r="J23" s="62"/>
    </row>
    <row r="24" spans="2:10">
      <c r="C24" s="62"/>
      <c r="D24" s="79">
        <f t="shared" si="0"/>
        <v>14</v>
      </c>
      <c r="E24" s="78">
        <f t="shared" si="1"/>
        <v>2.0635824454926754E-9</v>
      </c>
      <c r="F24" s="78">
        <f t="shared" si="3"/>
        <v>0.99999999994086231</v>
      </c>
      <c r="G24" s="78">
        <f t="shared" si="2"/>
        <v>2.1227202218199182E-9</v>
      </c>
      <c r="H24" s="62"/>
      <c r="I24" s="62"/>
      <c r="J24" s="62"/>
    </row>
    <row r="25" spans="2:10">
      <c r="C25" s="62"/>
      <c r="D25" s="79">
        <f t="shared" si="0"/>
        <v>15</v>
      </c>
      <c r="E25" s="78">
        <f t="shared" si="1"/>
        <v>5.8363947953328063E-11</v>
      </c>
      <c r="F25" s="78">
        <f t="shared" si="3"/>
        <v>0.99999999999922617</v>
      </c>
      <c r="G25" s="78">
        <f t="shared" si="2"/>
        <v>5.9137694741195901E-11</v>
      </c>
      <c r="H25" s="62"/>
      <c r="I25" s="62"/>
      <c r="J25" s="62"/>
    </row>
    <row r="26" spans="2:10">
      <c r="C26" s="62"/>
      <c r="D26" s="79">
        <f t="shared" si="0"/>
        <v>16</v>
      </c>
      <c r="E26" s="78">
        <f t="shared" si="1"/>
        <v>7.737644615024558E-13</v>
      </c>
      <c r="F26" s="78">
        <f t="shared" si="3"/>
        <v>1</v>
      </c>
      <c r="G26" s="78">
        <f t="shared" si="2"/>
        <v>7.7382544816373411E-13</v>
      </c>
      <c r="H26" s="62"/>
      <c r="I26" s="62"/>
      <c r="J26" s="62"/>
    </row>
    <row r="27" spans="2:10">
      <c r="C27" s="62"/>
      <c r="D27" s="79" t="str">
        <f t="shared" si="0"/>
        <v/>
      </c>
      <c r="E27" s="78" t="str">
        <f t="shared" si="1"/>
        <v/>
      </c>
      <c r="F27" s="78" t="str">
        <f t="shared" si="3"/>
        <v/>
      </c>
      <c r="G27" s="78" t="str">
        <f t="shared" si="2"/>
        <v/>
      </c>
      <c r="H27" s="62"/>
      <c r="I27" s="62"/>
      <c r="J27" s="62"/>
    </row>
    <row r="28" spans="2:10">
      <c r="C28" s="62"/>
      <c r="D28" s="79" t="str">
        <f t="shared" si="0"/>
        <v/>
      </c>
      <c r="E28" s="78" t="str">
        <f t="shared" si="1"/>
        <v/>
      </c>
      <c r="F28" s="78" t="str">
        <f t="shared" si="3"/>
        <v/>
      </c>
      <c r="G28" s="78" t="str">
        <f t="shared" si="2"/>
        <v/>
      </c>
      <c r="H28" s="62"/>
      <c r="I28" s="62"/>
      <c r="J28" s="62"/>
    </row>
    <row r="29" spans="2:10">
      <c r="C29" s="62"/>
      <c r="D29" s="79" t="str">
        <f t="shared" si="0"/>
        <v/>
      </c>
      <c r="E29" s="78" t="str">
        <f t="shared" si="1"/>
        <v/>
      </c>
      <c r="F29" s="78" t="str">
        <f t="shared" si="3"/>
        <v/>
      </c>
      <c r="G29" s="78" t="str">
        <f t="shared" si="2"/>
        <v/>
      </c>
      <c r="H29" s="81"/>
      <c r="I29" s="62"/>
      <c r="J29" s="62"/>
    </row>
    <row r="30" spans="2:10">
      <c r="C30" s="62"/>
      <c r="D30" s="73" t="str">
        <f t="shared" ref="D30:D49" si="4">IF(AND(D29&lt;&gt;"",D29&lt;n),D29+1,"")</f>
        <v/>
      </c>
      <c r="E30" s="82" t="str">
        <f t="shared" si="1"/>
        <v/>
      </c>
      <c r="F30" s="82" t="str">
        <f t="shared" ref="F30:F49" si="5">IF(D30&lt;&gt;"",BINOMDIST(D30,n,p,TRUE),"")</f>
        <v/>
      </c>
      <c r="G30" s="83" t="str">
        <f t="shared" si="2"/>
        <v/>
      </c>
      <c r="H30" s="81"/>
      <c r="I30" s="62"/>
      <c r="J30" s="62"/>
    </row>
    <row r="31" spans="2:10">
      <c r="C31" s="62"/>
      <c r="D31" s="73" t="str">
        <f t="shared" si="4"/>
        <v/>
      </c>
      <c r="E31" s="82" t="str">
        <f t="shared" si="1"/>
        <v/>
      </c>
      <c r="F31" s="82" t="str">
        <f t="shared" si="5"/>
        <v/>
      </c>
      <c r="G31" s="83" t="str">
        <f t="shared" si="2"/>
        <v/>
      </c>
      <c r="H31" s="62"/>
      <c r="I31" s="62"/>
      <c r="J31" s="62"/>
    </row>
    <row r="32" spans="2:10">
      <c r="D32" s="73" t="str">
        <f t="shared" si="4"/>
        <v/>
      </c>
      <c r="E32" s="82" t="str">
        <f t="shared" si="1"/>
        <v/>
      </c>
      <c r="F32" s="82" t="str">
        <f t="shared" si="5"/>
        <v/>
      </c>
      <c r="G32" s="83" t="str">
        <f t="shared" si="2"/>
        <v/>
      </c>
    </row>
    <row r="33" spans="4:7">
      <c r="D33" s="73" t="str">
        <f t="shared" si="4"/>
        <v/>
      </c>
      <c r="E33" s="82" t="str">
        <f t="shared" si="1"/>
        <v/>
      </c>
      <c r="F33" s="82" t="str">
        <f t="shared" si="5"/>
        <v/>
      </c>
      <c r="G33" s="83" t="str">
        <f t="shared" si="2"/>
        <v/>
      </c>
    </row>
    <row r="34" spans="4:7">
      <c r="D34" s="73" t="str">
        <f t="shared" si="4"/>
        <v/>
      </c>
      <c r="E34" s="82" t="str">
        <f t="shared" si="1"/>
        <v/>
      </c>
      <c r="F34" s="82" t="str">
        <f t="shared" si="5"/>
        <v/>
      </c>
      <c r="G34" s="83" t="str">
        <f t="shared" si="2"/>
        <v/>
      </c>
    </row>
    <row r="35" spans="4:7">
      <c r="D35" s="73" t="str">
        <f t="shared" si="4"/>
        <v/>
      </c>
      <c r="E35" s="82" t="str">
        <f t="shared" si="1"/>
        <v/>
      </c>
      <c r="F35" s="82" t="str">
        <f t="shared" si="5"/>
        <v/>
      </c>
      <c r="G35" s="83" t="str">
        <f t="shared" si="2"/>
        <v/>
      </c>
    </row>
    <row r="36" spans="4:7">
      <c r="D36" s="73" t="str">
        <f t="shared" si="4"/>
        <v/>
      </c>
      <c r="E36" s="82" t="str">
        <f t="shared" si="1"/>
        <v/>
      </c>
      <c r="F36" s="82" t="str">
        <f t="shared" si="5"/>
        <v/>
      </c>
      <c r="G36" s="83" t="str">
        <f t="shared" si="2"/>
        <v/>
      </c>
    </row>
    <row r="37" spans="4:7">
      <c r="D37" s="73" t="str">
        <f t="shared" si="4"/>
        <v/>
      </c>
      <c r="E37" s="82" t="str">
        <f t="shared" si="1"/>
        <v/>
      </c>
      <c r="F37" s="82" t="str">
        <f t="shared" si="5"/>
        <v/>
      </c>
      <c r="G37" s="83" t="str">
        <f t="shared" si="2"/>
        <v/>
      </c>
    </row>
    <row r="38" spans="4:7">
      <c r="D38" s="73" t="str">
        <f t="shared" si="4"/>
        <v/>
      </c>
      <c r="E38" s="82" t="str">
        <f t="shared" si="1"/>
        <v/>
      </c>
      <c r="F38" s="82" t="str">
        <f t="shared" si="5"/>
        <v/>
      </c>
      <c r="G38" s="83" t="str">
        <f t="shared" si="2"/>
        <v/>
      </c>
    </row>
    <row r="39" spans="4:7">
      <c r="D39" s="73" t="str">
        <f t="shared" si="4"/>
        <v/>
      </c>
      <c r="E39" s="82" t="str">
        <f t="shared" si="1"/>
        <v/>
      </c>
      <c r="F39" s="82" t="str">
        <f t="shared" si="5"/>
        <v/>
      </c>
      <c r="G39" s="83" t="str">
        <f t="shared" si="2"/>
        <v/>
      </c>
    </row>
    <row r="40" spans="4:7">
      <c r="D40" s="73" t="str">
        <f t="shared" si="4"/>
        <v/>
      </c>
      <c r="E40" s="82" t="str">
        <f t="shared" si="1"/>
        <v/>
      </c>
      <c r="F40" s="82" t="str">
        <f t="shared" si="5"/>
        <v/>
      </c>
      <c r="G40" s="83" t="str">
        <f t="shared" si="2"/>
        <v/>
      </c>
    </row>
    <row r="41" spans="4:7">
      <c r="D41" s="73" t="str">
        <f t="shared" si="4"/>
        <v/>
      </c>
      <c r="E41" s="82" t="str">
        <f t="shared" si="1"/>
        <v/>
      </c>
      <c r="F41" s="82" t="str">
        <f t="shared" si="5"/>
        <v/>
      </c>
      <c r="G41" s="83" t="str">
        <f t="shared" si="2"/>
        <v/>
      </c>
    </row>
    <row r="42" spans="4:7">
      <c r="D42" s="73" t="str">
        <f t="shared" si="4"/>
        <v/>
      </c>
      <c r="E42" s="82" t="str">
        <f t="shared" si="1"/>
        <v/>
      </c>
      <c r="F42" s="82" t="str">
        <f t="shared" si="5"/>
        <v/>
      </c>
      <c r="G42" s="83" t="str">
        <f t="shared" si="2"/>
        <v/>
      </c>
    </row>
    <row r="43" spans="4:7">
      <c r="D43" s="73" t="str">
        <f t="shared" si="4"/>
        <v/>
      </c>
      <c r="E43" s="82" t="str">
        <f t="shared" si="1"/>
        <v/>
      </c>
      <c r="F43" s="82" t="str">
        <f t="shared" si="5"/>
        <v/>
      </c>
      <c r="G43" s="83" t="str">
        <f t="shared" si="2"/>
        <v/>
      </c>
    </row>
    <row r="44" spans="4:7">
      <c r="D44" s="73" t="str">
        <f t="shared" si="4"/>
        <v/>
      </c>
      <c r="E44" s="82" t="str">
        <f t="shared" si="1"/>
        <v/>
      </c>
      <c r="F44" s="82" t="str">
        <f t="shared" si="5"/>
        <v/>
      </c>
      <c r="G44" s="83" t="str">
        <f t="shared" si="2"/>
        <v/>
      </c>
    </row>
    <row r="45" spans="4:7">
      <c r="D45" s="73" t="str">
        <f t="shared" si="4"/>
        <v/>
      </c>
      <c r="E45" s="82" t="str">
        <f t="shared" si="1"/>
        <v/>
      </c>
      <c r="F45" s="82" t="str">
        <f t="shared" si="5"/>
        <v/>
      </c>
      <c r="G45" s="83" t="str">
        <f t="shared" si="2"/>
        <v/>
      </c>
    </row>
    <row r="46" spans="4:7">
      <c r="D46" s="73" t="str">
        <f t="shared" si="4"/>
        <v/>
      </c>
      <c r="E46" s="82" t="str">
        <f t="shared" si="1"/>
        <v/>
      </c>
      <c r="F46" s="82" t="str">
        <f t="shared" si="5"/>
        <v/>
      </c>
      <c r="G46" s="83" t="str">
        <f t="shared" si="2"/>
        <v/>
      </c>
    </row>
    <row r="47" spans="4:7">
      <c r="D47" s="73" t="str">
        <f t="shared" si="4"/>
        <v/>
      </c>
      <c r="E47" s="82" t="str">
        <f t="shared" si="1"/>
        <v/>
      </c>
      <c r="F47" s="82" t="str">
        <f t="shared" si="5"/>
        <v/>
      </c>
      <c r="G47" s="83" t="str">
        <f t="shared" si="2"/>
        <v/>
      </c>
    </row>
    <row r="48" spans="4:7">
      <c r="D48" s="73" t="str">
        <f t="shared" si="4"/>
        <v/>
      </c>
      <c r="E48" s="82" t="str">
        <f t="shared" si="1"/>
        <v/>
      </c>
      <c r="F48" s="82" t="str">
        <f t="shared" si="5"/>
        <v/>
      </c>
      <c r="G48" s="83" t="str">
        <f t="shared" si="2"/>
        <v/>
      </c>
    </row>
    <row r="49" spans="4:7">
      <c r="D49" s="73" t="str">
        <f t="shared" si="4"/>
        <v/>
      </c>
      <c r="E49" s="82" t="str">
        <f t="shared" si="1"/>
        <v/>
      </c>
      <c r="F49" s="82" t="str">
        <f t="shared" si="5"/>
        <v/>
      </c>
      <c r="G49" s="83" t="str">
        <f t="shared" si="2"/>
        <v/>
      </c>
    </row>
    <row r="50" spans="4:7">
      <c r="D50" s="73" t="str">
        <f t="shared" ref="D50:D69" si="6">IF(AND(D49&lt;&gt;"",D49&lt;n),D49+1,"")</f>
        <v/>
      </c>
      <c r="E50" s="82" t="str">
        <f t="shared" si="1"/>
        <v/>
      </c>
      <c r="F50" s="82" t="str">
        <f t="shared" ref="F50:F69" si="7">IF(D50&lt;&gt;"",BINOMDIST(D50,n,p,TRUE),"")</f>
        <v/>
      </c>
      <c r="G50" s="83" t="str">
        <f t="shared" si="2"/>
        <v/>
      </c>
    </row>
    <row r="51" spans="4:7">
      <c r="D51" s="73" t="str">
        <f t="shared" si="6"/>
        <v/>
      </c>
      <c r="E51" s="82" t="str">
        <f t="shared" si="1"/>
        <v/>
      </c>
      <c r="F51" s="82" t="str">
        <f t="shared" si="7"/>
        <v/>
      </c>
      <c r="G51" s="83" t="str">
        <f t="shared" si="2"/>
        <v/>
      </c>
    </row>
    <row r="52" spans="4:7">
      <c r="D52" s="73" t="str">
        <f t="shared" si="6"/>
        <v/>
      </c>
      <c r="E52" s="82" t="str">
        <f t="shared" si="1"/>
        <v/>
      </c>
      <c r="F52" s="82" t="str">
        <f t="shared" si="7"/>
        <v/>
      </c>
      <c r="G52" s="83" t="str">
        <f t="shared" si="2"/>
        <v/>
      </c>
    </row>
    <row r="53" spans="4:7">
      <c r="D53" s="73" t="str">
        <f t="shared" si="6"/>
        <v/>
      </c>
      <c r="E53" s="82" t="str">
        <f t="shared" si="1"/>
        <v/>
      </c>
      <c r="F53" s="82" t="str">
        <f t="shared" si="7"/>
        <v/>
      </c>
      <c r="G53" s="83" t="str">
        <f t="shared" si="2"/>
        <v/>
      </c>
    </row>
    <row r="54" spans="4:7">
      <c r="D54" s="73" t="str">
        <f t="shared" si="6"/>
        <v/>
      </c>
      <c r="E54" s="82" t="str">
        <f t="shared" si="1"/>
        <v/>
      </c>
      <c r="F54" s="82" t="str">
        <f t="shared" si="7"/>
        <v/>
      </c>
      <c r="G54" s="83" t="str">
        <f t="shared" si="2"/>
        <v/>
      </c>
    </row>
    <row r="55" spans="4:7">
      <c r="D55" s="73" t="str">
        <f t="shared" si="6"/>
        <v/>
      </c>
      <c r="E55" s="82" t="str">
        <f t="shared" si="1"/>
        <v/>
      </c>
      <c r="F55" s="82" t="str">
        <f t="shared" si="7"/>
        <v/>
      </c>
      <c r="G55" s="83" t="str">
        <f t="shared" si="2"/>
        <v/>
      </c>
    </row>
    <row r="56" spans="4:7">
      <c r="D56" s="73" t="str">
        <f t="shared" si="6"/>
        <v/>
      </c>
      <c r="E56" s="82" t="str">
        <f t="shared" si="1"/>
        <v/>
      </c>
      <c r="F56" s="82" t="str">
        <f t="shared" si="7"/>
        <v/>
      </c>
      <c r="G56" s="83" t="str">
        <f t="shared" si="2"/>
        <v/>
      </c>
    </row>
    <row r="57" spans="4:7">
      <c r="D57" s="73" t="str">
        <f t="shared" si="6"/>
        <v/>
      </c>
      <c r="E57" s="82" t="str">
        <f t="shared" si="1"/>
        <v/>
      </c>
      <c r="F57" s="82" t="str">
        <f t="shared" si="7"/>
        <v/>
      </c>
      <c r="G57" s="83" t="str">
        <f t="shared" si="2"/>
        <v/>
      </c>
    </row>
    <row r="58" spans="4:7">
      <c r="D58" s="73" t="str">
        <f t="shared" si="6"/>
        <v/>
      </c>
      <c r="E58" s="82" t="str">
        <f t="shared" si="1"/>
        <v/>
      </c>
      <c r="F58" s="82" t="str">
        <f t="shared" si="7"/>
        <v/>
      </c>
      <c r="G58" s="83" t="str">
        <f t="shared" si="2"/>
        <v/>
      </c>
    </row>
    <row r="59" spans="4:7">
      <c r="D59" s="73" t="str">
        <f t="shared" si="6"/>
        <v/>
      </c>
      <c r="E59" s="82" t="str">
        <f t="shared" si="1"/>
        <v/>
      </c>
      <c r="F59" s="82" t="str">
        <f t="shared" si="7"/>
        <v/>
      </c>
      <c r="G59" s="83" t="str">
        <f t="shared" si="2"/>
        <v/>
      </c>
    </row>
    <row r="60" spans="4:7">
      <c r="D60" s="73" t="str">
        <f t="shared" si="6"/>
        <v/>
      </c>
      <c r="E60" s="82" t="str">
        <f t="shared" si="1"/>
        <v/>
      </c>
      <c r="F60" s="82" t="str">
        <f t="shared" si="7"/>
        <v/>
      </c>
      <c r="G60" s="83" t="str">
        <f t="shared" si="2"/>
        <v/>
      </c>
    </row>
    <row r="61" spans="4:7">
      <c r="D61" s="73" t="str">
        <f t="shared" si="6"/>
        <v/>
      </c>
      <c r="E61" s="82" t="str">
        <f t="shared" si="1"/>
        <v/>
      </c>
      <c r="F61" s="82" t="str">
        <f t="shared" si="7"/>
        <v/>
      </c>
      <c r="G61" s="83" t="str">
        <f t="shared" si="2"/>
        <v/>
      </c>
    </row>
    <row r="62" spans="4:7">
      <c r="D62" s="73" t="str">
        <f t="shared" si="6"/>
        <v/>
      </c>
      <c r="E62" s="82" t="str">
        <f t="shared" si="1"/>
        <v/>
      </c>
      <c r="F62" s="82" t="str">
        <f t="shared" si="7"/>
        <v/>
      </c>
      <c r="G62" s="83" t="str">
        <f t="shared" si="2"/>
        <v/>
      </c>
    </row>
    <row r="63" spans="4:7">
      <c r="D63" s="73" t="str">
        <f t="shared" si="6"/>
        <v/>
      </c>
      <c r="E63" s="82" t="str">
        <f t="shared" si="1"/>
        <v/>
      </c>
      <c r="F63" s="82" t="str">
        <f t="shared" si="7"/>
        <v/>
      </c>
      <c r="G63" s="83" t="str">
        <f t="shared" si="2"/>
        <v/>
      </c>
    </row>
    <row r="64" spans="4:7">
      <c r="D64" s="73" t="str">
        <f t="shared" si="6"/>
        <v/>
      </c>
      <c r="E64" s="82" t="str">
        <f t="shared" si="1"/>
        <v/>
      </c>
      <c r="F64" s="82" t="str">
        <f t="shared" si="7"/>
        <v/>
      </c>
      <c r="G64" s="83" t="str">
        <f t="shared" si="2"/>
        <v/>
      </c>
    </row>
    <row r="65" spans="4:7">
      <c r="D65" s="73" t="str">
        <f t="shared" si="6"/>
        <v/>
      </c>
      <c r="E65" s="82" t="str">
        <f t="shared" si="1"/>
        <v/>
      </c>
      <c r="F65" s="82" t="str">
        <f t="shared" si="7"/>
        <v/>
      </c>
      <c r="G65" s="83" t="str">
        <f t="shared" si="2"/>
        <v/>
      </c>
    </row>
    <row r="66" spans="4:7">
      <c r="D66" s="73" t="str">
        <f t="shared" si="6"/>
        <v/>
      </c>
      <c r="E66" s="82" t="str">
        <f t="shared" si="1"/>
        <v/>
      </c>
      <c r="F66" s="82" t="str">
        <f t="shared" si="7"/>
        <v/>
      </c>
      <c r="G66" s="83" t="str">
        <f t="shared" si="2"/>
        <v/>
      </c>
    </row>
    <row r="67" spans="4:7">
      <c r="D67" s="73" t="str">
        <f t="shared" si="6"/>
        <v/>
      </c>
      <c r="E67" s="82" t="str">
        <f t="shared" si="1"/>
        <v/>
      </c>
      <c r="F67" s="82" t="str">
        <f t="shared" si="7"/>
        <v/>
      </c>
      <c r="G67" s="83" t="str">
        <f t="shared" si="2"/>
        <v/>
      </c>
    </row>
    <row r="68" spans="4:7">
      <c r="D68" s="73" t="str">
        <f t="shared" si="6"/>
        <v/>
      </c>
      <c r="E68" s="82" t="str">
        <f t="shared" si="1"/>
        <v/>
      </c>
      <c r="F68" s="82" t="str">
        <f t="shared" si="7"/>
        <v/>
      </c>
      <c r="G68" s="83" t="str">
        <f t="shared" si="2"/>
        <v/>
      </c>
    </row>
    <row r="69" spans="4:7">
      <c r="D69" s="73" t="str">
        <f t="shared" si="6"/>
        <v/>
      </c>
      <c r="E69" s="82" t="str">
        <f t="shared" si="1"/>
        <v/>
      </c>
      <c r="F69" s="82" t="str">
        <f t="shared" si="7"/>
        <v/>
      </c>
      <c r="G69" s="83" t="str">
        <f t="shared" si="2"/>
        <v/>
      </c>
    </row>
    <row r="70" spans="4:7">
      <c r="D70" s="73" t="str">
        <f t="shared" ref="D70:D109" si="8">IF(AND(D69&lt;&gt;"",D69&lt;n),D69+1,"")</f>
        <v/>
      </c>
      <c r="E70" s="82" t="str">
        <f t="shared" si="1"/>
        <v/>
      </c>
      <c r="F70" s="82" t="str">
        <f t="shared" ref="F70:F109" si="9">IF(D70&lt;&gt;"",BINOMDIST(D70,n,p,TRUE),"")</f>
        <v/>
      </c>
      <c r="G70" s="83" t="str">
        <f t="shared" si="2"/>
        <v/>
      </c>
    </row>
    <row r="71" spans="4:7">
      <c r="D71" s="73" t="str">
        <f t="shared" si="8"/>
        <v/>
      </c>
      <c r="E71" s="82" t="str">
        <f t="shared" si="1"/>
        <v/>
      </c>
      <c r="F71" s="82" t="str">
        <f t="shared" si="9"/>
        <v/>
      </c>
      <c r="G71" s="83" t="str">
        <f t="shared" si="2"/>
        <v/>
      </c>
    </row>
    <row r="72" spans="4:7">
      <c r="D72" s="73" t="str">
        <f t="shared" si="8"/>
        <v/>
      </c>
      <c r="E72" s="82" t="str">
        <f t="shared" si="1"/>
        <v/>
      </c>
      <c r="F72" s="82" t="str">
        <f t="shared" si="9"/>
        <v/>
      </c>
      <c r="G72" s="83" t="str">
        <f t="shared" si="2"/>
        <v/>
      </c>
    </row>
    <row r="73" spans="4:7">
      <c r="D73" s="73" t="str">
        <f t="shared" si="8"/>
        <v/>
      </c>
      <c r="E73" s="82" t="str">
        <f t="shared" si="1"/>
        <v/>
      </c>
      <c r="F73" s="82" t="str">
        <f t="shared" si="9"/>
        <v/>
      </c>
      <c r="G73" s="83" t="str">
        <f t="shared" si="2"/>
        <v/>
      </c>
    </row>
    <row r="74" spans="4:7">
      <c r="D74" s="73" t="str">
        <f t="shared" si="8"/>
        <v/>
      </c>
      <c r="E74" s="82" t="str">
        <f t="shared" si="1"/>
        <v/>
      </c>
      <c r="F74" s="82" t="str">
        <f t="shared" si="9"/>
        <v/>
      </c>
      <c r="G74" s="83" t="str">
        <f t="shared" si="2"/>
        <v/>
      </c>
    </row>
    <row r="75" spans="4:7">
      <c r="D75" s="73" t="str">
        <f t="shared" si="8"/>
        <v/>
      </c>
      <c r="E75" s="82" t="str">
        <f t="shared" ref="E75:E110" si="10">IF(D75&lt;&gt;"",BINOMDIST(D75,n,p,FALSE),"")</f>
        <v/>
      </c>
      <c r="F75" s="82" t="str">
        <f t="shared" si="9"/>
        <v/>
      </c>
      <c r="G75" s="83" t="str">
        <f t="shared" ref="G75:G109" si="11">IF(F75&lt;&gt;"",1-F74,"")</f>
        <v/>
      </c>
    </row>
    <row r="76" spans="4:7">
      <c r="D76" s="73" t="str">
        <f t="shared" si="8"/>
        <v/>
      </c>
      <c r="E76" s="82" t="str">
        <f t="shared" si="10"/>
        <v/>
      </c>
      <c r="F76" s="82" t="str">
        <f t="shared" si="9"/>
        <v/>
      </c>
      <c r="G76" s="83" t="str">
        <f t="shared" si="11"/>
        <v/>
      </c>
    </row>
    <row r="77" spans="4:7">
      <c r="D77" s="73" t="str">
        <f t="shared" si="8"/>
        <v/>
      </c>
      <c r="E77" s="82" t="str">
        <f t="shared" si="10"/>
        <v/>
      </c>
      <c r="F77" s="82" t="str">
        <f t="shared" si="9"/>
        <v/>
      </c>
      <c r="G77" s="83" t="str">
        <f t="shared" si="11"/>
        <v/>
      </c>
    </row>
    <row r="78" spans="4:7">
      <c r="D78" s="73" t="str">
        <f t="shared" si="8"/>
        <v/>
      </c>
      <c r="E78" s="82" t="str">
        <f t="shared" si="10"/>
        <v/>
      </c>
      <c r="F78" s="82" t="str">
        <f t="shared" si="9"/>
        <v/>
      </c>
      <c r="G78" s="83" t="str">
        <f t="shared" si="11"/>
        <v/>
      </c>
    </row>
    <row r="79" spans="4:7">
      <c r="D79" s="73" t="str">
        <f t="shared" si="8"/>
        <v/>
      </c>
      <c r="E79" s="82" t="str">
        <f t="shared" si="10"/>
        <v/>
      </c>
      <c r="F79" s="82" t="str">
        <f t="shared" si="9"/>
        <v/>
      </c>
      <c r="G79" s="83" t="str">
        <f t="shared" si="11"/>
        <v/>
      </c>
    </row>
    <row r="80" spans="4:7">
      <c r="D80" s="73" t="str">
        <f t="shared" si="8"/>
        <v/>
      </c>
      <c r="E80" s="82" t="str">
        <f t="shared" si="10"/>
        <v/>
      </c>
      <c r="F80" s="82" t="str">
        <f t="shared" si="9"/>
        <v/>
      </c>
      <c r="G80" s="83" t="str">
        <f t="shared" si="11"/>
        <v/>
      </c>
    </row>
    <row r="81" spans="4:7">
      <c r="D81" s="73" t="str">
        <f t="shared" si="8"/>
        <v/>
      </c>
      <c r="E81" s="82" t="str">
        <f t="shared" si="10"/>
        <v/>
      </c>
      <c r="F81" s="82" t="str">
        <f t="shared" si="9"/>
        <v/>
      </c>
      <c r="G81" s="83" t="str">
        <f t="shared" si="11"/>
        <v/>
      </c>
    </row>
    <row r="82" spans="4:7">
      <c r="D82" s="73" t="str">
        <f t="shared" si="8"/>
        <v/>
      </c>
      <c r="E82" s="82" t="str">
        <f t="shared" si="10"/>
        <v/>
      </c>
      <c r="F82" s="82" t="str">
        <f t="shared" si="9"/>
        <v/>
      </c>
      <c r="G82" s="83" t="str">
        <f t="shared" si="11"/>
        <v/>
      </c>
    </row>
    <row r="83" spans="4:7">
      <c r="D83" s="73" t="str">
        <f t="shared" si="8"/>
        <v/>
      </c>
      <c r="E83" s="82" t="str">
        <f t="shared" si="10"/>
        <v/>
      </c>
      <c r="F83" s="82" t="str">
        <f t="shared" si="9"/>
        <v/>
      </c>
      <c r="G83" s="83" t="str">
        <f t="shared" si="11"/>
        <v/>
      </c>
    </row>
    <row r="84" spans="4:7">
      <c r="D84" s="73" t="str">
        <f t="shared" si="8"/>
        <v/>
      </c>
      <c r="E84" s="82" t="str">
        <f t="shared" si="10"/>
        <v/>
      </c>
      <c r="F84" s="82" t="str">
        <f t="shared" si="9"/>
        <v/>
      </c>
      <c r="G84" s="83" t="str">
        <f t="shared" si="11"/>
        <v/>
      </c>
    </row>
    <row r="85" spans="4:7">
      <c r="D85" s="73" t="str">
        <f t="shared" si="8"/>
        <v/>
      </c>
      <c r="E85" s="82" t="str">
        <f t="shared" si="10"/>
        <v/>
      </c>
      <c r="F85" s="82" t="str">
        <f t="shared" si="9"/>
        <v/>
      </c>
      <c r="G85" s="83" t="str">
        <f t="shared" si="11"/>
        <v/>
      </c>
    </row>
    <row r="86" spans="4:7">
      <c r="D86" s="73" t="str">
        <f t="shared" si="8"/>
        <v/>
      </c>
      <c r="E86" s="82" t="str">
        <f t="shared" si="10"/>
        <v/>
      </c>
      <c r="F86" s="82" t="str">
        <f t="shared" si="9"/>
        <v/>
      </c>
      <c r="G86" s="83" t="str">
        <f t="shared" si="11"/>
        <v/>
      </c>
    </row>
    <row r="87" spans="4:7">
      <c r="D87" s="73" t="str">
        <f t="shared" si="8"/>
        <v/>
      </c>
      <c r="E87" s="82" t="str">
        <f t="shared" si="10"/>
        <v/>
      </c>
      <c r="F87" s="82" t="str">
        <f t="shared" si="9"/>
        <v/>
      </c>
      <c r="G87" s="83" t="str">
        <f t="shared" si="11"/>
        <v/>
      </c>
    </row>
    <row r="88" spans="4:7">
      <c r="D88" s="73" t="str">
        <f t="shared" si="8"/>
        <v/>
      </c>
      <c r="E88" s="82" t="str">
        <f t="shared" si="10"/>
        <v/>
      </c>
      <c r="F88" s="82" t="str">
        <f t="shared" si="9"/>
        <v/>
      </c>
      <c r="G88" s="83" t="str">
        <f t="shared" si="11"/>
        <v/>
      </c>
    </row>
    <row r="89" spans="4:7">
      <c r="D89" s="73" t="str">
        <f t="shared" si="8"/>
        <v/>
      </c>
      <c r="E89" s="82" t="str">
        <f t="shared" si="10"/>
        <v/>
      </c>
      <c r="F89" s="82" t="str">
        <f t="shared" si="9"/>
        <v/>
      </c>
      <c r="G89" s="83" t="str">
        <f t="shared" si="11"/>
        <v/>
      </c>
    </row>
    <row r="90" spans="4:7">
      <c r="D90" s="73" t="str">
        <f t="shared" si="8"/>
        <v/>
      </c>
      <c r="E90" s="82" t="str">
        <f t="shared" si="10"/>
        <v/>
      </c>
      <c r="F90" s="82" t="str">
        <f t="shared" si="9"/>
        <v/>
      </c>
      <c r="G90" s="83" t="str">
        <f t="shared" si="11"/>
        <v/>
      </c>
    </row>
    <row r="91" spans="4:7">
      <c r="D91" s="73" t="str">
        <f t="shared" si="8"/>
        <v/>
      </c>
      <c r="E91" s="82" t="str">
        <f t="shared" si="10"/>
        <v/>
      </c>
      <c r="F91" s="82" t="str">
        <f t="shared" si="9"/>
        <v/>
      </c>
      <c r="G91" s="83" t="str">
        <f t="shared" si="11"/>
        <v/>
      </c>
    </row>
    <row r="92" spans="4:7">
      <c r="D92" s="73" t="str">
        <f t="shared" si="8"/>
        <v/>
      </c>
      <c r="E92" s="82" t="str">
        <f t="shared" si="10"/>
        <v/>
      </c>
      <c r="F92" s="82" t="str">
        <f t="shared" si="9"/>
        <v/>
      </c>
      <c r="G92" s="83" t="str">
        <f t="shared" si="11"/>
        <v/>
      </c>
    </row>
    <row r="93" spans="4:7">
      <c r="D93" s="73" t="str">
        <f t="shared" si="8"/>
        <v/>
      </c>
      <c r="E93" s="82" t="str">
        <f t="shared" si="10"/>
        <v/>
      </c>
      <c r="F93" s="82" t="str">
        <f t="shared" si="9"/>
        <v/>
      </c>
      <c r="G93" s="83" t="str">
        <f t="shared" si="11"/>
        <v/>
      </c>
    </row>
    <row r="94" spans="4:7">
      <c r="D94" s="73" t="str">
        <f t="shared" si="8"/>
        <v/>
      </c>
      <c r="E94" s="82" t="str">
        <f t="shared" si="10"/>
        <v/>
      </c>
      <c r="F94" s="82" t="str">
        <f t="shared" si="9"/>
        <v/>
      </c>
      <c r="G94" s="83" t="str">
        <f t="shared" si="11"/>
        <v/>
      </c>
    </row>
    <row r="95" spans="4:7">
      <c r="D95" s="73" t="str">
        <f t="shared" si="8"/>
        <v/>
      </c>
      <c r="E95" s="82" t="str">
        <f t="shared" si="10"/>
        <v/>
      </c>
      <c r="F95" s="82" t="str">
        <f t="shared" si="9"/>
        <v/>
      </c>
      <c r="G95" s="83" t="str">
        <f t="shared" si="11"/>
        <v/>
      </c>
    </row>
    <row r="96" spans="4:7">
      <c r="D96" s="73" t="str">
        <f t="shared" si="8"/>
        <v/>
      </c>
      <c r="E96" s="82" t="str">
        <f t="shared" si="10"/>
        <v/>
      </c>
      <c r="F96" s="82" t="str">
        <f t="shared" si="9"/>
        <v/>
      </c>
      <c r="G96" s="83" t="str">
        <f t="shared" si="11"/>
        <v/>
      </c>
    </row>
    <row r="97" spans="4:7">
      <c r="D97" s="73" t="str">
        <f t="shared" si="8"/>
        <v/>
      </c>
      <c r="E97" s="82" t="str">
        <f t="shared" si="10"/>
        <v/>
      </c>
      <c r="F97" s="82" t="str">
        <f t="shared" si="9"/>
        <v/>
      </c>
      <c r="G97" s="83" t="str">
        <f t="shared" si="11"/>
        <v/>
      </c>
    </row>
    <row r="98" spans="4:7">
      <c r="D98" s="73" t="str">
        <f t="shared" si="8"/>
        <v/>
      </c>
      <c r="E98" s="82" t="str">
        <f t="shared" si="10"/>
        <v/>
      </c>
      <c r="F98" s="82" t="str">
        <f t="shared" si="9"/>
        <v/>
      </c>
      <c r="G98" s="83" t="str">
        <f t="shared" si="11"/>
        <v/>
      </c>
    </row>
    <row r="99" spans="4:7">
      <c r="D99" s="73" t="str">
        <f t="shared" si="8"/>
        <v/>
      </c>
      <c r="E99" s="82" t="str">
        <f t="shared" si="10"/>
        <v/>
      </c>
      <c r="F99" s="82" t="str">
        <f t="shared" si="9"/>
        <v/>
      </c>
      <c r="G99" s="83" t="str">
        <f t="shared" si="11"/>
        <v/>
      </c>
    </row>
    <row r="100" spans="4:7">
      <c r="D100" s="73" t="str">
        <f t="shared" si="8"/>
        <v/>
      </c>
      <c r="E100" s="82" t="str">
        <f t="shared" si="10"/>
        <v/>
      </c>
      <c r="F100" s="82" t="str">
        <f t="shared" si="9"/>
        <v/>
      </c>
      <c r="G100" s="83" t="str">
        <f t="shared" si="11"/>
        <v/>
      </c>
    </row>
    <row r="101" spans="4:7">
      <c r="D101" s="73" t="str">
        <f t="shared" si="8"/>
        <v/>
      </c>
      <c r="E101" s="82" t="str">
        <f t="shared" si="10"/>
        <v/>
      </c>
      <c r="F101" s="82" t="str">
        <f t="shared" si="9"/>
        <v/>
      </c>
      <c r="G101" s="83" t="str">
        <f t="shared" si="11"/>
        <v/>
      </c>
    </row>
    <row r="102" spans="4:7">
      <c r="D102" s="73" t="str">
        <f t="shared" si="8"/>
        <v/>
      </c>
      <c r="E102" s="82" t="str">
        <f t="shared" si="10"/>
        <v/>
      </c>
      <c r="F102" s="82" t="str">
        <f t="shared" si="9"/>
        <v/>
      </c>
      <c r="G102" s="83" t="str">
        <f t="shared" si="11"/>
        <v/>
      </c>
    </row>
    <row r="103" spans="4:7">
      <c r="D103" s="73" t="str">
        <f t="shared" si="8"/>
        <v/>
      </c>
      <c r="E103" s="82" t="str">
        <f t="shared" si="10"/>
        <v/>
      </c>
      <c r="F103" s="82" t="str">
        <f t="shared" si="9"/>
        <v/>
      </c>
      <c r="G103" s="83" t="str">
        <f t="shared" si="11"/>
        <v/>
      </c>
    </row>
    <row r="104" spans="4:7">
      <c r="D104" s="73" t="str">
        <f t="shared" si="8"/>
        <v/>
      </c>
      <c r="E104" s="82" t="str">
        <f t="shared" si="10"/>
        <v/>
      </c>
      <c r="F104" s="82" t="str">
        <f t="shared" si="9"/>
        <v/>
      </c>
      <c r="G104" s="83" t="str">
        <f t="shared" si="11"/>
        <v/>
      </c>
    </row>
    <row r="105" spans="4:7">
      <c r="D105" s="73" t="str">
        <f t="shared" si="8"/>
        <v/>
      </c>
      <c r="E105" s="82" t="str">
        <f t="shared" si="10"/>
        <v/>
      </c>
      <c r="F105" s="82" t="str">
        <f t="shared" si="9"/>
        <v/>
      </c>
      <c r="G105" s="83" t="str">
        <f t="shared" si="11"/>
        <v/>
      </c>
    </row>
    <row r="106" spans="4:7">
      <c r="D106" s="73" t="str">
        <f t="shared" si="8"/>
        <v/>
      </c>
      <c r="E106" s="82" t="str">
        <f t="shared" si="10"/>
        <v/>
      </c>
      <c r="F106" s="82" t="str">
        <f t="shared" si="9"/>
        <v/>
      </c>
      <c r="G106" s="83" t="str">
        <f t="shared" si="11"/>
        <v/>
      </c>
    </row>
    <row r="107" spans="4:7">
      <c r="D107" s="73" t="str">
        <f t="shared" si="8"/>
        <v/>
      </c>
      <c r="E107" s="82" t="str">
        <f t="shared" si="10"/>
        <v/>
      </c>
      <c r="F107" s="82" t="str">
        <f t="shared" si="9"/>
        <v/>
      </c>
      <c r="G107" s="83" t="str">
        <f t="shared" si="11"/>
        <v/>
      </c>
    </row>
    <row r="108" spans="4:7">
      <c r="D108" s="73" t="str">
        <f t="shared" si="8"/>
        <v/>
      </c>
      <c r="E108" s="82" t="str">
        <f t="shared" si="10"/>
        <v/>
      </c>
      <c r="F108" s="82" t="str">
        <f t="shared" si="9"/>
        <v/>
      </c>
      <c r="G108" s="83" t="str">
        <f t="shared" si="11"/>
        <v/>
      </c>
    </row>
    <row r="109" spans="4:7">
      <c r="D109" s="73" t="str">
        <f t="shared" si="8"/>
        <v/>
      </c>
      <c r="E109" s="82" t="str">
        <f t="shared" si="10"/>
        <v/>
      </c>
      <c r="F109" s="82" t="str">
        <f t="shared" si="9"/>
        <v/>
      </c>
      <c r="G109" s="83" t="str">
        <f t="shared" si="11"/>
        <v/>
      </c>
    </row>
    <row r="110" spans="4:7">
      <c r="D110" s="73" t="str">
        <f>IF(AND(D109&lt;&gt;"",D109&lt;n),D109+1,"")</f>
        <v/>
      </c>
      <c r="E110" s="82" t="str">
        <f t="shared" si="10"/>
        <v/>
      </c>
      <c r="F110" s="82" t="str">
        <f>IF(D110&lt;&gt;"",BINOMDIST(D110,n,p,TRUE),"")</f>
        <v/>
      </c>
      <c r="G110" s="83" t="str">
        <f>IF(F110&lt;&gt;"",1-F109,"")</f>
        <v/>
      </c>
    </row>
  </sheetData>
  <dataConsolidate/>
  <mergeCells count="1">
    <mergeCell ref="C4:J4"/>
  </mergeCells>
  <printOptions horizontalCentered="1" verticalCentered="1" headings="1" gridLinesSet="0"/>
  <pageMargins left="0.75" right="0.75" top="1" bottom="1" header="0.5" footer="0.5"/>
  <pageSetup scale="99" orientation="landscape" horizontalDpi="300" verticalDpi="4294967292"/>
  <headerFooter alignWithMargins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6DD82-C924-45DF-ADA5-6CE8405A07F4}">
  <sheetPr>
    <tabColor theme="5" tint="-0.249977111117893"/>
    <pageSetUpPr fitToPage="1"/>
  </sheetPr>
  <dimension ref="A1:L83"/>
  <sheetViews>
    <sheetView showGridLines="0" zoomScale="115" workbookViewId="0">
      <selection activeCell="A10" sqref="A10"/>
    </sheetView>
  </sheetViews>
  <sheetFormatPr baseColWidth="10" defaultColWidth="9.109375" defaultRowHeight="13.2"/>
  <cols>
    <col min="1" max="1" width="24.77734375" style="84" bestFit="1" customWidth="1"/>
    <col min="2" max="2" width="1.33203125" style="84" customWidth="1"/>
    <col min="3" max="3" width="7.77734375" style="84" customWidth="1"/>
    <col min="4" max="4" width="15.109375" style="84" bestFit="1" customWidth="1"/>
    <col min="5" max="6" width="12.6640625" style="84" customWidth="1"/>
    <col min="7" max="7" width="2.33203125" style="84" customWidth="1"/>
    <col min="8" max="8" width="12" style="84" customWidth="1"/>
    <col min="9" max="9" width="15.33203125" style="84" bestFit="1" customWidth="1"/>
    <col min="10" max="10" width="26.6640625" style="84" customWidth="1"/>
    <col min="11" max="256" width="9.109375" style="84"/>
    <col min="257" max="257" width="24.77734375" style="84" bestFit="1" customWidth="1"/>
    <col min="258" max="258" width="1.33203125" style="84" customWidth="1"/>
    <col min="259" max="259" width="7.77734375" style="84" customWidth="1"/>
    <col min="260" max="260" width="15.109375" style="84" bestFit="1" customWidth="1"/>
    <col min="261" max="262" width="12.6640625" style="84" customWidth="1"/>
    <col min="263" max="263" width="2.33203125" style="84" customWidth="1"/>
    <col min="264" max="264" width="12" style="84" customWidth="1"/>
    <col min="265" max="265" width="15.33203125" style="84" bestFit="1" customWidth="1"/>
    <col min="266" max="266" width="26.6640625" style="84" customWidth="1"/>
    <col min="267" max="512" width="9.109375" style="84"/>
    <col min="513" max="513" width="24.77734375" style="84" bestFit="1" customWidth="1"/>
    <col min="514" max="514" width="1.33203125" style="84" customWidth="1"/>
    <col min="515" max="515" width="7.77734375" style="84" customWidth="1"/>
    <col min="516" max="516" width="15.109375" style="84" bestFit="1" customWidth="1"/>
    <col min="517" max="518" width="12.6640625" style="84" customWidth="1"/>
    <col min="519" max="519" width="2.33203125" style="84" customWidth="1"/>
    <col min="520" max="520" width="12" style="84" customWidth="1"/>
    <col min="521" max="521" width="15.33203125" style="84" bestFit="1" customWidth="1"/>
    <col min="522" max="522" width="26.6640625" style="84" customWidth="1"/>
    <col min="523" max="768" width="9.109375" style="84"/>
    <col min="769" max="769" width="24.77734375" style="84" bestFit="1" customWidth="1"/>
    <col min="770" max="770" width="1.33203125" style="84" customWidth="1"/>
    <col min="771" max="771" width="7.77734375" style="84" customWidth="1"/>
    <col min="772" max="772" width="15.109375" style="84" bestFit="1" customWidth="1"/>
    <col min="773" max="774" width="12.6640625" style="84" customWidth="1"/>
    <col min="775" max="775" width="2.33203125" style="84" customWidth="1"/>
    <col min="776" max="776" width="12" style="84" customWidth="1"/>
    <col min="777" max="777" width="15.33203125" style="84" bestFit="1" customWidth="1"/>
    <col min="778" max="778" width="26.6640625" style="84" customWidth="1"/>
    <col min="779" max="1024" width="9.109375" style="84"/>
    <col min="1025" max="1025" width="24.77734375" style="84" bestFit="1" customWidth="1"/>
    <col min="1026" max="1026" width="1.33203125" style="84" customWidth="1"/>
    <col min="1027" max="1027" width="7.77734375" style="84" customWidth="1"/>
    <col min="1028" max="1028" width="15.109375" style="84" bestFit="1" customWidth="1"/>
    <col min="1029" max="1030" width="12.6640625" style="84" customWidth="1"/>
    <col min="1031" max="1031" width="2.33203125" style="84" customWidth="1"/>
    <col min="1032" max="1032" width="12" style="84" customWidth="1"/>
    <col min="1033" max="1033" width="15.33203125" style="84" bestFit="1" customWidth="1"/>
    <col min="1034" max="1034" width="26.6640625" style="84" customWidth="1"/>
    <col min="1035" max="1280" width="9.109375" style="84"/>
    <col min="1281" max="1281" width="24.77734375" style="84" bestFit="1" customWidth="1"/>
    <col min="1282" max="1282" width="1.33203125" style="84" customWidth="1"/>
    <col min="1283" max="1283" width="7.77734375" style="84" customWidth="1"/>
    <col min="1284" max="1284" width="15.109375" style="84" bestFit="1" customWidth="1"/>
    <col min="1285" max="1286" width="12.6640625" style="84" customWidth="1"/>
    <col min="1287" max="1287" width="2.33203125" style="84" customWidth="1"/>
    <col min="1288" max="1288" width="12" style="84" customWidth="1"/>
    <col min="1289" max="1289" width="15.33203125" style="84" bestFit="1" customWidth="1"/>
    <col min="1290" max="1290" width="26.6640625" style="84" customWidth="1"/>
    <col min="1291" max="1536" width="9.109375" style="84"/>
    <col min="1537" max="1537" width="24.77734375" style="84" bestFit="1" customWidth="1"/>
    <col min="1538" max="1538" width="1.33203125" style="84" customWidth="1"/>
    <col min="1539" max="1539" width="7.77734375" style="84" customWidth="1"/>
    <col min="1540" max="1540" width="15.109375" style="84" bestFit="1" customWidth="1"/>
    <col min="1541" max="1542" width="12.6640625" style="84" customWidth="1"/>
    <col min="1543" max="1543" width="2.33203125" style="84" customWidth="1"/>
    <col min="1544" max="1544" width="12" style="84" customWidth="1"/>
    <col min="1545" max="1545" width="15.33203125" style="84" bestFit="1" customWidth="1"/>
    <col min="1546" max="1546" width="26.6640625" style="84" customWidth="1"/>
    <col min="1547" max="1792" width="9.109375" style="84"/>
    <col min="1793" max="1793" width="24.77734375" style="84" bestFit="1" customWidth="1"/>
    <col min="1794" max="1794" width="1.33203125" style="84" customWidth="1"/>
    <col min="1795" max="1795" width="7.77734375" style="84" customWidth="1"/>
    <col min="1796" max="1796" width="15.109375" style="84" bestFit="1" customWidth="1"/>
    <col min="1797" max="1798" width="12.6640625" style="84" customWidth="1"/>
    <col min="1799" max="1799" width="2.33203125" style="84" customWidth="1"/>
    <col min="1800" max="1800" width="12" style="84" customWidth="1"/>
    <col min="1801" max="1801" width="15.33203125" style="84" bestFit="1" customWidth="1"/>
    <col min="1802" max="1802" width="26.6640625" style="84" customWidth="1"/>
    <col min="1803" max="2048" width="9.109375" style="84"/>
    <col min="2049" max="2049" width="24.77734375" style="84" bestFit="1" customWidth="1"/>
    <col min="2050" max="2050" width="1.33203125" style="84" customWidth="1"/>
    <col min="2051" max="2051" width="7.77734375" style="84" customWidth="1"/>
    <col min="2052" max="2052" width="15.109375" style="84" bestFit="1" customWidth="1"/>
    <col min="2053" max="2054" width="12.6640625" style="84" customWidth="1"/>
    <col min="2055" max="2055" width="2.33203125" style="84" customWidth="1"/>
    <col min="2056" max="2056" width="12" style="84" customWidth="1"/>
    <col min="2057" max="2057" width="15.33203125" style="84" bestFit="1" customWidth="1"/>
    <col min="2058" max="2058" width="26.6640625" style="84" customWidth="1"/>
    <col min="2059" max="2304" width="9.109375" style="84"/>
    <col min="2305" max="2305" width="24.77734375" style="84" bestFit="1" customWidth="1"/>
    <col min="2306" max="2306" width="1.33203125" style="84" customWidth="1"/>
    <col min="2307" max="2307" width="7.77734375" style="84" customWidth="1"/>
    <col min="2308" max="2308" width="15.109375" style="84" bestFit="1" customWidth="1"/>
    <col min="2309" max="2310" width="12.6640625" style="84" customWidth="1"/>
    <col min="2311" max="2311" width="2.33203125" style="84" customWidth="1"/>
    <col min="2312" max="2312" width="12" style="84" customWidth="1"/>
    <col min="2313" max="2313" width="15.33203125" style="84" bestFit="1" customWidth="1"/>
    <col min="2314" max="2314" width="26.6640625" style="84" customWidth="1"/>
    <col min="2315" max="2560" width="9.109375" style="84"/>
    <col min="2561" max="2561" width="24.77734375" style="84" bestFit="1" customWidth="1"/>
    <col min="2562" max="2562" width="1.33203125" style="84" customWidth="1"/>
    <col min="2563" max="2563" width="7.77734375" style="84" customWidth="1"/>
    <col min="2564" max="2564" width="15.109375" style="84" bestFit="1" customWidth="1"/>
    <col min="2565" max="2566" width="12.6640625" style="84" customWidth="1"/>
    <col min="2567" max="2567" width="2.33203125" style="84" customWidth="1"/>
    <col min="2568" max="2568" width="12" style="84" customWidth="1"/>
    <col min="2569" max="2569" width="15.33203125" style="84" bestFit="1" customWidth="1"/>
    <col min="2570" max="2570" width="26.6640625" style="84" customWidth="1"/>
    <col min="2571" max="2816" width="9.109375" style="84"/>
    <col min="2817" max="2817" width="24.77734375" style="84" bestFit="1" customWidth="1"/>
    <col min="2818" max="2818" width="1.33203125" style="84" customWidth="1"/>
    <col min="2819" max="2819" width="7.77734375" style="84" customWidth="1"/>
    <col min="2820" max="2820" width="15.109375" style="84" bestFit="1" customWidth="1"/>
    <col min="2821" max="2822" width="12.6640625" style="84" customWidth="1"/>
    <col min="2823" max="2823" width="2.33203125" style="84" customWidth="1"/>
    <col min="2824" max="2824" width="12" style="84" customWidth="1"/>
    <col min="2825" max="2825" width="15.33203125" style="84" bestFit="1" customWidth="1"/>
    <col min="2826" max="2826" width="26.6640625" style="84" customWidth="1"/>
    <col min="2827" max="3072" width="9.109375" style="84"/>
    <col min="3073" max="3073" width="24.77734375" style="84" bestFit="1" customWidth="1"/>
    <col min="3074" max="3074" width="1.33203125" style="84" customWidth="1"/>
    <col min="3075" max="3075" width="7.77734375" style="84" customWidth="1"/>
    <col min="3076" max="3076" width="15.109375" style="84" bestFit="1" customWidth="1"/>
    <col min="3077" max="3078" width="12.6640625" style="84" customWidth="1"/>
    <col min="3079" max="3079" width="2.33203125" style="84" customWidth="1"/>
    <col min="3080" max="3080" width="12" style="84" customWidth="1"/>
    <col min="3081" max="3081" width="15.33203125" style="84" bestFit="1" customWidth="1"/>
    <col min="3082" max="3082" width="26.6640625" style="84" customWidth="1"/>
    <col min="3083" max="3328" width="9.109375" style="84"/>
    <col min="3329" max="3329" width="24.77734375" style="84" bestFit="1" customWidth="1"/>
    <col min="3330" max="3330" width="1.33203125" style="84" customWidth="1"/>
    <col min="3331" max="3331" width="7.77734375" style="84" customWidth="1"/>
    <col min="3332" max="3332" width="15.109375" style="84" bestFit="1" customWidth="1"/>
    <col min="3333" max="3334" width="12.6640625" style="84" customWidth="1"/>
    <col min="3335" max="3335" width="2.33203125" style="84" customWidth="1"/>
    <col min="3336" max="3336" width="12" style="84" customWidth="1"/>
    <col min="3337" max="3337" width="15.33203125" style="84" bestFit="1" customWidth="1"/>
    <col min="3338" max="3338" width="26.6640625" style="84" customWidth="1"/>
    <col min="3339" max="3584" width="9.109375" style="84"/>
    <col min="3585" max="3585" width="24.77734375" style="84" bestFit="1" customWidth="1"/>
    <col min="3586" max="3586" width="1.33203125" style="84" customWidth="1"/>
    <col min="3587" max="3587" width="7.77734375" style="84" customWidth="1"/>
    <col min="3588" max="3588" width="15.109375" style="84" bestFit="1" customWidth="1"/>
    <col min="3589" max="3590" width="12.6640625" style="84" customWidth="1"/>
    <col min="3591" max="3591" width="2.33203125" style="84" customWidth="1"/>
    <col min="3592" max="3592" width="12" style="84" customWidth="1"/>
    <col min="3593" max="3593" width="15.33203125" style="84" bestFit="1" customWidth="1"/>
    <col min="3594" max="3594" width="26.6640625" style="84" customWidth="1"/>
    <col min="3595" max="3840" width="9.109375" style="84"/>
    <col min="3841" max="3841" width="24.77734375" style="84" bestFit="1" customWidth="1"/>
    <col min="3842" max="3842" width="1.33203125" style="84" customWidth="1"/>
    <col min="3843" max="3843" width="7.77734375" style="84" customWidth="1"/>
    <col min="3844" max="3844" width="15.109375" style="84" bestFit="1" customWidth="1"/>
    <col min="3845" max="3846" width="12.6640625" style="84" customWidth="1"/>
    <col min="3847" max="3847" width="2.33203125" style="84" customWidth="1"/>
    <col min="3848" max="3848" width="12" style="84" customWidth="1"/>
    <col min="3849" max="3849" width="15.33203125" style="84" bestFit="1" customWidth="1"/>
    <col min="3850" max="3850" width="26.6640625" style="84" customWidth="1"/>
    <col min="3851" max="4096" width="9.109375" style="84"/>
    <col min="4097" max="4097" width="24.77734375" style="84" bestFit="1" customWidth="1"/>
    <col min="4098" max="4098" width="1.33203125" style="84" customWidth="1"/>
    <col min="4099" max="4099" width="7.77734375" style="84" customWidth="1"/>
    <col min="4100" max="4100" width="15.109375" style="84" bestFit="1" customWidth="1"/>
    <col min="4101" max="4102" width="12.6640625" style="84" customWidth="1"/>
    <col min="4103" max="4103" width="2.33203125" style="84" customWidth="1"/>
    <col min="4104" max="4104" width="12" style="84" customWidth="1"/>
    <col min="4105" max="4105" width="15.33203125" style="84" bestFit="1" customWidth="1"/>
    <col min="4106" max="4106" width="26.6640625" style="84" customWidth="1"/>
    <col min="4107" max="4352" width="9.109375" style="84"/>
    <col min="4353" max="4353" width="24.77734375" style="84" bestFit="1" customWidth="1"/>
    <col min="4354" max="4354" width="1.33203125" style="84" customWidth="1"/>
    <col min="4355" max="4355" width="7.77734375" style="84" customWidth="1"/>
    <col min="4356" max="4356" width="15.109375" style="84" bestFit="1" customWidth="1"/>
    <col min="4357" max="4358" width="12.6640625" style="84" customWidth="1"/>
    <col min="4359" max="4359" width="2.33203125" style="84" customWidth="1"/>
    <col min="4360" max="4360" width="12" style="84" customWidth="1"/>
    <col min="4361" max="4361" width="15.33203125" style="84" bestFit="1" customWidth="1"/>
    <col min="4362" max="4362" width="26.6640625" style="84" customWidth="1"/>
    <col min="4363" max="4608" width="9.109375" style="84"/>
    <col min="4609" max="4609" width="24.77734375" style="84" bestFit="1" customWidth="1"/>
    <col min="4610" max="4610" width="1.33203125" style="84" customWidth="1"/>
    <col min="4611" max="4611" width="7.77734375" style="84" customWidth="1"/>
    <col min="4612" max="4612" width="15.109375" style="84" bestFit="1" customWidth="1"/>
    <col min="4613" max="4614" width="12.6640625" style="84" customWidth="1"/>
    <col min="4615" max="4615" width="2.33203125" style="84" customWidth="1"/>
    <col min="4616" max="4616" width="12" style="84" customWidth="1"/>
    <col min="4617" max="4617" width="15.33203125" style="84" bestFit="1" customWidth="1"/>
    <col min="4618" max="4618" width="26.6640625" style="84" customWidth="1"/>
    <col min="4619" max="4864" width="9.109375" style="84"/>
    <col min="4865" max="4865" width="24.77734375" style="84" bestFit="1" customWidth="1"/>
    <col min="4866" max="4866" width="1.33203125" style="84" customWidth="1"/>
    <col min="4867" max="4867" width="7.77734375" style="84" customWidth="1"/>
    <col min="4868" max="4868" width="15.109375" style="84" bestFit="1" customWidth="1"/>
    <col min="4869" max="4870" width="12.6640625" style="84" customWidth="1"/>
    <col min="4871" max="4871" width="2.33203125" style="84" customWidth="1"/>
    <col min="4872" max="4872" width="12" style="84" customWidth="1"/>
    <col min="4873" max="4873" width="15.33203125" style="84" bestFit="1" customWidth="1"/>
    <col min="4874" max="4874" width="26.6640625" style="84" customWidth="1"/>
    <col min="4875" max="5120" width="9.109375" style="84"/>
    <col min="5121" max="5121" width="24.77734375" style="84" bestFit="1" customWidth="1"/>
    <col min="5122" max="5122" width="1.33203125" style="84" customWidth="1"/>
    <col min="5123" max="5123" width="7.77734375" style="84" customWidth="1"/>
    <col min="5124" max="5124" width="15.109375" style="84" bestFit="1" customWidth="1"/>
    <col min="5125" max="5126" width="12.6640625" style="84" customWidth="1"/>
    <col min="5127" max="5127" width="2.33203125" style="84" customWidth="1"/>
    <col min="5128" max="5128" width="12" style="84" customWidth="1"/>
    <col min="5129" max="5129" width="15.33203125" style="84" bestFit="1" customWidth="1"/>
    <col min="5130" max="5130" width="26.6640625" style="84" customWidth="1"/>
    <col min="5131" max="5376" width="9.109375" style="84"/>
    <col min="5377" max="5377" width="24.77734375" style="84" bestFit="1" customWidth="1"/>
    <col min="5378" max="5378" width="1.33203125" style="84" customWidth="1"/>
    <col min="5379" max="5379" width="7.77734375" style="84" customWidth="1"/>
    <col min="5380" max="5380" width="15.109375" style="84" bestFit="1" customWidth="1"/>
    <col min="5381" max="5382" width="12.6640625" style="84" customWidth="1"/>
    <col min="5383" max="5383" width="2.33203125" style="84" customWidth="1"/>
    <col min="5384" max="5384" width="12" style="84" customWidth="1"/>
    <col min="5385" max="5385" width="15.33203125" style="84" bestFit="1" customWidth="1"/>
    <col min="5386" max="5386" width="26.6640625" style="84" customWidth="1"/>
    <col min="5387" max="5632" width="9.109375" style="84"/>
    <col min="5633" max="5633" width="24.77734375" style="84" bestFit="1" customWidth="1"/>
    <col min="5634" max="5634" width="1.33203125" style="84" customWidth="1"/>
    <col min="5635" max="5635" width="7.77734375" style="84" customWidth="1"/>
    <col min="5636" max="5636" width="15.109375" style="84" bestFit="1" customWidth="1"/>
    <col min="5637" max="5638" width="12.6640625" style="84" customWidth="1"/>
    <col min="5639" max="5639" width="2.33203125" style="84" customWidth="1"/>
    <col min="5640" max="5640" width="12" style="84" customWidth="1"/>
    <col min="5641" max="5641" width="15.33203125" style="84" bestFit="1" customWidth="1"/>
    <col min="5642" max="5642" width="26.6640625" style="84" customWidth="1"/>
    <col min="5643" max="5888" width="9.109375" style="84"/>
    <col min="5889" max="5889" width="24.77734375" style="84" bestFit="1" customWidth="1"/>
    <col min="5890" max="5890" width="1.33203125" style="84" customWidth="1"/>
    <col min="5891" max="5891" width="7.77734375" style="84" customWidth="1"/>
    <col min="5892" max="5892" width="15.109375" style="84" bestFit="1" customWidth="1"/>
    <col min="5893" max="5894" width="12.6640625" style="84" customWidth="1"/>
    <col min="5895" max="5895" width="2.33203125" style="84" customWidth="1"/>
    <col min="5896" max="5896" width="12" style="84" customWidth="1"/>
    <col min="5897" max="5897" width="15.33203125" style="84" bestFit="1" customWidth="1"/>
    <col min="5898" max="5898" width="26.6640625" style="84" customWidth="1"/>
    <col min="5899" max="6144" width="9.109375" style="84"/>
    <col min="6145" max="6145" width="24.77734375" style="84" bestFit="1" customWidth="1"/>
    <col min="6146" max="6146" width="1.33203125" style="84" customWidth="1"/>
    <col min="6147" max="6147" width="7.77734375" style="84" customWidth="1"/>
    <col min="6148" max="6148" width="15.109375" style="84" bestFit="1" customWidth="1"/>
    <col min="6149" max="6150" width="12.6640625" style="84" customWidth="1"/>
    <col min="6151" max="6151" width="2.33203125" style="84" customWidth="1"/>
    <col min="6152" max="6152" width="12" style="84" customWidth="1"/>
    <col min="6153" max="6153" width="15.33203125" style="84" bestFit="1" customWidth="1"/>
    <col min="6154" max="6154" width="26.6640625" style="84" customWidth="1"/>
    <col min="6155" max="6400" width="9.109375" style="84"/>
    <col min="6401" max="6401" width="24.77734375" style="84" bestFit="1" customWidth="1"/>
    <col min="6402" max="6402" width="1.33203125" style="84" customWidth="1"/>
    <col min="6403" max="6403" width="7.77734375" style="84" customWidth="1"/>
    <col min="6404" max="6404" width="15.109375" style="84" bestFit="1" customWidth="1"/>
    <col min="6405" max="6406" width="12.6640625" style="84" customWidth="1"/>
    <col min="6407" max="6407" width="2.33203125" style="84" customWidth="1"/>
    <col min="6408" max="6408" width="12" style="84" customWidth="1"/>
    <col min="6409" max="6409" width="15.33203125" style="84" bestFit="1" customWidth="1"/>
    <col min="6410" max="6410" width="26.6640625" style="84" customWidth="1"/>
    <col min="6411" max="6656" width="9.109375" style="84"/>
    <col min="6657" max="6657" width="24.77734375" style="84" bestFit="1" customWidth="1"/>
    <col min="6658" max="6658" width="1.33203125" style="84" customWidth="1"/>
    <col min="6659" max="6659" width="7.77734375" style="84" customWidth="1"/>
    <col min="6660" max="6660" width="15.109375" style="84" bestFit="1" customWidth="1"/>
    <col min="6661" max="6662" width="12.6640625" style="84" customWidth="1"/>
    <col min="6663" max="6663" width="2.33203125" style="84" customWidth="1"/>
    <col min="6664" max="6664" width="12" style="84" customWidth="1"/>
    <col min="6665" max="6665" width="15.33203125" style="84" bestFit="1" customWidth="1"/>
    <col min="6666" max="6666" width="26.6640625" style="84" customWidth="1"/>
    <col min="6667" max="6912" width="9.109375" style="84"/>
    <col min="6913" max="6913" width="24.77734375" style="84" bestFit="1" customWidth="1"/>
    <col min="6914" max="6914" width="1.33203125" style="84" customWidth="1"/>
    <col min="6915" max="6915" width="7.77734375" style="84" customWidth="1"/>
    <col min="6916" max="6916" width="15.109375" style="84" bestFit="1" customWidth="1"/>
    <col min="6917" max="6918" width="12.6640625" style="84" customWidth="1"/>
    <col min="6919" max="6919" width="2.33203125" style="84" customWidth="1"/>
    <col min="6920" max="6920" width="12" style="84" customWidth="1"/>
    <col min="6921" max="6921" width="15.33203125" style="84" bestFit="1" customWidth="1"/>
    <col min="6922" max="6922" width="26.6640625" style="84" customWidth="1"/>
    <col min="6923" max="7168" width="9.109375" style="84"/>
    <col min="7169" max="7169" width="24.77734375" style="84" bestFit="1" customWidth="1"/>
    <col min="7170" max="7170" width="1.33203125" style="84" customWidth="1"/>
    <col min="7171" max="7171" width="7.77734375" style="84" customWidth="1"/>
    <col min="7172" max="7172" width="15.109375" style="84" bestFit="1" customWidth="1"/>
    <col min="7173" max="7174" width="12.6640625" style="84" customWidth="1"/>
    <col min="7175" max="7175" width="2.33203125" style="84" customWidth="1"/>
    <col min="7176" max="7176" width="12" style="84" customWidth="1"/>
    <col min="7177" max="7177" width="15.33203125" style="84" bestFit="1" customWidth="1"/>
    <col min="7178" max="7178" width="26.6640625" style="84" customWidth="1"/>
    <col min="7179" max="7424" width="9.109375" style="84"/>
    <col min="7425" max="7425" width="24.77734375" style="84" bestFit="1" customWidth="1"/>
    <col min="7426" max="7426" width="1.33203125" style="84" customWidth="1"/>
    <col min="7427" max="7427" width="7.77734375" style="84" customWidth="1"/>
    <col min="7428" max="7428" width="15.109375" style="84" bestFit="1" customWidth="1"/>
    <col min="7429" max="7430" width="12.6640625" style="84" customWidth="1"/>
    <col min="7431" max="7431" width="2.33203125" style="84" customWidth="1"/>
    <col min="7432" max="7432" width="12" style="84" customWidth="1"/>
    <col min="7433" max="7433" width="15.33203125" style="84" bestFit="1" customWidth="1"/>
    <col min="7434" max="7434" width="26.6640625" style="84" customWidth="1"/>
    <col min="7435" max="7680" width="9.109375" style="84"/>
    <col min="7681" max="7681" width="24.77734375" style="84" bestFit="1" customWidth="1"/>
    <col min="7682" max="7682" width="1.33203125" style="84" customWidth="1"/>
    <col min="7683" max="7683" width="7.77734375" style="84" customWidth="1"/>
    <col min="7684" max="7684" width="15.109375" style="84" bestFit="1" customWidth="1"/>
    <col min="7685" max="7686" width="12.6640625" style="84" customWidth="1"/>
    <col min="7687" max="7687" width="2.33203125" style="84" customWidth="1"/>
    <col min="7688" max="7688" width="12" style="84" customWidth="1"/>
    <col min="7689" max="7689" width="15.33203125" style="84" bestFit="1" customWidth="1"/>
    <col min="7690" max="7690" width="26.6640625" style="84" customWidth="1"/>
    <col min="7691" max="7936" width="9.109375" style="84"/>
    <col min="7937" max="7937" width="24.77734375" style="84" bestFit="1" customWidth="1"/>
    <col min="7938" max="7938" width="1.33203125" style="84" customWidth="1"/>
    <col min="7939" max="7939" width="7.77734375" style="84" customWidth="1"/>
    <col min="7940" max="7940" width="15.109375" style="84" bestFit="1" customWidth="1"/>
    <col min="7941" max="7942" width="12.6640625" style="84" customWidth="1"/>
    <col min="7943" max="7943" width="2.33203125" style="84" customWidth="1"/>
    <col min="7944" max="7944" width="12" style="84" customWidth="1"/>
    <col min="7945" max="7945" width="15.33203125" style="84" bestFit="1" customWidth="1"/>
    <col min="7946" max="7946" width="26.6640625" style="84" customWidth="1"/>
    <col min="7947" max="8192" width="9.109375" style="84"/>
    <col min="8193" max="8193" width="24.77734375" style="84" bestFit="1" customWidth="1"/>
    <col min="8194" max="8194" width="1.33203125" style="84" customWidth="1"/>
    <col min="8195" max="8195" width="7.77734375" style="84" customWidth="1"/>
    <col min="8196" max="8196" width="15.109375" style="84" bestFit="1" customWidth="1"/>
    <col min="8197" max="8198" width="12.6640625" style="84" customWidth="1"/>
    <col min="8199" max="8199" width="2.33203125" style="84" customWidth="1"/>
    <col min="8200" max="8200" width="12" style="84" customWidth="1"/>
    <col min="8201" max="8201" width="15.33203125" style="84" bestFit="1" customWidth="1"/>
    <col min="8202" max="8202" width="26.6640625" style="84" customWidth="1"/>
    <col min="8203" max="8448" width="9.109375" style="84"/>
    <col min="8449" max="8449" width="24.77734375" style="84" bestFit="1" customWidth="1"/>
    <col min="8450" max="8450" width="1.33203125" style="84" customWidth="1"/>
    <col min="8451" max="8451" width="7.77734375" style="84" customWidth="1"/>
    <col min="8452" max="8452" width="15.109375" style="84" bestFit="1" customWidth="1"/>
    <col min="8453" max="8454" width="12.6640625" style="84" customWidth="1"/>
    <col min="8455" max="8455" width="2.33203125" style="84" customWidth="1"/>
    <col min="8456" max="8456" width="12" style="84" customWidth="1"/>
    <col min="8457" max="8457" width="15.33203125" style="84" bestFit="1" customWidth="1"/>
    <col min="8458" max="8458" width="26.6640625" style="84" customWidth="1"/>
    <col min="8459" max="8704" width="9.109375" style="84"/>
    <col min="8705" max="8705" width="24.77734375" style="84" bestFit="1" customWidth="1"/>
    <col min="8706" max="8706" width="1.33203125" style="84" customWidth="1"/>
    <col min="8707" max="8707" width="7.77734375" style="84" customWidth="1"/>
    <col min="8708" max="8708" width="15.109375" style="84" bestFit="1" customWidth="1"/>
    <col min="8709" max="8710" width="12.6640625" style="84" customWidth="1"/>
    <col min="8711" max="8711" width="2.33203125" style="84" customWidth="1"/>
    <col min="8712" max="8712" width="12" style="84" customWidth="1"/>
    <col min="8713" max="8713" width="15.33203125" style="84" bestFit="1" customWidth="1"/>
    <col min="8714" max="8714" width="26.6640625" style="84" customWidth="1"/>
    <col min="8715" max="8960" width="9.109375" style="84"/>
    <col min="8961" max="8961" width="24.77734375" style="84" bestFit="1" customWidth="1"/>
    <col min="8962" max="8962" width="1.33203125" style="84" customWidth="1"/>
    <col min="8963" max="8963" width="7.77734375" style="84" customWidth="1"/>
    <col min="8964" max="8964" width="15.109375" style="84" bestFit="1" customWidth="1"/>
    <col min="8965" max="8966" width="12.6640625" style="84" customWidth="1"/>
    <col min="8967" max="8967" width="2.33203125" style="84" customWidth="1"/>
    <col min="8968" max="8968" width="12" style="84" customWidth="1"/>
    <col min="8969" max="8969" width="15.33203125" style="84" bestFit="1" customWidth="1"/>
    <col min="8970" max="8970" width="26.6640625" style="84" customWidth="1"/>
    <col min="8971" max="9216" width="9.109375" style="84"/>
    <col min="9217" max="9217" width="24.77734375" style="84" bestFit="1" customWidth="1"/>
    <col min="9218" max="9218" width="1.33203125" style="84" customWidth="1"/>
    <col min="9219" max="9219" width="7.77734375" style="84" customWidth="1"/>
    <col min="9220" max="9220" width="15.109375" style="84" bestFit="1" customWidth="1"/>
    <col min="9221" max="9222" width="12.6640625" style="84" customWidth="1"/>
    <col min="9223" max="9223" width="2.33203125" style="84" customWidth="1"/>
    <col min="9224" max="9224" width="12" style="84" customWidth="1"/>
    <col min="9225" max="9225" width="15.33203125" style="84" bestFit="1" customWidth="1"/>
    <col min="9226" max="9226" width="26.6640625" style="84" customWidth="1"/>
    <col min="9227" max="9472" width="9.109375" style="84"/>
    <col min="9473" max="9473" width="24.77734375" style="84" bestFit="1" customWidth="1"/>
    <col min="9474" max="9474" width="1.33203125" style="84" customWidth="1"/>
    <col min="9475" max="9475" width="7.77734375" style="84" customWidth="1"/>
    <col min="9476" max="9476" width="15.109375" style="84" bestFit="1" customWidth="1"/>
    <col min="9477" max="9478" width="12.6640625" style="84" customWidth="1"/>
    <col min="9479" max="9479" width="2.33203125" style="84" customWidth="1"/>
    <col min="9480" max="9480" width="12" style="84" customWidth="1"/>
    <col min="9481" max="9481" width="15.33203125" style="84" bestFit="1" customWidth="1"/>
    <col min="9482" max="9482" width="26.6640625" style="84" customWidth="1"/>
    <col min="9483" max="9728" width="9.109375" style="84"/>
    <col min="9729" max="9729" width="24.77734375" style="84" bestFit="1" customWidth="1"/>
    <col min="9730" max="9730" width="1.33203125" style="84" customWidth="1"/>
    <col min="9731" max="9731" width="7.77734375" style="84" customWidth="1"/>
    <col min="9732" max="9732" width="15.109375" style="84" bestFit="1" customWidth="1"/>
    <col min="9733" max="9734" width="12.6640625" style="84" customWidth="1"/>
    <col min="9735" max="9735" width="2.33203125" style="84" customWidth="1"/>
    <col min="9736" max="9736" width="12" style="84" customWidth="1"/>
    <col min="9737" max="9737" width="15.33203125" style="84" bestFit="1" customWidth="1"/>
    <col min="9738" max="9738" width="26.6640625" style="84" customWidth="1"/>
    <col min="9739" max="9984" width="9.109375" style="84"/>
    <col min="9985" max="9985" width="24.77734375" style="84" bestFit="1" customWidth="1"/>
    <col min="9986" max="9986" width="1.33203125" style="84" customWidth="1"/>
    <col min="9987" max="9987" width="7.77734375" style="84" customWidth="1"/>
    <col min="9988" max="9988" width="15.109375" style="84" bestFit="1" customWidth="1"/>
    <col min="9989" max="9990" width="12.6640625" style="84" customWidth="1"/>
    <col min="9991" max="9991" width="2.33203125" style="84" customWidth="1"/>
    <col min="9992" max="9992" width="12" style="84" customWidth="1"/>
    <col min="9993" max="9993" width="15.33203125" style="84" bestFit="1" customWidth="1"/>
    <col min="9994" max="9994" width="26.6640625" style="84" customWidth="1"/>
    <col min="9995" max="10240" width="9.109375" style="84"/>
    <col min="10241" max="10241" width="24.77734375" style="84" bestFit="1" customWidth="1"/>
    <col min="10242" max="10242" width="1.33203125" style="84" customWidth="1"/>
    <col min="10243" max="10243" width="7.77734375" style="84" customWidth="1"/>
    <col min="10244" max="10244" width="15.109375" style="84" bestFit="1" customWidth="1"/>
    <col min="10245" max="10246" width="12.6640625" style="84" customWidth="1"/>
    <col min="10247" max="10247" width="2.33203125" style="84" customWidth="1"/>
    <col min="10248" max="10248" width="12" style="84" customWidth="1"/>
    <col min="10249" max="10249" width="15.33203125" style="84" bestFit="1" customWidth="1"/>
    <col min="10250" max="10250" width="26.6640625" style="84" customWidth="1"/>
    <col min="10251" max="10496" width="9.109375" style="84"/>
    <col min="10497" max="10497" width="24.77734375" style="84" bestFit="1" customWidth="1"/>
    <col min="10498" max="10498" width="1.33203125" style="84" customWidth="1"/>
    <col min="10499" max="10499" width="7.77734375" style="84" customWidth="1"/>
    <col min="10500" max="10500" width="15.109375" style="84" bestFit="1" customWidth="1"/>
    <col min="10501" max="10502" width="12.6640625" style="84" customWidth="1"/>
    <col min="10503" max="10503" width="2.33203125" style="84" customWidth="1"/>
    <col min="10504" max="10504" width="12" style="84" customWidth="1"/>
    <col min="10505" max="10505" width="15.33203125" style="84" bestFit="1" customWidth="1"/>
    <col min="10506" max="10506" width="26.6640625" style="84" customWidth="1"/>
    <col min="10507" max="10752" width="9.109375" style="84"/>
    <col min="10753" max="10753" width="24.77734375" style="84" bestFit="1" customWidth="1"/>
    <col min="10754" max="10754" width="1.33203125" style="84" customWidth="1"/>
    <col min="10755" max="10755" width="7.77734375" style="84" customWidth="1"/>
    <col min="10756" max="10756" width="15.109375" style="84" bestFit="1" customWidth="1"/>
    <col min="10757" max="10758" width="12.6640625" style="84" customWidth="1"/>
    <col min="10759" max="10759" width="2.33203125" style="84" customWidth="1"/>
    <col min="10760" max="10760" width="12" style="84" customWidth="1"/>
    <col min="10761" max="10761" width="15.33203125" style="84" bestFit="1" customWidth="1"/>
    <col min="10762" max="10762" width="26.6640625" style="84" customWidth="1"/>
    <col min="10763" max="11008" width="9.109375" style="84"/>
    <col min="11009" max="11009" width="24.77734375" style="84" bestFit="1" customWidth="1"/>
    <col min="11010" max="11010" width="1.33203125" style="84" customWidth="1"/>
    <col min="11011" max="11011" width="7.77734375" style="84" customWidth="1"/>
    <col min="11012" max="11012" width="15.109375" style="84" bestFit="1" customWidth="1"/>
    <col min="11013" max="11014" width="12.6640625" style="84" customWidth="1"/>
    <col min="11015" max="11015" width="2.33203125" style="84" customWidth="1"/>
    <col min="11016" max="11016" width="12" style="84" customWidth="1"/>
    <col min="11017" max="11017" width="15.33203125" style="84" bestFit="1" customWidth="1"/>
    <col min="11018" max="11018" width="26.6640625" style="84" customWidth="1"/>
    <col min="11019" max="11264" width="9.109375" style="84"/>
    <col min="11265" max="11265" width="24.77734375" style="84" bestFit="1" customWidth="1"/>
    <col min="11266" max="11266" width="1.33203125" style="84" customWidth="1"/>
    <col min="11267" max="11267" width="7.77734375" style="84" customWidth="1"/>
    <col min="11268" max="11268" width="15.109375" style="84" bestFit="1" customWidth="1"/>
    <col min="11269" max="11270" width="12.6640625" style="84" customWidth="1"/>
    <col min="11271" max="11271" width="2.33203125" style="84" customWidth="1"/>
    <col min="11272" max="11272" width="12" style="84" customWidth="1"/>
    <col min="11273" max="11273" width="15.33203125" style="84" bestFit="1" customWidth="1"/>
    <col min="11274" max="11274" width="26.6640625" style="84" customWidth="1"/>
    <col min="11275" max="11520" width="9.109375" style="84"/>
    <col min="11521" max="11521" width="24.77734375" style="84" bestFit="1" customWidth="1"/>
    <col min="11522" max="11522" width="1.33203125" style="84" customWidth="1"/>
    <col min="11523" max="11523" width="7.77734375" style="84" customWidth="1"/>
    <col min="11524" max="11524" width="15.109375" style="84" bestFit="1" customWidth="1"/>
    <col min="11525" max="11526" width="12.6640625" style="84" customWidth="1"/>
    <col min="11527" max="11527" width="2.33203125" style="84" customWidth="1"/>
    <col min="11528" max="11528" width="12" style="84" customWidth="1"/>
    <col min="11529" max="11529" width="15.33203125" style="84" bestFit="1" customWidth="1"/>
    <col min="11530" max="11530" width="26.6640625" style="84" customWidth="1"/>
    <col min="11531" max="11776" width="9.109375" style="84"/>
    <col min="11777" max="11777" width="24.77734375" style="84" bestFit="1" customWidth="1"/>
    <col min="11778" max="11778" width="1.33203125" style="84" customWidth="1"/>
    <col min="11779" max="11779" width="7.77734375" style="84" customWidth="1"/>
    <col min="11780" max="11780" width="15.109375" style="84" bestFit="1" customWidth="1"/>
    <col min="11781" max="11782" width="12.6640625" style="84" customWidth="1"/>
    <col min="11783" max="11783" width="2.33203125" style="84" customWidth="1"/>
    <col min="11784" max="11784" width="12" style="84" customWidth="1"/>
    <col min="11785" max="11785" width="15.33203125" style="84" bestFit="1" customWidth="1"/>
    <col min="11786" max="11786" width="26.6640625" style="84" customWidth="1"/>
    <col min="11787" max="12032" width="9.109375" style="84"/>
    <col min="12033" max="12033" width="24.77734375" style="84" bestFit="1" customWidth="1"/>
    <col min="12034" max="12034" width="1.33203125" style="84" customWidth="1"/>
    <col min="12035" max="12035" width="7.77734375" style="84" customWidth="1"/>
    <col min="12036" max="12036" width="15.109375" style="84" bestFit="1" customWidth="1"/>
    <col min="12037" max="12038" width="12.6640625" style="84" customWidth="1"/>
    <col min="12039" max="12039" width="2.33203125" style="84" customWidth="1"/>
    <col min="12040" max="12040" width="12" style="84" customWidth="1"/>
    <col min="12041" max="12041" width="15.33203125" style="84" bestFit="1" customWidth="1"/>
    <col min="12042" max="12042" width="26.6640625" style="84" customWidth="1"/>
    <col min="12043" max="12288" width="9.109375" style="84"/>
    <col min="12289" max="12289" width="24.77734375" style="84" bestFit="1" customWidth="1"/>
    <col min="12290" max="12290" width="1.33203125" style="84" customWidth="1"/>
    <col min="12291" max="12291" width="7.77734375" style="84" customWidth="1"/>
    <col min="12292" max="12292" width="15.109375" style="84" bestFit="1" customWidth="1"/>
    <col min="12293" max="12294" width="12.6640625" style="84" customWidth="1"/>
    <col min="12295" max="12295" width="2.33203125" style="84" customWidth="1"/>
    <col min="12296" max="12296" width="12" style="84" customWidth="1"/>
    <col min="12297" max="12297" width="15.33203125" style="84" bestFit="1" customWidth="1"/>
    <col min="12298" max="12298" width="26.6640625" style="84" customWidth="1"/>
    <col min="12299" max="12544" width="9.109375" style="84"/>
    <col min="12545" max="12545" width="24.77734375" style="84" bestFit="1" customWidth="1"/>
    <col min="12546" max="12546" width="1.33203125" style="84" customWidth="1"/>
    <col min="12547" max="12547" width="7.77734375" style="84" customWidth="1"/>
    <col min="12548" max="12548" width="15.109375" style="84" bestFit="1" customWidth="1"/>
    <col min="12549" max="12550" width="12.6640625" style="84" customWidth="1"/>
    <col min="12551" max="12551" width="2.33203125" style="84" customWidth="1"/>
    <col min="12552" max="12552" width="12" style="84" customWidth="1"/>
    <col min="12553" max="12553" width="15.33203125" style="84" bestFit="1" customWidth="1"/>
    <col min="12554" max="12554" width="26.6640625" style="84" customWidth="1"/>
    <col min="12555" max="12800" width="9.109375" style="84"/>
    <col min="12801" max="12801" width="24.77734375" style="84" bestFit="1" customWidth="1"/>
    <col min="12802" max="12802" width="1.33203125" style="84" customWidth="1"/>
    <col min="12803" max="12803" width="7.77734375" style="84" customWidth="1"/>
    <col min="12804" max="12804" width="15.109375" style="84" bestFit="1" customWidth="1"/>
    <col min="12805" max="12806" width="12.6640625" style="84" customWidth="1"/>
    <col min="12807" max="12807" width="2.33203125" style="84" customWidth="1"/>
    <col min="12808" max="12808" width="12" style="84" customWidth="1"/>
    <col min="12809" max="12809" width="15.33203125" style="84" bestFit="1" customWidth="1"/>
    <col min="12810" max="12810" width="26.6640625" style="84" customWidth="1"/>
    <col min="12811" max="13056" width="9.109375" style="84"/>
    <col min="13057" max="13057" width="24.77734375" style="84" bestFit="1" customWidth="1"/>
    <col min="13058" max="13058" width="1.33203125" style="84" customWidth="1"/>
    <col min="13059" max="13059" width="7.77734375" style="84" customWidth="1"/>
    <col min="13060" max="13060" width="15.109375" style="84" bestFit="1" customWidth="1"/>
    <col min="13061" max="13062" width="12.6640625" style="84" customWidth="1"/>
    <col min="13063" max="13063" width="2.33203125" style="84" customWidth="1"/>
    <col min="13064" max="13064" width="12" style="84" customWidth="1"/>
    <col min="13065" max="13065" width="15.33203125" style="84" bestFit="1" customWidth="1"/>
    <col min="13066" max="13066" width="26.6640625" style="84" customWidth="1"/>
    <col min="13067" max="13312" width="9.109375" style="84"/>
    <col min="13313" max="13313" width="24.77734375" style="84" bestFit="1" customWidth="1"/>
    <col min="13314" max="13314" width="1.33203125" style="84" customWidth="1"/>
    <col min="13315" max="13315" width="7.77734375" style="84" customWidth="1"/>
    <col min="13316" max="13316" width="15.109375" style="84" bestFit="1" customWidth="1"/>
    <col min="13317" max="13318" width="12.6640625" style="84" customWidth="1"/>
    <col min="13319" max="13319" width="2.33203125" style="84" customWidth="1"/>
    <col min="13320" max="13320" width="12" style="84" customWidth="1"/>
    <col min="13321" max="13321" width="15.33203125" style="84" bestFit="1" customWidth="1"/>
    <col min="13322" max="13322" width="26.6640625" style="84" customWidth="1"/>
    <col min="13323" max="13568" width="9.109375" style="84"/>
    <col min="13569" max="13569" width="24.77734375" style="84" bestFit="1" customWidth="1"/>
    <col min="13570" max="13570" width="1.33203125" style="84" customWidth="1"/>
    <col min="13571" max="13571" width="7.77734375" style="84" customWidth="1"/>
    <col min="13572" max="13572" width="15.109375" style="84" bestFit="1" customWidth="1"/>
    <col min="13573" max="13574" width="12.6640625" style="84" customWidth="1"/>
    <col min="13575" max="13575" width="2.33203125" style="84" customWidth="1"/>
    <col min="13576" max="13576" width="12" style="84" customWidth="1"/>
    <col min="13577" max="13577" width="15.33203125" style="84" bestFit="1" customWidth="1"/>
    <col min="13578" max="13578" width="26.6640625" style="84" customWidth="1"/>
    <col min="13579" max="13824" width="9.109375" style="84"/>
    <col min="13825" max="13825" width="24.77734375" style="84" bestFit="1" customWidth="1"/>
    <col min="13826" max="13826" width="1.33203125" style="84" customWidth="1"/>
    <col min="13827" max="13827" width="7.77734375" style="84" customWidth="1"/>
    <col min="13828" max="13828" width="15.109375" style="84" bestFit="1" customWidth="1"/>
    <col min="13829" max="13830" width="12.6640625" style="84" customWidth="1"/>
    <col min="13831" max="13831" width="2.33203125" style="84" customWidth="1"/>
    <col min="13832" max="13832" width="12" style="84" customWidth="1"/>
    <col min="13833" max="13833" width="15.33203125" style="84" bestFit="1" customWidth="1"/>
    <col min="13834" max="13834" width="26.6640625" style="84" customWidth="1"/>
    <col min="13835" max="14080" width="9.109375" style="84"/>
    <col min="14081" max="14081" width="24.77734375" style="84" bestFit="1" customWidth="1"/>
    <col min="14082" max="14082" width="1.33203125" style="84" customWidth="1"/>
    <col min="14083" max="14083" width="7.77734375" style="84" customWidth="1"/>
    <col min="14084" max="14084" width="15.109375" style="84" bestFit="1" customWidth="1"/>
    <col min="14085" max="14086" width="12.6640625" style="84" customWidth="1"/>
    <col min="14087" max="14087" width="2.33203125" style="84" customWidth="1"/>
    <col min="14088" max="14088" width="12" style="84" customWidth="1"/>
    <col min="14089" max="14089" width="15.33203125" style="84" bestFit="1" customWidth="1"/>
    <col min="14090" max="14090" width="26.6640625" style="84" customWidth="1"/>
    <col min="14091" max="14336" width="9.109375" style="84"/>
    <col min="14337" max="14337" width="24.77734375" style="84" bestFit="1" customWidth="1"/>
    <col min="14338" max="14338" width="1.33203125" style="84" customWidth="1"/>
    <col min="14339" max="14339" width="7.77734375" style="84" customWidth="1"/>
    <col min="14340" max="14340" width="15.109375" style="84" bestFit="1" customWidth="1"/>
    <col min="14341" max="14342" width="12.6640625" style="84" customWidth="1"/>
    <col min="14343" max="14343" width="2.33203125" style="84" customWidth="1"/>
    <col min="14344" max="14344" width="12" style="84" customWidth="1"/>
    <col min="14345" max="14345" width="15.33203125" style="84" bestFit="1" customWidth="1"/>
    <col min="14346" max="14346" width="26.6640625" style="84" customWidth="1"/>
    <col min="14347" max="14592" width="9.109375" style="84"/>
    <col min="14593" max="14593" width="24.77734375" style="84" bestFit="1" customWidth="1"/>
    <col min="14594" max="14594" width="1.33203125" style="84" customWidth="1"/>
    <col min="14595" max="14595" width="7.77734375" style="84" customWidth="1"/>
    <col min="14596" max="14596" width="15.109375" style="84" bestFit="1" customWidth="1"/>
    <col min="14597" max="14598" width="12.6640625" style="84" customWidth="1"/>
    <col min="14599" max="14599" width="2.33203125" style="84" customWidth="1"/>
    <col min="14600" max="14600" width="12" style="84" customWidth="1"/>
    <col min="14601" max="14601" width="15.33203125" style="84" bestFit="1" customWidth="1"/>
    <col min="14602" max="14602" width="26.6640625" style="84" customWidth="1"/>
    <col min="14603" max="14848" width="9.109375" style="84"/>
    <col min="14849" max="14849" width="24.77734375" style="84" bestFit="1" customWidth="1"/>
    <col min="14850" max="14850" width="1.33203125" style="84" customWidth="1"/>
    <col min="14851" max="14851" width="7.77734375" style="84" customWidth="1"/>
    <col min="14852" max="14852" width="15.109375" style="84" bestFit="1" customWidth="1"/>
    <col min="14853" max="14854" width="12.6640625" style="84" customWidth="1"/>
    <col min="14855" max="14855" width="2.33203125" style="84" customWidth="1"/>
    <col min="14856" max="14856" width="12" style="84" customWidth="1"/>
    <col min="14857" max="14857" width="15.33203125" style="84" bestFit="1" customWidth="1"/>
    <col min="14858" max="14858" width="26.6640625" style="84" customWidth="1"/>
    <col min="14859" max="15104" width="9.109375" style="84"/>
    <col min="15105" max="15105" width="24.77734375" style="84" bestFit="1" customWidth="1"/>
    <col min="15106" max="15106" width="1.33203125" style="84" customWidth="1"/>
    <col min="15107" max="15107" width="7.77734375" style="84" customWidth="1"/>
    <col min="15108" max="15108" width="15.109375" style="84" bestFit="1" customWidth="1"/>
    <col min="15109" max="15110" width="12.6640625" style="84" customWidth="1"/>
    <col min="15111" max="15111" width="2.33203125" style="84" customWidth="1"/>
    <col min="15112" max="15112" width="12" style="84" customWidth="1"/>
    <col min="15113" max="15113" width="15.33203125" style="84" bestFit="1" customWidth="1"/>
    <col min="15114" max="15114" width="26.6640625" style="84" customWidth="1"/>
    <col min="15115" max="15360" width="9.109375" style="84"/>
    <col min="15361" max="15361" width="24.77734375" style="84" bestFit="1" customWidth="1"/>
    <col min="15362" max="15362" width="1.33203125" style="84" customWidth="1"/>
    <col min="15363" max="15363" width="7.77734375" style="84" customWidth="1"/>
    <col min="15364" max="15364" width="15.109375" style="84" bestFit="1" customWidth="1"/>
    <col min="15365" max="15366" width="12.6640625" style="84" customWidth="1"/>
    <col min="15367" max="15367" width="2.33203125" style="84" customWidth="1"/>
    <col min="15368" max="15368" width="12" style="84" customWidth="1"/>
    <col min="15369" max="15369" width="15.33203125" style="84" bestFit="1" customWidth="1"/>
    <col min="15370" max="15370" width="26.6640625" style="84" customWidth="1"/>
    <col min="15371" max="15616" width="9.109375" style="84"/>
    <col min="15617" max="15617" width="24.77734375" style="84" bestFit="1" customWidth="1"/>
    <col min="15618" max="15618" width="1.33203125" style="84" customWidth="1"/>
    <col min="15619" max="15619" width="7.77734375" style="84" customWidth="1"/>
    <col min="15620" max="15620" width="15.109375" style="84" bestFit="1" customWidth="1"/>
    <col min="15621" max="15622" width="12.6640625" style="84" customWidth="1"/>
    <col min="15623" max="15623" width="2.33203125" style="84" customWidth="1"/>
    <col min="15624" max="15624" width="12" style="84" customWidth="1"/>
    <col min="15625" max="15625" width="15.33203125" style="84" bestFit="1" customWidth="1"/>
    <col min="15626" max="15626" width="26.6640625" style="84" customWidth="1"/>
    <col min="15627" max="15872" width="9.109375" style="84"/>
    <col min="15873" max="15873" width="24.77734375" style="84" bestFit="1" customWidth="1"/>
    <col min="15874" max="15874" width="1.33203125" style="84" customWidth="1"/>
    <col min="15875" max="15875" width="7.77734375" style="84" customWidth="1"/>
    <col min="15876" max="15876" width="15.109375" style="84" bestFit="1" customWidth="1"/>
    <col min="15877" max="15878" width="12.6640625" style="84" customWidth="1"/>
    <col min="15879" max="15879" width="2.33203125" style="84" customWidth="1"/>
    <col min="15880" max="15880" width="12" style="84" customWidth="1"/>
    <col min="15881" max="15881" width="15.33203125" style="84" bestFit="1" customWidth="1"/>
    <col min="15882" max="15882" width="26.6640625" style="84" customWidth="1"/>
    <col min="15883" max="16128" width="9.109375" style="84"/>
    <col min="16129" max="16129" width="24.77734375" style="84" bestFit="1" customWidth="1"/>
    <col min="16130" max="16130" width="1.33203125" style="84" customWidth="1"/>
    <col min="16131" max="16131" width="7.77734375" style="84" customWidth="1"/>
    <col min="16132" max="16132" width="15.109375" style="84" bestFit="1" customWidth="1"/>
    <col min="16133" max="16134" width="12.6640625" style="84" customWidth="1"/>
    <col min="16135" max="16135" width="2.33203125" style="84" customWidth="1"/>
    <col min="16136" max="16136" width="12" style="84" customWidth="1"/>
    <col min="16137" max="16137" width="15.33203125" style="84" bestFit="1" customWidth="1"/>
    <col min="16138" max="16138" width="26.6640625" style="84" customWidth="1"/>
    <col min="16139" max="16384" width="9.109375" style="84"/>
  </cols>
  <sheetData>
    <row r="1" spans="1:12" ht="13.8" thickBot="1"/>
    <row r="2" spans="1:12" ht="27.75" customHeight="1" thickBot="1">
      <c r="B2" s="85"/>
      <c r="C2" s="191" t="s">
        <v>122</v>
      </c>
      <c r="D2" s="192"/>
      <c r="E2" s="192"/>
      <c r="F2" s="192"/>
      <c r="G2" s="192"/>
      <c r="H2" s="192"/>
      <c r="I2" s="192"/>
      <c r="J2" s="192"/>
      <c r="K2" s="192"/>
      <c r="L2" s="193"/>
    </row>
    <row r="3" spans="1:12" ht="21" customHeight="1">
      <c r="D3" s="86" t="s">
        <v>123</v>
      </c>
    </row>
    <row r="4" spans="1:12" s="88" customFormat="1" ht="13.8">
      <c r="A4" s="87" t="s">
        <v>124</v>
      </c>
      <c r="D4" s="89" t="s">
        <v>125</v>
      </c>
      <c r="H4" s="90" t="s">
        <v>113</v>
      </c>
      <c r="I4" s="91" t="s">
        <v>114</v>
      </c>
    </row>
    <row r="5" spans="1:12" ht="13.8">
      <c r="C5" s="88"/>
      <c r="D5" s="92">
        <f>A7</f>
        <v>6</v>
      </c>
      <c r="E5" s="84">
        <f>8*1.25</f>
        <v>10</v>
      </c>
      <c r="H5" s="93">
        <f>D5</f>
        <v>6</v>
      </c>
      <c r="I5" s="94">
        <f>SQRT(H5)</f>
        <v>2.4494897427831779</v>
      </c>
    </row>
    <row r="6" spans="1:12" ht="8.25" customHeight="1"/>
    <row r="7" spans="1:12" ht="13.8">
      <c r="A7" s="84">
        <f>(Caratula!G28/Caratula!D29)*Caratula!E32</f>
        <v>6</v>
      </c>
      <c r="C7" s="95" t="s">
        <v>106</v>
      </c>
      <c r="D7" s="90" t="s">
        <v>126</v>
      </c>
      <c r="E7" s="90" t="s">
        <v>127</v>
      </c>
      <c r="F7" s="91" t="s">
        <v>121</v>
      </c>
      <c r="G7" s="88"/>
    </row>
    <row r="8" spans="1:12" ht="15.75" customHeight="1">
      <c r="A8" s="84" t="s">
        <v>160</v>
      </c>
      <c r="C8" s="96">
        <v>0</v>
      </c>
      <c r="D8" s="165">
        <f>POISSON(C8,Mean,FALSE)</f>
        <v>2.4787521766663585E-3</v>
      </c>
      <c r="E8" s="98">
        <f>POISSON(C8,Mean,TRUE)</f>
        <v>2.4787521766663585E-3</v>
      </c>
      <c r="F8" s="98">
        <f>IF(C8=0,1,1-POISSON(C8-1,Mean,TRUE))</f>
        <v>1</v>
      </c>
      <c r="G8" s="99"/>
    </row>
    <row r="9" spans="1:12" ht="13.8">
      <c r="A9" s="168">
        <f>D11+D12+D13+D14</f>
        <v>0.54433397799593242</v>
      </c>
      <c r="C9" s="100">
        <f t="shared" ref="C9:C57" si="0">C8+1</f>
        <v>1</v>
      </c>
      <c r="D9" s="164">
        <f>POISSON(C9,Mean,FALSE)</f>
        <v>1.4872513059998151E-2</v>
      </c>
      <c r="E9" s="98">
        <f t="shared" ref="E9:E24" si="1">POISSON(C9,Mean,TRUE)</f>
        <v>1.7351265236664509E-2</v>
      </c>
      <c r="F9" s="98">
        <f t="shared" ref="F9:F57" si="2">1-E8</f>
        <v>0.99752124782333362</v>
      </c>
      <c r="G9" s="99"/>
    </row>
    <row r="10" spans="1:12" ht="13.8">
      <c r="C10" s="100">
        <f t="shared" si="0"/>
        <v>2</v>
      </c>
      <c r="D10" s="165">
        <f t="shared" ref="D10:D24" si="3">POISSON(C10,Mean,FALSE)</f>
        <v>4.4617539179994462E-2</v>
      </c>
      <c r="E10" s="98">
        <f t="shared" si="1"/>
        <v>6.196880441665896E-2</v>
      </c>
      <c r="F10" s="98">
        <f t="shared" si="2"/>
        <v>0.98264873476333547</v>
      </c>
      <c r="G10" s="99"/>
    </row>
    <row r="11" spans="1:12" ht="13.8">
      <c r="A11" s="101"/>
      <c r="C11" s="100">
        <f t="shared" si="0"/>
        <v>3</v>
      </c>
      <c r="D11" s="98">
        <f>POISSON(C11,Mean,FALSE)</f>
        <v>8.9235078359988909E-2</v>
      </c>
      <c r="E11" s="98">
        <f>POISSON(C11,Mean,TRUE)</f>
        <v>0.15120388277664787</v>
      </c>
      <c r="F11" s="165">
        <f>1-E10</f>
        <v>0.93803119558334103</v>
      </c>
      <c r="G11" s="99"/>
    </row>
    <row r="12" spans="1:12" ht="13.8">
      <c r="C12" s="100">
        <f t="shared" si="0"/>
        <v>4</v>
      </c>
      <c r="D12" s="98">
        <f t="shared" si="3"/>
        <v>0.13385261753998337</v>
      </c>
      <c r="E12" s="98">
        <f t="shared" si="1"/>
        <v>0.28505650031663121</v>
      </c>
      <c r="F12" s="98">
        <f>1-E11</f>
        <v>0.84879611722335213</v>
      </c>
      <c r="G12" s="99"/>
    </row>
    <row r="13" spans="1:12" ht="13.8">
      <c r="C13" s="100">
        <f t="shared" si="0"/>
        <v>5</v>
      </c>
      <c r="D13" s="98">
        <f t="shared" si="3"/>
        <v>0.16062314104798003</v>
      </c>
      <c r="E13" s="98">
        <f t="shared" si="1"/>
        <v>0.44567964136461113</v>
      </c>
      <c r="F13" s="98">
        <f t="shared" si="2"/>
        <v>0.71494349968336879</v>
      </c>
      <c r="G13" s="99"/>
    </row>
    <row r="14" spans="1:12" ht="13.8">
      <c r="C14" s="100">
        <f t="shared" si="0"/>
        <v>6</v>
      </c>
      <c r="D14" s="98">
        <f t="shared" si="3"/>
        <v>0.16062314104798003</v>
      </c>
      <c r="E14" s="98">
        <f t="shared" si="1"/>
        <v>0.60630278241259128</v>
      </c>
      <c r="F14" s="98">
        <f t="shared" si="2"/>
        <v>0.55432035863538887</v>
      </c>
      <c r="G14" s="99"/>
    </row>
    <row r="15" spans="1:12" ht="13.8">
      <c r="C15" s="100">
        <f t="shared" si="0"/>
        <v>7</v>
      </c>
      <c r="D15" s="98">
        <f t="shared" si="3"/>
        <v>0.13767697804112577</v>
      </c>
      <c r="E15" s="98">
        <f t="shared" si="1"/>
        <v>0.74397976045371694</v>
      </c>
      <c r="F15" s="98">
        <f>1-E14</f>
        <v>0.39369721758740872</v>
      </c>
      <c r="G15" s="99"/>
    </row>
    <row r="16" spans="1:12" ht="13.8">
      <c r="C16" s="100">
        <f t="shared" si="0"/>
        <v>8</v>
      </c>
      <c r="D16" s="98">
        <f t="shared" si="3"/>
        <v>0.10325773353084432</v>
      </c>
      <c r="E16" s="98">
        <f>POISSON(C16,Mean,TRUE)</f>
        <v>0.84723749398456127</v>
      </c>
      <c r="F16" s="98">
        <f t="shared" si="2"/>
        <v>0.25602023954628306</v>
      </c>
      <c r="G16" s="99"/>
    </row>
    <row r="17" spans="3:8" ht="13.8">
      <c r="C17" s="100">
        <f t="shared" si="0"/>
        <v>9</v>
      </c>
      <c r="D17" s="98">
        <f t="shared" si="3"/>
        <v>6.883848902056286E-2</v>
      </c>
      <c r="E17" s="98">
        <f t="shared" si="1"/>
        <v>0.91607598300512416</v>
      </c>
      <c r="F17" s="98">
        <f t="shared" si="2"/>
        <v>0.15276250601543873</v>
      </c>
      <c r="G17" s="99"/>
    </row>
    <row r="18" spans="3:8" ht="13.8">
      <c r="C18" s="100">
        <f t="shared" si="0"/>
        <v>10</v>
      </c>
      <c r="D18" s="98">
        <f t="shared" si="3"/>
        <v>4.1303093412337732E-2</v>
      </c>
      <c r="E18" s="98">
        <f t="shared" si="1"/>
        <v>0.95737907641746189</v>
      </c>
      <c r="F18" s="98">
        <f t="shared" si="2"/>
        <v>8.3924016994875839E-2</v>
      </c>
      <c r="G18" s="99"/>
    </row>
    <row r="19" spans="3:8" ht="13.8">
      <c r="C19" s="100">
        <f t="shared" si="0"/>
        <v>11</v>
      </c>
      <c r="D19" s="98">
        <f t="shared" si="3"/>
        <v>2.2528960043093311E-2</v>
      </c>
      <c r="E19" s="98">
        <f t="shared" si="1"/>
        <v>0.97990803646055524</v>
      </c>
      <c r="F19" s="98">
        <f t="shared" si="2"/>
        <v>4.2620923582538106E-2</v>
      </c>
      <c r="G19" s="99"/>
    </row>
    <row r="20" spans="3:8" ht="13.8">
      <c r="C20" s="100">
        <f t="shared" si="0"/>
        <v>12</v>
      </c>
      <c r="D20" s="98">
        <f t="shared" si="3"/>
        <v>1.1264480021546661E-2</v>
      </c>
      <c r="E20" s="98">
        <f t="shared" si="1"/>
        <v>0.99117251648210192</v>
      </c>
      <c r="F20" s="98">
        <f t="shared" si="2"/>
        <v>2.0091963539444757E-2</v>
      </c>
      <c r="G20" s="99"/>
    </row>
    <row r="21" spans="3:8" ht="13.8">
      <c r="C21" s="100">
        <f t="shared" si="0"/>
        <v>13</v>
      </c>
      <c r="D21" s="98">
        <f t="shared" si="3"/>
        <v>5.1989907791753836E-3</v>
      </c>
      <c r="E21" s="98">
        <f t="shared" si="1"/>
        <v>0.99637150726127721</v>
      </c>
      <c r="F21" s="98">
        <f t="shared" si="2"/>
        <v>8.8274835178980826E-3</v>
      </c>
      <c r="G21" s="99"/>
    </row>
    <row r="22" spans="3:8" ht="13.8">
      <c r="C22" s="100">
        <f t="shared" si="0"/>
        <v>14</v>
      </c>
      <c r="D22" s="98">
        <f t="shared" si="3"/>
        <v>2.2281389053608732E-3</v>
      </c>
      <c r="E22" s="98">
        <f t="shared" si="1"/>
        <v>0.9985996461666381</v>
      </c>
      <c r="F22" s="98">
        <f t="shared" si="2"/>
        <v>3.6284927387227883E-3</v>
      </c>
      <c r="G22" s="99"/>
    </row>
    <row r="23" spans="3:8" ht="13.8">
      <c r="C23" s="100">
        <f t="shared" si="0"/>
        <v>15</v>
      </c>
      <c r="D23" s="98">
        <f t="shared" si="3"/>
        <v>8.9125556214435036E-4</v>
      </c>
      <c r="E23" s="98">
        <f t="shared" si="1"/>
        <v>0.99949090172878252</v>
      </c>
      <c r="F23" s="98">
        <f t="shared" si="2"/>
        <v>1.4003538333619003E-3</v>
      </c>
      <c r="G23" s="99"/>
    </row>
    <row r="24" spans="3:8" ht="13.8">
      <c r="C24" s="100">
        <f t="shared" si="0"/>
        <v>16</v>
      </c>
      <c r="D24" s="98">
        <f t="shared" si="3"/>
        <v>3.3422083580413167E-4</v>
      </c>
      <c r="E24" s="98">
        <f t="shared" si="1"/>
        <v>0.99982512256458667</v>
      </c>
      <c r="F24" s="98">
        <f t="shared" si="2"/>
        <v>5.0909827121747853E-4</v>
      </c>
      <c r="G24" s="99"/>
    </row>
    <row r="25" spans="3:8" ht="13.8">
      <c r="C25" s="100">
        <f t="shared" si="0"/>
        <v>17</v>
      </c>
      <c r="D25" s="98">
        <f>POISSON(C25,Mean,FALSE)</f>
        <v>1.1796029498969329E-4</v>
      </c>
      <c r="E25" s="98">
        <f>POISSON(C25,Mean,TRUE)</f>
        <v>0.99994308285957634</v>
      </c>
      <c r="F25" s="98">
        <f t="shared" si="2"/>
        <v>1.7487743541333423E-4</v>
      </c>
      <c r="G25" s="99"/>
    </row>
    <row r="26" spans="3:8" ht="13.8">
      <c r="C26" s="100">
        <f t="shared" si="0"/>
        <v>18</v>
      </c>
      <c r="D26" s="98">
        <f>POISSON(C26,Mean,FALSE)</f>
        <v>3.9320098329897816E-5</v>
      </c>
      <c r="E26" s="98">
        <f>POISSON(C26,Mean,TRUE)</f>
        <v>0.99998240295790619</v>
      </c>
      <c r="F26" s="98">
        <f t="shared" si="2"/>
        <v>5.691714042366236E-5</v>
      </c>
      <c r="G26" s="99"/>
    </row>
    <row r="27" spans="3:8" ht="13.8">
      <c r="C27" s="100">
        <f t="shared" si="0"/>
        <v>19</v>
      </c>
      <c r="D27" s="98">
        <f>POISSON(C27,Mean,FALSE)</f>
        <v>1.241687315680987E-5</v>
      </c>
      <c r="E27" s="98">
        <f>POISSON(C27,Mean,TRUE)</f>
        <v>0.99999481983106298</v>
      </c>
      <c r="F27" s="98">
        <f t="shared" si="2"/>
        <v>1.7597042093808746E-5</v>
      </c>
      <c r="G27" s="99"/>
      <c r="H27" s="102"/>
    </row>
    <row r="28" spans="3:8" ht="13.8">
      <c r="C28" s="100">
        <f t="shared" si="0"/>
        <v>20</v>
      </c>
      <c r="D28" s="98">
        <f t="shared" ref="D28:D83" si="4">POISSON(C28,Mean,FALSE)</f>
        <v>3.725061947042944E-6</v>
      </c>
      <c r="E28" s="98">
        <f t="shared" ref="E28:E57" si="5">POISSON(C28,Mean,TRUE)</f>
        <v>0.99999854489300999</v>
      </c>
      <c r="F28" s="98">
        <f>1-E27</f>
        <v>5.1801689370245541E-6</v>
      </c>
      <c r="G28" s="99"/>
      <c r="H28" s="102"/>
    </row>
    <row r="29" spans="3:8" ht="13.8">
      <c r="C29" s="100">
        <f t="shared" si="0"/>
        <v>21</v>
      </c>
      <c r="D29" s="98">
        <f t="shared" si="4"/>
        <v>1.0643034134408412E-6</v>
      </c>
      <c r="E29" s="98">
        <f t="shared" si="5"/>
        <v>0.99999960919642339</v>
      </c>
      <c r="F29" s="98">
        <f>1-E28</f>
        <v>1.455106990011501E-6</v>
      </c>
      <c r="G29" s="99"/>
    </row>
    <row r="30" spans="3:8" ht="13.8">
      <c r="C30" s="100">
        <f t="shared" si="0"/>
        <v>22</v>
      </c>
      <c r="D30" s="98">
        <f t="shared" si="4"/>
        <v>2.9026456730204751E-7</v>
      </c>
      <c r="E30" s="98">
        <f t="shared" si="5"/>
        <v>0.99999989946099077</v>
      </c>
      <c r="F30" s="98">
        <f t="shared" si="2"/>
        <v>3.908035766109208E-7</v>
      </c>
      <c r="G30" s="99"/>
    </row>
    <row r="31" spans="3:8" ht="13.8">
      <c r="C31" s="100">
        <f t="shared" si="0"/>
        <v>23</v>
      </c>
      <c r="D31" s="98">
        <f t="shared" si="4"/>
        <v>7.5721191470099433E-8</v>
      </c>
      <c r="E31" s="98">
        <f t="shared" si="5"/>
        <v>0.9999999751821822</v>
      </c>
      <c r="F31" s="98">
        <f t="shared" si="2"/>
        <v>1.0053900922901704E-7</v>
      </c>
      <c r="G31" s="99"/>
    </row>
    <row r="32" spans="3:8" ht="13.8">
      <c r="C32" s="100">
        <f t="shared" si="0"/>
        <v>24</v>
      </c>
      <c r="D32" s="98">
        <f t="shared" si="4"/>
        <v>1.8930297867524921E-8</v>
      </c>
      <c r="E32" s="98">
        <f t="shared" si="5"/>
        <v>0.99999999411248008</v>
      </c>
      <c r="F32" s="98">
        <f t="shared" si="2"/>
        <v>2.4817817800837361E-8</v>
      </c>
      <c r="G32" s="99"/>
    </row>
    <row r="33" spans="3:7" ht="13.8">
      <c r="C33" s="100">
        <f t="shared" si="0"/>
        <v>25</v>
      </c>
      <c r="D33" s="98">
        <f t="shared" si="4"/>
        <v>4.543271488205959E-9</v>
      </c>
      <c r="E33" s="98">
        <f t="shared" si="5"/>
        <v>0.99999999865575162</v>
      </c>
      <c r="F33" s="98">
        <f t="shared" si="2"/>
        <v>5.8875199160368652E-9</v>
      </c>
      <c r="G33" s="99"/>
    </row>
    <row r="34" spans="3:7" ht="13.8">
      <c r="C34" s="100">
        <f t="shared" si="0"/>
        <v>26</v>
      </c>
      <c r="D34" s="98">
        <f t="shared" si="4"/>
        <v>1.0484472665090706E-9</v>
      </c>
      <c r="E34" s="98">
        <f t="shared" si="5"/>
        <v>0.99999999970419884</v>
      </c>
      <c r="F34" s="98">
        <f t="shared" si="2"/>
        <v>1.3442483792758253E-9</v>
      </c>
      <c r="G34" s="99"/>
    </row>
    <row r="35" spans="3:7" ht="13.8">
      <c r="C35" s="100">
        <f t="shared" si="0"/>
        <v>27</v>
      </c>
      <c r="D35" s="98">
        <f t="shared" si="4"/>
        <v>2.329882814464599E-10</v>
      </c>
      <c r="E35" s="98">
        <f t="shared" si="5"/>
        <v>0.99999999993718713</v>
      </c>
      <c r="F35" s="98">
        <f t="shared" si="2"/>
        <v>2.9580116134297896E-10</v>
      </c>
      <c r="G35" s="99"/>
    </row>
    <row r="36" spans="3:7" ht="13.8">
      <c r="C36" s="100">
        <f t="shared" si="0"/>
        <v>28</v>
      </c>
      <c r="D36" s="98">
        <f t="shared" si="4"/>
        <v>4.99260603099557E-11</v>
      </c>
      <c r="E36" s="98">
        <f t="shared" si="5"/>
        <v>0.9999999999871132</v>
      </c>
      <c r="F36" s="98">
        <f t="shared" si="2"/>
        <v>6.2812866019612557E-11</v>
      </c>
      <c r="G36" s="99"/>
    </row>
    <row r="37" spans="3:7" ht="13.8">
      <c r="C37" s="100">
        <f t="shared" si="0"/>
        <v>29</v>
      </c>
      <c r="D37" s="98">
        <f t="shared" si="4"/>
        <v>1.0329529719301251E-11</v>
      </c>
      <c r="E37" s="98">
        <f t="shared" si="5"/>
        <v>0.99999999999744271</v>
      </c>
      <c r="F37" s="98">
        <f t="shared" si="2"/>
        <v>1.2886802736034042E-11</v>
      </c>
      <c r="G37" s="99"/>
    </row>
    <row r="38" spans="3:7" ht="13.8">
      <c r="C38" s="100">
        <f t="shared" si="0"/>
        <v>30</v>
      </c>
      <c r="D38" s="98">
        <f t="shared" si="4"/>
        <v>2.0659059438602391E-12</v>
      </c>
      <c r="E38" s="98">
        <f t="shared" si="5"/>
        <v>0.99999999999950862</v>
      </c>
      <c r="F38" s="98">
        <f t="shared" si="2"/>
        <v>2.5572877149215856E-12</v>
      </c>
      <c r="G38" s="99"/>
    </row>
    <row r="39" spans="3:7" ht="13.8">
      <c r="C39" s="100">
        <f t="shared" si="0"/>
        <v>31</v>
      </c>
      <c r="D39" s="98">
        <f t="shared" si="4"/>
        <v>3.9985276332778846E-13</v>
      </c>
      <c r="E39" s="98">
        <f t="shared" si="5"/>
        <v>0.99999999999990852</v>
      </c>
      <c r="F39" s="98">
        <f t="shared" si="2"/>
        <v>4.9138471069909428E-13</v>
      </c>
      <c r="G39" s="99"/>
    </row>
    <row r="40" spans="3:7" ht="13.8">
      <c r="C40" s="100">
        <f t="shared" si="0"/>
        <v>32</v>
      </c>
      <c r="D40" s="98">
        <f t="shared" si="4"/>
        <v>7.4972393123960113E-14</v>
      </c>
      <c r="E40" s="98">
        <f t="shared" si="5"/>
        <v>0.99999999999998346</v>
      </c>
      <c r="F40" s="98">
        <f t="shared" si="2"/>
        <v>9.1482377229112899E-14</v>
      </c>
      <c r="G40" s="99"/>
    </row>
    <row r="41" spans="3:7" ht="13.8">
      <c r="C41" s="100">
        <f t="shared" si="0"/>
        <v>33</v>
      </c>
      <c r="D41" s="98">
        <f t="shared" si="4"/>
        <v>1.3631344204356365E-14</v>
      </c>
      <c r="E41" s="98">
        <f t="shared" si="5"/>
        <v>0.99999999999999711</v>
      </c>
      <c r="F41" s="98">
        <f t="shared" si="2"/>
        <v>1.6542323066914832E-14</v>
      </c>
      <c r="G41" s="99"/>
    </row>
    <row r="42" spans="3:7" ht="13.8">
      <c r="C42" s="100">
        <f t="shared" si="0"/>
        <v>34</v>
      </c>
      <c r="D42" s="98">
        <f t="shared" si="4"/>
        <v>2.4055313301805371E-15</v>
      </c>
      <c r="E42" s="98">
        <f t="shared" si="5"/>
        <v>0.99999999999999956</v>
      </c>
      <c r="F42" s="98">
        <f t="shared" si="2"/>
        <v>2.886579864025407E-15</v>
      </c>
      <c r="G42" s="99"/>
    </row>
    <row r="43" spans="3:7" ht="13.8">
      <c r="C43" s="100">
        <f t="shared" si="0"/>
        <v>35</v>
      </c>
      <c r="D43" s="98">
        <f t="shared" si="4"/>
        <v>4.1237679945952294E-16</v>
      </c>
      <c r="E43" s="98">
        <f t="shared" si="5"/>
        <v>1</v>
      </c>
      <c r="F43" s="98">
        <f t="shared" si="2"/>
        <v>0</v>
      </c>
      <c r="G43" s="99"/>
    </row>
    <row r="44" spans="3:7" ht="13.8">
      <c r="C44" s="100">
        <f t="shared" si="0"/>
        <v>36</v>
      </c>
      <c r="D44" s="98">
        <f t="shared" si="4"/>
        <v>6.8729466576587251E-17</v>
      </c>
      <c r="E44" s="98">
        <f t="shared" si="5"/>
        <v>1</v>
      </c>
      <c r="F44" s="98">
        <f t="shared" si="2"/>
        <v>0</v>
      </c>
      <c r="G44" s="99"/>
    </row>
    <row r="45" spans="3:7" ht="13.8">
      <c r="C45" s="100">
        <f t="shared" si="0"/>
        <v>37</v>
      </c>
      <c r="D45" s="98">
        <f t="shared" si="4"/>
        <v>1.1145318904311437E-17</v>
      </c>
      <c r="E45" s="98">
        <f t="shared" si="5"/>
        <v>1</v>
      </c>
      <c r="F45" s="98">
        <f t="shared" si="2"/>
        <v>0</v>
      </c>
      <c r="G45" s="99"/>
    </row>
    <row r="46" spans="3:7" ht="13.8">
      <c r="C46" s="100">
        <f t="shared" si="0"/>
        <v>38</v>
      </c>
      <c r="D46" s="98">
        <f t="shared" si="4"/>
        <v>1.7597871954175967E-18</v>
      </c>
      <c r="E46" s="98">
        <f t="shared" si="5"/>
        <v>1</v>
      </c>
      <c r="F46" s="98">
        <f t="shared" si="2"/>
        <v>0</v>
      </c>
      <c r="G46" s="99"/>
    </row>
    <row r="47" spans="3:7" ht="13.8">
      <c r="C47" s="100">
        <f t="shared" si="0"/>
        <v>39</v>
      </c>
      <c r="D47" s="98">
        <f t="shared" si="4"/>
        <v>2.7073649160270507E-19</v>
      </c>
      <c r="E47" s="98">
        <f t="shared" si="5"/>
        <v>1</v>
      </c>
      <c r="F47" s="98">
        <f t="shared" si="2"/>
        <v>0</v>
      </c>
      <c r="G47" s="99"/>
    </row>
    <row r="48" spans="3:7" ht="13.8">
      <c r="C48" s="100">
        <f t="shared" si="0"/>
        <v>40</v>
      </c>
      <c r="D48" s="98">
        <f t="shared" si="4"/>
        <v>4.0610473740405766E-20</v>
      </c>
      <c r="E48" s="98">
        <f t="shared" si="5"/>
        <v>1</v>
      </c>
      <c r="F48" s="98">
        <f t="shared" si="2"/>
        <v>0</v>
      </c>
      <c r="G48" s="99"/>
    </row>
    <row r="49" spans="3:7" ht="13.8">
      <c r="C49" s="100">
        <f t="shared" si="0"/>
        <v>41</v>
      </c>
      <c r="D49" s="98">
        <f t="shared" si="4"/>
        <v>5.9429961571325836E-21</v>
      </c>
      <c r="E49" s="98">
        <f t="shared" si="5"/>
        <v>1</v>
      </c>
      <c r="F49" s="98">
        <f t="shared" si="2"/>
        <v>0</v>
      </c>
      <c r="G49" s="99"/>
    </row>
    <row r="50" spans="3:7" ht="13.8">
      <c r="C50" s="100">
        <f t="shared" si="0"/>
        <v>42</v>
      </c>
      <c r="D50" s="98">
        <f t="shared" si="4"/>
        <v>8.4899945101893908E-22</v>
      </c>
      <c r="E50" s="98">
        <f t="shared" si="5"/>
        <v>1</v>
      </c>
      <c r="F50" s="98">
        <f t="shared" si="2"/>
        <v>0</v>
      </c>
      <c r="G50" s="99"/>
    </row>
    <row r="51" spans="3:7" ht="13.8">
      <c r="C51" s="100">
        <f t="shared" si="0"/>
        <v>43</v>
      </c>
      <c r="D51" s="98">
        <f t="shared" si="4"/>
        <v>1.184650396770603E-22</v>
      </c>
      <c r="E51" s="98">
        <f t="shared" si="5"/>
        <v>1</v>
      </c>
      <c r="F51" s="98">
        <f t="shared" si="2"/>
        <v>0</v>
      </c>
      <c r="G51" s="99"/>
    </row>
    <row r="52" spans="3:7" ht="13.8">
      <c r="C52" s="100">
        <f t="shared" si="0"/>
        <v>44</v>
      </c>
      <c r="D52" s="98">
        <f t="shared" si="4"/>
        <v>1.6154323592326586E-23</v>
      </c>
      <c r="E52" s="98">
        <f t="shared" si="5"/>
        <v>1</v>
      </c>
      <c r="F52" s="98">
        <f t="shared" si="2"/>
        <v>0</v>
      </c>
      <c r="G52" s="99"/>
    </row>
    <row r="53" spans="3:7" ht="13.8">
      <c r="C53" s="100">
        <f t="shared" si="0"/>
        <v>45</v>
      </c>
      <c r="D53" s="98">
        <f t="shared" si="4"/>
        <v>2.1539098123102142E-24</v>
      </c>
      <c r="E53" s="98">
        <f t="shared" si="5"/>
        <v>1</v>
      </c>
      <c r="F53" s="98">
        <f t="shared" si="2"/>
        <v>0</v>
      </c>
      <c r="G53" s="99"/>
    </row>
    <row r="54" spans="3:7" ht="13.8">
      <c r="C54" s="100">
        <f t="shared" si="0"/>
        <v>46</v>
      </c>
      <c r="D54" s="98">
        <f t="shared" si="4"/>
        <v>2.8094475812741607E-25</v>
      </c>
      <c r="E54" s="98">
        <f t="shared" si="5"/>
        <v>1</v>
      </c>
      <c r="F54" s="98">
        <f t="shared" si="2"/>
        <v>0</v>
      </c>
      <c r="G54" s="99"/>
    </row>
    <row r="55" spans="3:7" ht="13.8">
      <c r="C55" s="100">
        <f t="shared" si="0"/>
        <v>47</v>
      </c>
      <c r="D55" s="98">
        <f t="shared" si="4"/>
        <v>3.5865288271585284E-26</v>
      </c>
      <c r="E55" s="98">
        <f t="shared" si="5"/>
        <v>1</v>
      </c>
      <c r="F55" s="98">
        <f t="shared" si="2"/>
        <v>0</v>
      </c>
      <c r="G55" s="99"/>
    </row>
    <row r="56" spans="3:7" ht="13.8">
      <c r="C56" s="100">
        <f t="shared" si="0"/>
        <v>48</v>
      </c>
      <c r="D56" s="98">
        <f t="shared" si="4"/>
        <v>4.4831610339482337E-27</v>
      </c>
      <c r="E56" s="98">
        <f t="shared" si="5"/>
        <v>1</v>
      </c>
      <c r="F56" s="98">
        <f t="shared" si="2"/>
        <v>0</v>
      </c>
      <c r="G56" s="99"/>
    </row>
    <row r="57" spans="3:7" ht="13.8">
      <c r="C57" s="100">
        <f t="shared" si="0"/>
        <v>49</v>
      </c>
      <c r="D57" s="98">
        <f t="shared" si="4"/>
        <v>5.4895849395283441E-28</v>
      </c>
      <c r="E57" s="98">
        <f t="shared" si="5"/>
        <v>1</v>
      </c>
      <c r="F57" s="98">
        <f t="shared" si="2"/>
        <v>0</v>
      </c>
      <c r="G57" s="99"/>
    </row>
    <row r="58" spans="3:7" ht="13.8">
      <c r="C58" s="100">
        <f>C57+1</f>
        <v>50</v>
      </c>
      <c r="D58" s="98">
        <f t="shared" si="4"/>
        <v>6.5875019274340179E-29</v>
      </c>
      <c r="E58" s="98">
        <f>POISSON(C58,Mean,TRUE)</f>
        <v>1</v>
      </c>
      <c r="F58" s="98">
        <f>1-E57</f>
        <v>0</v>
      </c>
      <c r="G58" s="99"/>
    </row>
    <row r="59" spans="3:7" ht="13.8">
      <c r="C59" s="100">
        <f t="shared" ref="C59:C83" si="6">C58+1</f>
        <v>51</v>
      </c>
      <c r="D59" s="98">
        <f t="shared" si="4"/>
        <v>7.7500022675693991E-30</v>
      </c>
      <c r="E59" s="98">
        <f t="shared" ref="E59:E76" si="7">POISSON(C59,Mean,TRUE)</f>
        <v>1</v>
      </c>
      <c r="F59" s="98">
        <f t="shared" ref="F59:F83" si="8">1-E58</f>
        <v>0</v>
      </c>
    </row>
    <row r="60" spans="3:7" ht="13.8">
      <c r="C60" s="100">
        <f t="shared" si="6"/>
        <v>52</v>
      </c>
      <c r="D60" s="98">
        <f t="shared" si="4"/>
        <v>8.9423103087340622E-31</v>
      </c>
      <c r="E60" s="98">
        <f t="shared" si="7"/>
        <v>1</v>
      </c>
      <c r="F60" s="98">
        <f t="shared" si="8"/>
        <v>0</v>
      </c>
    </row>
    <row r="61" spans="3:7" ht="13.8">
      <c r="C61" s="100">
        <f t="shared" si="6"/>
        <v>53</v>
      </c>
      <c r="D61" s="98">
        <f t="shared" si="4"/>
        <v>1.0123370160830691E-31</v>
      </c>
      <c r="E61" s="98">
        <f t="shared" si="7"/>
        <v>1</v>
      </c>
      <c r="F61" s="98">
        <f t="shared" si="8"/>
        <v>0</v>
      </c>
    </row>
    <row r="62" spans="3:7" ht="13.8">
      <c r="C62" s="100">
        <f t="shared" si="6"/>
        <v>54</v>
      </c>
      <c r="D62" s="98">
        <f t="shared" si="4"/>
        <v>1.1248189067589787E-32</v>
      </c>
      <c r="E62" s="98">
        <f t="shared" si="7"/>
        <v>1</v>
      </c>
      <c r="F62" s="98">
        <f t="shared" si="8"/>
        <v>0</v>
      </c>
    </row>
    <row r="63" spans="3:7" ht="13.8">
      <c r="C63" s="100">
        <f t="shared" si="6"/>
        <v>55</v>
      </c>
      <c r="D63" s="98">
        <f t="shared" si="4"/>
        <v>1.2270751710098076E-33</v>
      </c>
      <c r="E63" s="98">
        <f t="shared" si="7"/>
        <v>1</v>
      </c>
      <c r="F63" s="98">
        <f t="shared" si="8"/>
        <v>0</v>
      </c>
    </row>
    <row r="64" spans="3:7" ht="13.8">
      <c r="C64" s="100">
        <f t="shared" si="6"/>
        <v>56</v>
      </c>
      <c r="D64" s="98">
        <f t="shared" si="4"/>
        <v>1.3147233975105091E-34</v>
      </c>
      <c r="E64" s="98">
        <f t="shared" si="7"/>
        <v>1</v>
      </c>
      <c r="F64" s="98">
        <f t="shared" si="8"/>
        <v>0</v>
      </c>
    </row>
    <row r="65" spans="3:6" ht="13.8">
      <c r="C65" s="100">
        <f t="shared" si="6"/>
        <v>57</v>
      </c>
      <c r="D65" s="98">
        <f t="shared" si="4"/>
        <v>1.3839193658005007E-35</v>
      </c>
      <c r="E65" s="98">
        <f t="shared" si="7"/>
        <v>1</v>
      </c>
      <c r="F65" s="98">
        <f t="shared" si="8"/>
        <v>0</v>
      </c>
    </row>
    <row r="66" spans="3:6" ht="13.8">
      <c r="C66" s="100">
        <f t="shared" si="6"/>
        <v>58</v>
      </c>
      <c r="D66" s="98">
        <f t="shared" si="4"/>
        <v>1.4316407232419412E-36</v>
      </c>
      <c r="E66" s="98">
        <f t="shared" si="7"/>
        <v>1</v>
      </c>
      <c r="F66" s="98">
        <f t="shared" si="8"/>
        <v>0</v>
      </c>
    </row>
    <row r="67" spans="3:6" ht="13.8">
      <c r="C67" s="100">
        <f t="shared" si="6"/>
        <v>59</v>
      </c>
      <c r="D67" s="98">
        <f t="shared" si="4"/>
        <v>1.4559058202460453E-37</v>
      </c>
      <c r="E67" s="98">
        <f t="shared" si="7"/>
        <v>1</v>
      </c>
      <c r="F67" s="98">
        <f t="shared" si="8"/>
        <v>0</v>
      </c>
    </row>
    <row r="68" spans="3:6" ht="13.8">
      <c r="C68" s="100">
        <f t="shared" si="6"/>
        <v>60</v>
      </c>
      <c r="D68" s="98">
        <f t="shared" si="4"/>
        <v>1.4559058202460059E-38</v>
      </c>
      <c r="E68" s="98">
        <f t="shared" si="7"/>
        <v>1</v>
      </c>
      <c r="F68" s="98">
        <f t="shared" si="8"/>
        <v>0</v>
      </c>
    </row>
    <row r="69" spans="3:6" ht="13.8">
      <c r="C69" s="100">
        <f t="shared" si="6"/>
        <v>61</v>
      </c>
      <c r="D69" s="98">
        <f t="shared" si="4"/>
        <v>1.4320385117173974E-39</v>
      </c>
      <c r="E69" s="98">
        <f t="shared" si="7"/>
        <v>1</v>
      </c>
      <c r="F69" s="98">
        <f t="shared" si="8"/>
        <v>0</v>
      </c>
    </row>
    <row r="70" spans="3:6" ht="13.8">
      <c r="C70" s="100">
        <f t="shared" si="6"/>
        <v>62</v>
      </c>
      <c r="D70" s="98">
        <f t="shared" si="4"/>
        <v>1.3858437210168501E-40</v>
      </c>
      <c r="E70" s="98">
        <f t="shared" si="7"/>
        <v>1</v>
      </c>
      <c r="F70" s="98">
        <f t="shared" si="8"/>
        <v>0</v>
      </c>
    </row>
    <row r="71" spans="3:6" ht="13.8">
      <c r="C71" s="100">
        <f t="shared" si="6"/>
        <v>63</v>
      </c>
      <c r="D71" s="98">
        <f t="shared" si="4"/>
        <v>1.3198511628731934E-41</v>
      </c>
      <c r="E71" s="98">
        <f t="shared" si="7"/>
        <v>1</v>
      </c>
      <c r="F71" s="98">
        <f t="shared" si="8"/>
        <v>0</v>
      </c>
    </row>
    <row r="72" spans="3:6" ht="13.8">
      <c r="C72" s="100">
        <f t="shared" si="6"/>
        <v>64</v>
      </c>
      <c r="D72" s="98">
        <f t="shared" si="4"/>
        <v>1.2373604651936087E-42</v>
      </c>
      <c r="E72" s="98">
        <f t="shared" si="7"/>
        <v>1</v>
      </c>
      <c r="F72" s="98">
        <f t="shared" si="8"/>
        <v>0</v>
      </c>
    </row>
    <row r="73" spans="3:6" ht="13.8">
      <c r="C73" s="100">
        <f t="shared" si="6"/>
        <v>65</v>
      </c>
      <c r="D73" s="98">
        <f t="shared" si="4"/>
        <v>1.1421788909479341E-43</v>
      </c>
      <c r="E73" s="98">
        <f t="shared" si="7"/>
        <v>1</v>
      </c>
      <c r="F73" s="98">
        <f t="shared" si="8"/>
        <v>0</v>
      </c>
    </row>
    <row r="74" spans="3:6" ht="13.8">
      <c r="C74" s="100">
        <f t="shared" si="6"/>
        <v>66</v>
      </c>
      <c r="D74" s="98">
        <f t="shared" si="4"/>
        <v>1.038344446316316E-44</v>
      </c>
      <c r="E74" s="98">
        <f t="shared" si="7"/>
        <v>1</v>
      </c>
      <c r="F74" s="98">
        <f t="shared" si="8"/>
        <v>0</v>
      </c>
    </row>
    <row r="75" spans="3:6" ht="13.8">
      <c r="C75" s="100">
        <f t="shared" si="6"/>
        <v>67</v>
      </c>
      <c r="D75" s="98">
        <f t="shared" si="4"/>
        <v>9.2986069819371043E-46</v>
      </c>
      <c r="E75" s="98">
        <f t="shared" si="7"/>
        <v>1</v>
      </c>
      <c r="F75" s="98">
        <f t="shared" si="8"/>
        <v>0</v>
      </c>
    </row>
    <row r="76" spans="3:6" ht="13.8">
      <c r="C76" s="100">
        <f t="shared" si="6"/>
        <v>68</v>
      </c>
      <c r="D76" s="98">
        <f t="shared" si="4"/>
        <v>8.2046532193564038E-47</v>
      </c>
      <c r="E76" s="98">
        <f t="shared" si="7"/>
        <v>1</v>
      </c>
      <c r="F76" s="98">
        <f t="shared" si="8"/>
        <v>0</v>
      </c>
    </row>
    <row r="77" spans="3:6" ht="13.8">
      <c r="C77" s="100">
        <f t="shared" si="6"/>
        <v>69</v>
      </c>
      <c r="D77" s="98">
        <f t="shared" si="4"/>
        <v>7.1344810603099737E-48</v>
      </c>
      <c r="E77" s="98">
        <f t="shared" ref="E77:E83" si="9">POISSON(C77,Mean,TRUE)</f>
        <v>1</v>
      </c>
      <c r="F77" s="98">
        <f t="shared" si="8"/>
        <v>0</v>
      </c>
    </row>
    <row r="78" spans="3:6" ht="13.8">
      <c r="C78" s="100">
        <f t="shared" si="6"/>
        <v>70</v>
      </c>
      <c r="D78" s="98">
        <f t="shared" si="4"/>
        <v>6.1152694802655876E-49</v>
      </c>
      <c r="E78" s="98">
        <f t="shared" si="9"/>
        <v>1</v>
      </c>
      <c r="F78" s="98">
        <f t="shared" si="8"/>
        <v>0</v>
      </c>
    </row>
    <row r="79" spans="3:6" ht="13.8">
      <c r="C79" s="100">
        <f t="shared" si="6"/>
        <v>71</v>
      </c>
      <c r="D79" s="98">
        <f t="shared" si="4"/>
        <v>5.1678333636046686E-50</v>
      </c>
      <c r="E79" s="98">
        <f t="shared" si="9"/>
        <v>1</v>
      </c>
      <c r="F79" s="98">
        <f t="shared" si="8"/>
        <v>0</v>
      </c>
    </row>
    <row r="80" spans="3:6" ht="13.8">
      <c r="C80" s="100">
        <f t="shared" si="6"/>
        <v>72</v>
      </c>
      <c r="D80" s="98">
        <f t="shared" si="4"/>
        <v>4.3065278030039035E-51</v>
      </c>
      <c r="E80" s="98">
        <f t="shared" si="9"/>
        <v>1</v>
      </c>
      <c r="F80" s="98">
        <f t="shared" si="8"/>
        <v>0</v>
      </c>
    </row>
    <row r="81" spans="3:6" ht="13.8">
      <c r="C81" s="100">
        <f t="shared" si="6"/>
        <v>73</v>
      </c>
      <c r="D81" s="98">
        <f t="shared" si="4"/>
        <v>3.5396118928799272E-52</v>
      </c>
      <c r="E81" s="98">
        <f t="shared" si="9"/>
        <v>1</v>
      </c>
      <c r="F81" s="98">
        <f t="shared" si="8"/>
        <v>0</v>
      </c>
    </row>
    <row r="82" spans="3:6" ht="13.8">
      <c r="C82" s="100">
        <f t="shared" si="6"/>
        <v>74</v>
      </c>
      <c r="D82" s="98">
        <f t="shared" si="4"/>
        <v>2.8699555888215644E-53</v>
      </c>
      <c r="E82" s="98">
        <f t="shared" si="9"/>
        <v>1</v>
      </c>
      <c r="F82" s="98">
        <f t="shared" si="8"/>
        <v>0</v>
      </c>
    </row>
    <row r="83" spans="3:6" ht="13.8">
      <c r="C83" s="100">
        <f t="shared" si="6"/>
        <v>75</v>
      </c>
      <c r="D83" s="98">
        <f t="shared" si="4"/>
        <v>2.2959644710572111E-54</v>
      </c>
      <c r="E83" s="98">
        <f t="shared" si="9"/>
        <v>1</v>
      </c>
      <c r="F83" s="98">
        <f t="shared" si="8"/>
        <v>0</v>
      </c>
    </row>
  </sheetData>
  <mergeCells count="1">
    <mergeCell ref="C2:L2"/>
  </mergeCells>
  <printOptions gridLinesSet="0"/>
  <pageMargins left="0.75" right="0.75" top="1" bottom="1" header="0.5" footer="0.5"/>
  <pageSetup orientation="landscape" horizontalDpi="4294967292" verticalDpi="4294967292"/>
  <headerFooter alignWithMargins="0">
    <oddFooter>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7C09C-796A-41A9-932F-14450E30AA98}">
  <sheetPr>
    <tabColor theme="5" tint="-0.249977111117893"/>
    <pageSetUpPr fitToPage="1"/>
  </sheetPr>
  <dimension ref="A1:L83"/>
  <sheetViews>
    <sheetView showGridLines="0" zoomScale="115" workbookViewId="0">
      <selection activeCell="A10" sqref="A10"/>
    </sheetView>
  </sheetViews>
  <sheetFormatPr baseColWidth="10" defaultColWidth="9.109375" defaultRowHeight="13.2"/>
  <cols>
    <col min="1" max="1" width="24.77734375" style="84" bestFit="1" customWidth="1"/>
    <col min="2" max="2" width="1.33203125" style="84" customWidth="1"/>
    <col min="3" max="3" width="7.77734375" style="84" customWidth="1"/>
    <col min="4" max="4" width="15.109375" style="84" bestFit="1" customWidth="1"/>
    <col min="5" max="6" width="12.6640625" style="84" customWidth="1"/>
    <col min="7" max="7" width="2.33203125" style="84" customWidth="1"/>
    <col min="8" max="8" width="12" style="84" customWidth="1"/>
    <col min="9" max="9" width="15.33203125" style="84" bestFit="1" customWidth="1"/>
    <col min="10" max="10" width="26.6640625" style="84" customWidth="1"/>
    <col min="11" max="256" width="9.109375" style="84"/>
    <col min="257" max="257" width="24.77734375" style="84" bestFit="1" customWidth="1"/>
    <col min="258" max="258" width="1.33203125" style="84" customWidth="1"/>
    <col min="259" max="259" width="7.77734375" style="84" customWidth="1"/>
    <col min="260" max="260" width="15.109375" style="84" bestFit="1" customWidth="1"/>
    <col min="261" max="262" width="12.6640625" style="84" customWidth="1"/>
    <col min="263" max="263" width="2.33203125" style="84" customWidth="1"/>
    <col min="264" max="264" width="12" style="84" customWidth="1"/>
    <col min="265" max="265" width="15.33203125" style="84" bestFit="1" customWidth="1"/>
    <col min="266" max="266" width="26.6640625" style="84" customWidth="1"/>
    <col min="267" max="512" width="9.109375" style="84"/>
    <col min="513" max="513" width="24.77734375" style="84" bestFit="1" customWidth="1"/>
    <col min="514" max="514" width="1.33203125" style="84" customWidth="1"/>
    <col min="515" max="515" width="7.77734375" style="84" customWidth="1"/>
    <col min="516" max="516" width="15.109375" style="84" bestFit="1" customWidth="1"/>
    <col min="517" max="518" width="12.6640625" style="84" customWidth="1"/>
    <col min="519" max="519" width="2.33203125" style="84" customWidth="1"/>
    <col min="520" max="520" width="12" style="84" customWidth="1"/>
    <col min="521" max="521" width="15.33203125" style="84" bestFit="1" customWidth="1"/>
    <col min="522" max="522" width="26.6640625" style="84" customWidth="1"/>
    <col min="523" max="768" width="9.109375" style="84"/>
    <col min="769" max="769" width="24.77734375" style="84" bestFit="1" customWidth="1"/>
    <col min="770" max="770" width="1.33203125" style="84" customWidth="1"/>
    <col min="771" max="771" width="7.77734375" style="84" customWidth="1"/>
    <col min="772" max="772" width="15.109375" style="84" bestFit="1" customWidth="1"/>
    <col min="773" max="774" width="12.6640625" style="84" customWidth="1"/>
    <col min="775" max="775" width="2.33203125" style="84" customWidth="1"/>
    <col min="776" max="776" width="12" style="84" customWidth="1"/>
    <col min="777" max="777" width="15.33203125" style="84" bestFit="1" customWidth="1"/>
    <col min="778" max="778" width="26.6640625" style="84" customWidth="1"/>
    <col min="779" max="1024" width="9.109375" style="84"/>
    <col min="1025" max="1025" width="24.77734375" style="84" bestFit="1" customWidth="1"/>
    <col min="1026" max="1026" width="1.33203125" style="84" customWidth="1"/>
    <col min="1027" max="1027" width="7.77734375" style="84" customWidth="1"/>
    <col min="1028" max="1028" width="15.109375" style="84" bestFit="1" customWidth="1"/>
    <col min="1029" max="1030" width="12.6640625" style="84" customWidth="1"/>
    <col min="1031" max="1031" width="2.33203125" style="84" customWidth="1"/>
    <col min="1032" max="1032" width="12" style="84" customWidth="1"/>
    <col min="1033" max="1033" width="15.33203125" style="84" bestFit="1" customWidth="1"/>
    <col min="1034" max="1034" width="26.6640625" style="84" customWidth="1"/>
    <col min="1035" max="1280" width="9.109375" style="84"/>
    <col min="1281" max="1281" width="24.77734375" style="84" bestFit="1" customWidth="1"/>
    <col min="1282" max="1282" width="1.33203125" style="84" customWidth="1"/>
    <col min="1283" max="1283" width="7.77734375" style="84" customWidth="1"/>
    <col min="1284" max="1284" width="15.109375" style="84" bestFit="1" customWidth="1"/>
    <col min="1285" max="1286" width="12.6640625" style="84" customWidth="1"/>
    <col min="1287" max="1287" width="2.33203125" style="84" customWidth="1"/>
    <col min="1288" max="1288" width="12" style="84" customWidth="1"/>
    <col min="1289" max="1289" width="15.33203125" style="84" bestFit="1" customWidth="1"/>
    <col min="1290" max="1290" width="26.6640625" style="84" customWidth="1"/>
    <col min="1291" max="1536" width="9.109375" style="84"/>
    <col min="1537" max="1537" width="24.77734375" style="84" bestFit="1" customWidth="1"/>
    <col min="1538" max="1538" width="1.33203125" style="84" customWidth="1"/>
    <col min="1539" max="1539" width="7.77734375" style="84" customWidth="1"/>
    <col min="1540" max="1540" width="15.109375" style="84" bestFit="1" customWidth="1"/>
    <col min="1541" max="1542" width="12.6640625" style="84" customWidth="1"/>
    <col min="1543" max="1543" width="2.33203125" style="84" customWidth="1"/>
    <col min="1544" max="1544" width="12" style="84" customWidth="1"/>
    <col min="1545" max="1545" width="15.33203125" style="84" bestFit="1" customWidth="1"/>
    <col min="1546" max="1546" width="26.6640625" style="84" customWidth="1"/>
    <col min="1547" max="1792" width="9.109375" style="84"/>
    <col min="1793" max="1793" width="24.77734375" style="84" bestFit="1" customWidth="1"/>
    <col min="1794" max="1794" width="1.33203125" style="84" customWidth="1"/>
    <col min="1795" max="1795" width="7.77734375" style="84" customWidth="1"/>
    <col min="1796" max="1796" width="15.109375" style="84" bestFit="1" customWidth="1"/>
    <col min="1797" max="1798" width="12.6640625" style="84" customWidth="1"/>
    <col min="1799" max="1799" width="2.33203125" style="84" customWidth="1"/>
    <col min="1800" max="1800" width="12" style="84" customWidth="1"/>
    <col min="1801" max="1801" width="15.33203125" style="84" bestFit="1" customWidth="1"/>
    <col min="1802" max="1802" width="26.6640625" style="84" customWidth="1"/>
    <col min="1803" max="2048" width="9.109375" style="84"/>
    <col min="2049" max="2049" width="24.77734375" style="84" bestFit="1" customWidth="1"/>
    <col min="2050" max="2050" width="1.33203125" style="84" customWidth="1"/>
    <col min="2051" max="2051" width="7.77734375" style="84" customWidth="1"/>
    <col min="2052" max="2052" width="15.109375" style="84" bestFit="1" customWidth="1"/>
    <col min="2053" max="2054" width="12.6640625" style="84" customWidth="1"/>
    <col min="2055" max="2055" width="2.33203125" style="84" customWidth="1"/>
    <col min="2056" max="2056" width="12" style="84" customWidth="1"/>
    <col min="2057" max="2057" width="15.33203125" style="84" bestFit="1" customWidth="1"/>
    <col min="2058" max="2058" width="26.6640625" style="84" customWidth="1"/>
    <col min="2059" max="2304" width="9.109375" style="84"/>
    <col min="2305" max="2305" width="24.77734375" style="84" bestFit="1" customWidth="1"/>
    <col min="2306" max="2306" width="1.33203125" style="84" customWidth="1"/>
    <col min="2307" max="2307" width="7.77734375" style="84" customWidth="1"/>
    <col min="2308" max="2308" width="15.109375" style="84" bestFit="1" customWidth="1"/>
    <col min="2309" max="2310" width="12.6640625" style="84" customWidth="1"/>
    <col min="2311" max="2311" width="2.33203125" style="84" customWidth="1"/>
    <col min="2312" max="2312" width="12" style="84" customWidth="1"/>
    <col min="2313" max="2313" width="15.33203125" style="84" bestFit="1" customWidth="1"/>
    <col min="2314" max="2314" width="26.6640625" style="84" customWidth="1"/>
    <col min="2315" max="2560" width="9.109375" style="84"/>
    <col min="2561" max="2561" width="24.77734375" style="84" bestFit="1" customWidth="1"/>
    <col min="2562" max="2562" width="1.33203125" style="84" customWidth="1"/>
    <col min="2563" max="2563" width="7.77734375" style="84" customWidth="1"/>
    <col min="2564" max="2564" width="15.109375" style="84" bestFit="1" customWidth="1"/>
    <col min="2565" max="2566" width="12.6640625" style="84" customWidth="1"/>
    <col min="2567" max="2567" width="2.33203125" style="84" customWidth="1"/>
    <col min="2568" max="2568" width="12" style="84" customWidth="1"/>
    <col min="2569" max="2569" width="15.33203125" style="84" bestFit="1" customWidth="1"/>
    <col min="2570" max="2570" width="26.6640625" style="84" customWidth="1"/>
    <col min="2571" max="2816" width="9.109375" style="84"/>
    <col min="2817" max="2817" width="24.77734375" style="84" bestFit="1" customWidth="1"/>
    <col min="2818" max="2818" width="1.33203125" style="84" customWidth="1"/>
    <col min="2819" max="2819" width="7.77734375" style="84" customWidth="1"/>
    <col min="2820" max="2820" width="15.109375" style="84" bestFit="1" customWidth="1"/>
    <col min="2821" max="2822" width="12.6640625" style="84" customWidth="1"/>
    <col min="2823" max="2823" width="2.33203125" style="84" customWidth="1"/>
    <col min="2824" max="2824" width="12" style="84" customWidth="1"/>
    <col min="2825" max="2825" width="15.33203125" style="84" bestFit="1" customWidth="1"/>
    <col min="2826" max="2826" width="26.6640625" style="84" customWidth="1"/>
    <col min="2827" max="3072" width="9.109375" style="84"/>
    <col min="3073" max="3073" width="24.77734375" style="84" bestFit="1" customWidth="1"/>
    <col min="3074" max="3074" width="1.33203125" style="84" customWidth="1"/>
    <col min="3075" max="3075" width="7.77734375" style="84" customWidth="1"/>
    <col min="3076" max="3076" width="15.109375" style="84" bestFit="1" customWidth="1"/>
    <col min="3077" max="3078" width="12.6640625" style="84" customWidth="1"/>
    <col min="3079" max="3079" width="2.33203125" style="84" customWidth="1"/>
    <col min="3080" max="3080" width="12" style="84" customWidth="1"/>
    <col min="3081" max="3081" width="15.33203125" style="84" bestFit="1" customWidth="1"/>
    <col min="3082" max="3082" width="26.6640625" style="84" customWidth="1"/>
    <col min="3083" max="3328" width="9.109375" style="84"/>
    <col min="3329" max="3329" width="24.77734375" style="84" bestFit="1" customWidth="1"/>
    <col min="3330" max="3330" width="1.33203125" style="84" customWidth="1"/>
    <col min="3331" max="3331" width="7.77734375" style="84" customWidth="1"/>
    <col min="3332" max="3332" width="15.109375" style="84" bestFit="1" customWidth="1"/>
    <col min="3333" max="3334" width="12.6640625" style="84" customWidth="1"/>
    <col min="3335" max="3335" width="2.33203125" style="84" customWidth="1"/>
    <col min="3336" max="3336" width="12" style="84" customWidth="1"/>
    <col min="3337" max="3337" width="15.33203125" style="84" bestFit="1" customWidth="1"/>
    <col min="3338" max="3338" width="26.6640625" style="84" customWidth="1"/>
    <col min="3339" max="3584" width="9.109375" style="84"/>
    <col min="3585" max="3585" width="24.77734375" style="84" bestFit="1" customWidth="1"/>
    <col min="3586" max="3586" width="1.33203125" style="84" customWidth="1"/>
    <col min="3587" max="3587" width="7.77734375" style="84" customWidth="1"/>
    <col min="3588" max="3588" width="15.109375" style="84" bestFit="1" customWidth="1"/>
    <col min="3589" max="3590" width="12.6640625" style="84" customWidth="1"/>
    <col min="3591" max="3591" width="2.33203125" style="84" customWidth="1"/>
    <col min="3592" max="3592" width="12" style="84" customWidth="1"/>
    <col min="3593" max="3593" width="15.33203125" style="84" bestFit="1" customWidth="1"/>
    <col min="3594" max="3594" width="26.6640625" style="84" customWidth="1"/>
    <col min="3595" max="3840" width="9.109375" style="84"/>
    <col min="3841" max="3841" width="24.77734375" style="84" bestFit="1" customWidth="1"/>
    <col min="3842" max="3842" width="1.33203125" style="84" customWidth="1"/>
    <col min="3843" max="3843" width="7.77734375" style="84" customWidth="1"/>
    <col min="3844" max="3844" width="15.109375" style="84" bestFit="1" customWidth="1"/>
    <col min="3845" max="3846" width="12.6640625" style="84" customWidth="1"/>
    <col min="3847" max="3847" width="2.33203125" style="84" customWidth="1"/>
    <col min="3848" max="3848" width="12" style="84" customWidth="1"/>
    <col min="3849" max="3849" width="15.33203125" style="84" bestFit="1" customWidth="1"/>
    <col min="3850" max="3850" width="26.6640625" style="84" customWidth="1"/>
    <col min="3851" max="4096" width="9.109375" style="84"/>
    <col min="4097" max="4097" width="24.77734375" style="84" bestFit="1" customWidth="1"/>
    <col min="4098" max="4098" width="1.33203125" style="84" customWidth="1"/>
    <col min="4099" max="4099" width="7.77734375" style="84" customWidth="1"/>
    <col min="4100" max="4100" width="15.109375" style="84" bestFit="1" customWidth="1"/>
    <col min="4101" max="4102" width="12.6640625" style="84" customWidth="1"/>
    <col min="4103" max="4103" width="2.33203125" style="84" customWidth="1"/>
    <col min="4104" max="4104" width="12" style="84" customWidth="1"/>
    <col min="4105" max="4105" width="15.33203125" style="84" bestFit="1" customWidth="1"/>
    <col min="4106" max="4106" width="26.6640625" style="84" customWidth="1"/>
    <col min="4107" max="4352" width="9.109375" style="84"/>
    <col min="4353" max="4353" width="24.77734375" style="84" bestFit="1" customWidth="1"/>
    <col min="4354" max="4354" width="1.33203125" style="84" customWidth="1"/>
    <col min="4355" max="4355" width="7.77734375" style="84" customWidth="1"/>
    <col min="4356" max="4356" width="15.109375" style="84" bestFit="1" customWidth="1"/>
    <col min="4357" max="4358" width="12.6640625" style="84" customWidth="1"/>
    <col min="4359" max="4359" width="2.33203125" style="84" customWidth="1"/>
    <col min="4360" max="4360" width="12" style="84" customWidth="1"/>
    <col min="4361" max="4361" width="15.33203125" style="84" bestFit="1" customWidth="1"/>
    <col min="4362" max="4362" width="26.6640625" style="84" customWidth="1"/>
    <col min="4363" max="4608" width="9.109375" style="84"/>
    <col min="4609" max="4609" width="24.77734375" style="84" bestFit="1" customWidth="1"/>
    <col min="4610" max="4610" width="1.33203125" style="84" customWidth="1"/>
    <col min="4611" max="4611" width="7.77734375" style="84" customWidth="1"/>
    <col min="4612" max="4612" width="15.109375" style="84" bestFit="1" customWidth="1"/>
    <col min="4613" max="4614" width="12.6640625" style="84" customWidth="1"/>
    <col min="4615" max="4615" width="2.33203125" style="84" customWidth="1"/>
    <col min="4616" max="4616" width="12" style="84" customWidth="1"/>
    <col min="4617" max="4617" width="15.33203125" style="84" bestFit="1" customWidth="1"/>
    <col min="4618" max="4618" width="26.6640625" style="84" customWidth="1"/>
    <col min="4619" max="4864" width="9.109375" style="84"/>
    <col min="4865" max="4865" width="24.77734375" style="84" bestFit="1" customWidth="1"/>
    <col min="4866" max="4866" width="1.33203125" style="84" customWidth="1"/>
    <col min="4867" max="4867" width="7.77734375" style="84" customWidth="1"/>
    <col min="4868" max="4868" width="15.109375" style="84" bestFit="1" customWidth="1"/>
    <col min="4869" max="4870" width="12.6640625" style="84" customWidth="1"/>
    <col min="4871" max="4871" width="2.33203125" style="84" customWidth="1"/>
    <col min="4872" max="4872" width="12" style="84" customWidth="1"/>
    <col min="4873" max="4873" width="15.33203125" style="84" bestFit="1" customWidth="1"/>
    <col min="4874" max="4874" width="26.6640625" style="84" customWidth="1"/>
    <col min="4875" max="5120" width="9.109375" style="84"/>
    <col min="5121" max="5121" width="24.77734375" style="84" bestFit="1" customWidth="1"/>
    <col min="5122" max="5122" width="1.33203125" style="84" customWidth="1"/>
    <col min="5123" max="5123" width="7.77734375" style="84" customWidth="1"/>
    <col min="5124" max="5124" width="15.109375" style="84" bestFit="1" customWidth="1"/>
    <col min="5125" max="5126" width="12.6640625" style="84" customWidth="1"/>
    <col min="5127" max="5127" width="2.33203125" style="84" customWidth="1"/>
    <col min="5128" max="5128" width="12" style="84" customWidth="1"/>
    <col min="5129" max="5129" width="15.33203125" style="84" bestFit="1" customWidth="1"/>
    <col min="5130" max="5130" width="26.6640625" style="84" customWidth="1"/>
    <col min="5131" max="5376" width="9.109375" style="84"/>
    <col min="5377" max="5377" width="24.77734375" style="84" bestFit="1" customWidth="1"/>
    <col min="5378" max="5378" width="1.33203125" style="84" customWidth="1"/>
    <col min="5379" max="5379" width="7.77734375" style="84" customWidth="1"/>
    <col min="5380" max="5380" width="15.109375" style="84" bestFit="1" customWidth="1"/>
    <col min="5381" max="5382" width="12.6640625" style="84" customWidth="1"/>
    <col min="5383" max="5383" width="2.33203125" style="84" customWidth="1"/>
    <col min="5384" max="5384" width="12" style="84" customWidth="1"/>
    <col min="5385" max="5385" width="15.33203125" style="84" bestFit="1" customWidth="1"/>
    <col min="5386" max="5386" width="26.6640625" style="84" customWidth="1"/>
    <col min="5387" max="5632" width="9.109375" style="84"/>
    <col min="5633" max="5633" width="24.77734375" style="84" bestFit="1" customWidth="1"/>
    <col min="5634" max="5634" width="1.33203125" style="84" customWidth="1"/>
    <col min="5635" max="5635" width="7.77734375" style="84" customWidth="1"/>
    <col min="5636" max="5636" width="15.109375" style="84" bestFit="1" customWidth="1"/>
    <col min="5637" max="5638" width="12.6640625" style="84" customWidth="1"/>
    <col min="5639" max="5639" width="2.33203125" style="84" customWidth="1"/>
    <col min="5640" max="5640" width="12" style="84" customWidth="1"/>
    <col min="5641" max="5641" width="15.33203125" style="84" bestFit="1" customWidth="1"/>
    <col min="5642" max="5642" width="26.6640625" style="84" customWidth="1"/>
    <col min="5643" max="5888" width="9.109375" style="84"/>
    <col min="5889" max="5889" width="24.77734375" style="84" bestFit="1" customWidth="1"/>
    <col min="5890" max="5890" width="1.33203125" style="84" customWidth="1"/>
    <col min="5891" max="5891" width="7.77734375" style="84" customWidth="1"/>
    <col min="5892" max="5892" width="15.109375" style="84" bestFit="1" customWidth="1"/>
    <col min="5893" max="5894" width="12.6640625" style="84" customWidth="1"/>
    <col min="5895" max="5895" width="2.33203125" style="84" customWidth="1"/>
    <col min="5896" max="5896" width="12" style="84" customWidth="1"/>
    <col min="5897" max="5897" width="15.33203125" style="84" bestFit="1" customWidth="1"/>
    <col min="5898" max="5898" width="26.6640625" style="84" customWidth="1"/>
    <col min="5899" max="6144" width="9.109375" style="84"/>
    <col min="6145" max="6145" width="24.77734375" style="84" bestFit="1" customWidth="1"/>
    <col min="6146" max="6146" width="1.33203125" style="84" customWidth="1"/>
    <col min="6147" max="6147" width="7.77734375" style="84" customWidth="1"/>
    <col min="6148" max="6148" width="15.109375" style="84" bestFit="1" customWidth="1"/>
    <col min="6149" max="6150" width="12.6640625" style="84" customWidth="1"/>
    <col min="6151" max="6151" width="2.33203125" style="84" customWidth="1"/>
    <col min="6152" max="6152" width="12" style="84" customWidth="1"/>
    <col min="6153" max="6153" width="15.33203125" style="84" bestFit="1" customWidth="1"/>
    <col min="6154" max="6154" width="26.6640625" style="84" customWidth="1"/>
    <col min="6155" max="6400" width="9.109375" style="84"/>
    <col min="6401" max="6401" width="24.77734375" style="84" bestFit="1" customWidth="1"/>
    <col min="6402" max="6402" width="1.33203125" style="84" customWidth="1"/>
    <col min="6403" max="6403" width="7.77734375" style="84" customWidth="1"/>
    <col min="6404" max="6404" width="15.109375" style="84" bestFit="1" customWidth="1"/>
    <col min="6405" max="6406" width="12.6640625" style="84" customWidth="1"/>
    <col min="6407" max="6407" width="2.33203125" style="84" customWidth="1"/>
    <col min="6408" max="6408" width="12" style="84" customWidth="1"/>
    <col min="6409" max="6409" width="15.33203125" style="84" bestFit="1" customWidth="1"/>
    <col min="6410" max="6410" width="26.6640625" style="84" customWidth="1"/>
    <col min="6411" max="6656" width="9.109375" style="84"/>
    <col min="6657" max="6657" width="24.77734375" style="84" bestFit="1" customWidth="1"/>
    <col min="6658" max="6658" width="1.33203125" style="84" customWidth="1"/>
    <col min="6659" max="6659" width="7.77734375" style="84" customWidth="1"/>
    <col min="6660" max="6660" width="15.109375" style="84" bestFit="1" customWidth="1"/>
    <col min="6661" max="6662" width="12.6640625" style="84" customWidth="1"/>
    <col min="6663" max="6663" width="2.33203125" style="84" customWidth="1"/>
    <col min="6664" max="6664" width="12" style="84" customWidth="1"/>
    <col min="6665" max="6665" width="15.33203125" style="84" bestFit="1" customWidth="1"/>
    <col min="6666" max="6666" width="26.6640625" style="84" customWidth="1"/>
    <col min="6667" max="6912" width="9.109375" style="84"/>
    <col min="6913" max="6913" width="24.77734375" style="84" bestFit="1" customWidth="1"/>
    <col min="6914" max="6914" width="1.33203125" style="84" customWidth="1"/>
    <col min="6915" max="6915" width="7.77734375" style="84" customWidth="1"/>
    <col min="6916" max="6916" width="15.109375" style="84" bestFit="1" customWidth="1"/>
    <col min="6917" max="6918" width="12.6640625" style="84" customWidth="1"/>
    <col min="6919" max="6919" width="2.33203125" style="84" customWidth="1"/>
    <col min="6920" max="6920" width="12" style="84" customWidth="1"/>
    <col min="6921" max="6921" width="15.33203125" style="84" bestFit="1" customWidth="1"/>
    <col min="6922" max="6922" width="26.6640625" style="84" customWidth="1"/>
    <col min="6923" max="7168" width="9.109375" style="84"/>
    <col min="7169" max="7169" width="24.77734375" style="84" bestFit="1" customWidth="1"/>
    <col min="7170" max="7170" width="1.33203125" style="84" customWidth="1"/>
    <col min="7171" max="7171" width="7.77734375" style="84" customWidth="1"/>
    <col min="7172" max="7172" width="15.109375" style="84" bestFit="1" customWidth="1"/>
    <col min="7173" max="7174" width="12.6640625" style="84" customWidth="1"/>
    <col min="7175" max="7175" width="2.33203125" style="84" customWidth="1"/>
    <col min="7176" max="7176" width="12" style="84" customWidth="1"/>
    <col min="7177" max="7177" width="15.33203125" style="84" bestFit="1" customWidth="1"/>
    <col min="7178" max="7178" width="26.6640625" style="84" customWidth="1"/>
    <col min="7179" max="7424" width="9.109375" style="84"/>
    <col min="7425" max="7425" width="24.77734375" style="84" bestFit="1" customWidth="1"/>
    <col min="7426" max="7426" width="1.33203125" style="84" customWidth="1"/>
    <col min="7427" max="7427" width="7.77734375" style="84" customWidth="1"/>
    <col min="7428" max="7428" width="15.109375" style="84" bestFit="1" customWidth="1"/>
    <col min="7429" max="7430" width="12.6640625" style="84" customWidth="1"/>
    <col min="7431" max="7431" width="2.33203125" style="84" customWidth="1"/>
    <col min="7432" max="7432" width="12" style="84" customWidth="1"/>
    <col min="7433" max="7433" width="15.33203125" style="84" bestFit="1" customWidth="1"/>
    <col min="7434" max="7434" width="26.6640625" style="84" customWidth="1"/>
    <col min="7435" max="7680" width="9.109375" style="84"/>
    <col min="7681" max="7681" width="24.77734375" style="84" bestFit="1" customWidth="1"/>
    <col min="7682" max="7682" width="1.33203125" style="84" customWidth="1"/>
    <col min="7683" max="7683" width="7.77734375" style="84" customWidth="1"/>
    <col min="7684" max="7684" width="15.109375" style="84" bestFit="1" customWidth="1"/>
    <col min="7685" max="7686" width="12.6640625" style="84" customWidth="1"/>
    <col min="7687" max="7687" width="2.33203125" style="84" customWidth="1"/>
    <col min="7688" max="7688" width="12" style="84" customWidth="1"/>
    <col min="7689" max="7689" width="15.33203125" style="84" bestFit="1" customWidth="1"/>
    <col min="7690" max="7690" width="26.6640625" style="84" customWidth="1"/>
    <col min="7691" max="7936" width="9.109375" style="84"/>
    <col min="7937" max="7937" width="24.77734375" style="84" bestFit="1" customWidth="1"/>
    <col min="7938" max="7938" width="1.33203125" style="84" customWidth="1"/>
    <col min="7939" max="7939" width="7.77734375" style="84" customWidth="1"/>
    <col min="7940" max="7940" width="15.109375" style="84" bestFit="1" customWidth="1"/>
    <col min="7941" max="7942" width="12.6640625" style="84" customWidth="1"/>
    <col min="7943" max="7943" width="2.33203125" style="84" customWidth="1"/>
    <col min="7944" max="7944" width="12" style="84" customWidth="1"/>
    <col min="7945" max="7945" width="15.33203125" style="84" bestFit="1" customWidth="1"/>
    <col min="7946" max="7946" width="26.6640625" style="84" customWidth="1"/>
    <col min="7947" max="8192" width="9.109375" style="84"/>
    <col min="8193" max="8193" width="24.77734375" style="84" bestFit="1" customWidth="1"/>
    <col min="8194" max="8194" width="1.33203125" style="84" customWidth="1"/>
    <col min="8195" max="8195" width="7.77734375" style="84" customWidth="1"/>
    <col min="8196" max="8196" width="15.109375" style="84" bestFit="1" customWidth="1"/>
    <col min="8197" max="8198" width="12.6640625" style="84" customWidth="1"/>
    <col min="8199" max="8199" width="2.33203125" style="84" customWidth="1"/>
    <col min="8200" max="8200" width="12" style="84" customWidth="1"/>
    <col min="8201" max="8201" width="15.33203125" style="84" bestFit="1" customWidth="1"/>
    <col min="8202" max="8202" width="26.6640625" style="84" customWidth="1"/>
    <col min="8203" max="8448" width="9.109375" style="84"/>
    <col min="8449" max="8449" width="24.77734375" style="84" bestFit="1" customWidth="1"/>
    <col min="8450" max="8450" width="1.33203125" style="84" customWidth="1"/>
    <col min="8451" max="8451" width="7.77734375" style="84" customWidth="1"/>
    <col min="8452" max="8452" width="15.109375" style="84" bestFit="1" customWidth="1"/>
    <col min="8453" max="8454" width="12.6640625" style="84" customWidth="1"/>
    <col min="8455" max="8455" width="2.33203125" style="84" customWidth="1"/>
    <col min="8456" max="8456" width="12" style="84" customWidth="1"/>
    <col min="8457" max="8457" width="15.33203125" style="84" bestFit="1" customWidth="1"/>
    <col min="8458" max="8458" width="26.6640625" style="84" customWidth="1"/>
    <col min="8459" max="8704" width="9.109375" style="84"/>
    <col min="8705" max="8705" width="24.77734375" style="84" bestFit="1" customWidth="1"/>
    <col min="8706" max="8706" width="1.33203125" style="84" customWidth="1"/>
    <col min="8707" max="8707" width="7.77734375" style="84" customWidth="1"/>
    <col min="8708" max="8708" width="15.109375" style="84" bestFit="1" customWidth="1"/>
    <col min="8709" max="8710" width="12.6640625" style="84" customWidth="1"/>
    <col min="8711" max="8711" width="2.33203125" style="84" customWidth="1"/>
    <col min="8712" max="8712" width="12" style="84" customWidth="1"/>
    <col min="8713" max="8713" width="15.33203125" style="84" bestFit="1" customWidth="1"/>
    <col min="8714" max="8714" width="26.6640625" style="84" customWidth="1"/>
    <col min="8715" max="8960" width="9.109375" style="84"/>
    <col min="8961" max="8961" width="24.77734375" style="84" bestFit="1" customWidth="1"/>
    <col min="8962" max="8962" width="1.33203125" style="84" customWidth="1"/>
    <col min="8963" max="8963" width="7.77734375" style="84" customWidth="1"/>
    <col min="8964" max="8964" width="15.109375" style="84" bestFit="1" customWidth="1"/>
    <col min="8965" max="8966" width="12.6640625" style="84" customWidth="1"/>
    <col min="8967" max="8967" width="2.33203125" style="84" customWidth="1"/>
    <col min="8968" max="8968" width="12" style="84" customWidth="1"/>
    <col min="8969" max="8969" width="15.33203125" style="84" bestFit="1" customWidth="1"/>
    <col min="8970" max="8970" width="26.6640625" style="84" customWidth="1"/>
    <col min="8971" max="9216" width="9.109375" style="84"/>
    <col min="9217" max="9217" width="24.77734375" style="84" bestFit="1" customWidth="1"/>
    <col min="9218" max="9218" width="1.33203125" style="84" customWidth="1"/>
    <col min="9219" max="9219" width="7.77734375" style="84" customWidth="1"/>
    <col min="9220" max="9220" width="15.109375" style="84" bestFit="1" customWidth="1"/>
    <col min="9221" max="9222" width="12.6640625" style="84" customWidth="1"/>
    <col min="9223" max="9223" width="2.33203125" style="84" customWidth="1"/>
    <col min="9224" max="9224" width="12" style="84" customWidth="1"/>
    <col min="9225" max="9225" width="15.33203125" style="84" bestFit="1" customWidth="1"/>
    <col min="9226" max="9226" width="26.6640625" style="84" customWidth="1"/>
    <col min="9227" max="9472" width="9.109375" style="84"/>
    <col min="9473" max="9473" width="24.77734375" style="84" bestFit="1" customWidth="1"/>
    <col min="9474" max="9474" width="1.33203125" style="84" customWidth="1"/>
    <col min="9475" max="9475" width="7.77734375" style="84" customWidth="1"/>
    <col min="9476" max="9476" width="15.109375" style="84" bestFit="1" customWidth="1"/>
    <col min="9477" max="9478" width="12.6640625" style="84" customWidth="1"/>
    <col min="9479" max="9479" width="2.33203125" style="84" customWidth="1"/>
    <col min="9480" max="9480" width="12" style="84" customWidth="1"/>
    <col min="9481" max="9481" width="15.33203125" style="84" bestFit="1" customWidth="1"/>
    <col min="9482" max="9482" width="26.6640625" style="84" customWidth="1"/>
    <col min="9483" max="9728" width="9.109375" style="84"/>
    <col min="9729" max="9729" width="24.77734375" style="84" bestFit="1" customWidth="1"/>
    <col min="9730" max="9730" width="1.33203125" style="84" customWidth="1"/>
    <col min="9731" max="9731" width="7.77734375" style="84" customWidth="1"/>
    <col min="9732" max="9732" width="15.109375" style="84" bestFit="1" customWidth="1"/>
    <col min="9733" max="9734" width="12.6640625" style="84" customWidth="1"/>
    <col min="9735" max="9735" width="2.33203125" style="84" customWidth="1"/>
    <col min="9736" max="9736" width="12" style="84" customWidth="1"/>
    <col min="9737" max="9737" width="15.33203125" style="84" bestFit="1" customWidth="1"/>
    <col min="9738" max="9738" width="26.6640625" style="84" customWidth="1"/>
    <col min="9739" max="9984" width="9.109375" style="84"/>
    <col min="9985" max="9985" width="24.77734375" style="84" bestFit="1" customWidth="1"/>
    <col min="9986" max="9986" width="1.33203125" style="84" customWidth="1"/>
    <col min="9987" max="9987" width="7.77734375" style="84" customWidth="1"/>
    <col min="9988" max="9988" width="15.109375" style="84" bestFit="1" customWidth="1"/>
    <col min="9989" max="9990" width="12.6640625" style="84" customWidth="1"/>
    <col min="9991" max="9991" width="2.33203125" style="84" customWidth="1"/>
    <col min="9992" max="9992" width="12" style="84" customWidth="1"/>
    <col min="9993" max="9993" width="15.33203125" style="84" bestFit="1" customWidth="1"/>
    <col min="9994" max="9994" width="26.6640625" style="84" customWidth="1"/>
    <col min="9995" max="10240" width="9.109375" style="84"/>
    <col min="10241" max="10241" width="24.77734375" style="84" bestFit="1" customWidth="1"/>
    <col min="10242" max="10242" width="1.33203125" style="84" customWidth="1"/>
    <col min="10243" max="10243" width="7.77734375" style="84" customWidth="1"/>
    <col min="10244" max="10244" width="15.109375" style="84" bestFit="1" customWidth="1"/>
    <col min="10245" max="10246" width="12.6640625" style="84" customWidth="1"/>
    <col min="10247" max="10247" width="2.33203125" style="84" customWidth="1"/>
    <col min="10248" max="10248" width="12" style="84" customWidth="1"/>
    <col min="10249" max="10249" width="15.33203125" style="84" bestFit="1" customWidth="1"/>
    <col min="10250" max="10250" width="26.6640625" style="84" customWidth="1"/>
    <col min="10251" max="10496" width="9.109375" style="84"/>
    <col min="10497" max="10497" width="24.77734375" style="84" bestFit="1" customWidth="1"/>
    <col min="10498" max="10498" width="1.33203125" style="84" customWidth="1"/>
    <col min="10499" max="10499" width="7.77734375" style="84" customWidth="1"/>
    <col min="10500" max="10500" width="15.109375" style="84" bestFit="1" customWidth="1"/>
    <col min="10501" max="10502" width="12.6640625" style="84" customWidth="1"/>
    <col min="10503" max="10503" width="2.33203125" style="84" customWidth="1"/>
    <col min="10504" max="10504" width="12" style="84" customWidth="1"/>
    <col min="10505" max="10505" width="15.33203125" style="84" bestFit="1" customWidth="1"/>
    <col min="10506" max="10506" width="26.6640625" style="84" customWidth="1"/>
    <col min="10507" max="10752" width="9.109375" style="84"/>
    <col min="10753" max="10753" width="24.77734375" style="84" bestFit="1" customWidth="1"/>
    <col min="10754" max="10754" width="1.33203125" style="84" customWidth="1"/>
    <col min="10755" max="10755" width="7.77734375" style="84" customWidth="1"/>
    <col min="10756" max="10756" width="15.109375" style="84" bestFit="1" customWidth="1"/>
    <col min="10757" max="10758" width="12.6640625" style="84" customWidth="1"/>
    <col min="10759" max="10759" width="2.33203125" style="84" customWidth="1"/>
    <col min="10760" max="10760" width="12" style="84" customWidth="1"/>
    <col min="10761" max="10761" width="15.33203125" style="84" bestFit="1" customWidth="1"/>
    <col min="10762" max="10762" width="26.6640625" style="84" customWidth="1"/>
    <col min="10763" max="11008" width="9.109375" style="84"/>
    <col min="11009" max="11009" width="24.77734375" style="84" bestFit="1" customWidth="1"/>
    <col min="11010" max="11010" width="1.33203125" style="84" customWidth="1"/>
    <col min="11011" max="11011" width="7.77734375" style="84" customWidth="1"/>
    <col min="11012" max="11012" width="15.109375" style="84" bestFit="1" customWidth="1"/>
    <col min="11013" max="11014" width="12.6640625" style="84" customWidth="1"/>
    <col min="11015" max="11015" width="2.33203125" style="84" customWidth="1"/>
    <col min="11016" max="11016" width="12" style="84" customWidth="1"/>
    <col min="11017" max="11017" width="15.33203125" style="84" bestFit="1" customWidth="1"/>
    <col min="11018" max="11018" width="26.6640625" style="84" customWidth="1"/>
    <col min="11019" max="11264" width="9.109375" style="84"/>
    <col min="11265" max="11265" width="24.77734375" style="84" bestFit="1" customWidth="1"/>
    <col min="11266" max="11266" width="1.33203125" style="84" customWidth="1"/>
    <col min="11267" max="11267" width="7.77734375" style="84" customWidth="1"/>
    <col min="11268" max="11268" width="15.109375" style="84" bestFit="1" customWidth="1"/>
    <col min="11269" max="11270" width="12.6640625" style="84" customWidth="1"/>
    <col min="11271" max="11271" width="2.33203125" style="84" customWidth="1"/>
    <col min="11272" max="11272" width="12" style="84" customWidth="1"/>
    <col min="11273" max="11273" width="15.33203125" style="84" bestFit="1" customWidth="1"/>
    <col min="11274" max="11274" width="26.6640625" style="84" customWidth="1"/>
    <col min="11275" max="11520" width="9.109375" style="84"/>
    <col min="11521" max="11521" width="24.77734375" style="84" bestFit="1" customWidth="1"/>
    <col min="11522" max="11522" width="1.33203125" style="84" customWidth="1"/>
    <col min="11523" max="11523" width="7.77734375" style="84" customWidth="1"/>
    <col min="11524" max="11524" width="15.109375" style="84" bestFit="1" customWidth="1"/>
    <col min="11525" max="11526" width="12.6640625" style="84" customWidth="1"/>
    <col min="11527" max="11527" width="2.33203125" style="84" customWidth="1"/>
    <col min="11528" max="11528" width="12" style="84" customWidth="1"/>
    <col min="11529" max="11529" width="15.33203125" style="84" bestFit="1" customWidth="1"/>
    <col min="11530" max="11530" width="26.6640625" style="84" customWidth="1"/>
    <col min="11531" max="11776" width="9.109375" style="84"/>
    <col min="11777" max="11777" width="24.77734375" style="84" bestFit="1" customWidth="1"/>
    <col min="11778" max="11778" width="1.33203125" style="84" customWidth="1"/>
    <col min="11779" max="11779" width="7.77734375" style="84" customWidth="1"/>
    <col min="11780" max="11780" width="15.109375" style="84" bestFit="1" customWidth="1"/>
    <col min="11781" max="11782" width="12.6640625" style="84" customWidth="1"/>
    <col min="11783" max="11783" width="2.33203125" style="84" customWidth="1"/>
    <col min="11784" max="11784" width="12" style="84" customWidth="1"/>
    <col min="11785" max="11785" width="15.33203125" style="84" bestFit="1" customWidth="1"/>
    <col min="11786" max="11786" width="26.6640625" style="84" customWidth="1"/>
    <col min="11787" max="12032" width="9.109375" style="84"/>
    <col min="12033" max="12033" width="24.77734375" style="84" bestFit="1" customWidth="1"/>
    <col min="12034" max="12034" width="1.33203125" style="84" customWidth="1"/>
    <col min="12035" max="12035" width="7.77734375" style="84" customWidth="1"/>
    <col min="12036" max="12036" width="15.109375" style="84" bestFit="1" customWidth="1"/>
    <col min="12037" max="12038" width="12.6640625" style="84" customWidth="1"/>
    <col min="12039" max="12039" width="2.33203125" style="84" customWidth="1"/>
    <col min="12040" max="12040" width="12" style="84" customWidth="1"/>
    <col min="12041" max="12041" width="15.33203125" style="84" bestFit="1" customWidth="1"/>
    <col min="12042" max="12042" width="26.6640625" style="84" customWidth="1"/>
    <col min="12043" max="12288" width="9.109375" style="84"/>
    <col min="12289" max="12289" width="24.77734375" style="84" bestFit="1" customWidth="1"/>
    <col min="12290" max="12290" width="1.33203125" style="84" customWidth="1"/>
    <col min="12291" max="12291" width="7.77734375" style="84" customWidth="1"/>
    <col min="12292" max="12292" width="15.109375" style="84" bestFit="1" customWidth="1"/>
    <col min="12293" max="12294" width="12.6640625" style="84" customWidth="1"/>
    <col min="12295" max="12295" width="2.33203125" style="84" customWidth="1"/>
    <col min="12296" max="12296" width="12" style="84" customWidth="1"/>
    <col min="12297" max="12297" width="15.33203125" style="84" bestFit="1" customWidth="1"/>
    <col min="12298" max="12298" width="26.6640625" style="84" customWidth="1"/>
    <col min="12299" max="12544" width="9.109375" style="84"/>
    <col min="12545" max="12545" width="24.77734375" style="84" bestFit="1" customWidth="1"/>
    <col min="12546" max="12546" width="1.33203125" style="84" customWidth="1"/>
    <col min="12547" max="12547" width="7.77734375" style="84" customWidth="1"/>
    <col min="12548" max="12548" width="15.109375" style="84" bestFit="1" customWidth="1"/>
    <col min="12549" max="12550" width="12.6640625" style="84" customWidth="1"/>
    <col min="12551" max="12551" width="2.33203125" style="84" customWidth="1"/>
    <col min="12552" max="12552" width="12" style="84" customWidth="1"/>
    <col min="12553" max="12553" width="15.33203125" style="84" bestFit="1" customWidth="1"/>
    <col min="12554" max="12554" width="26.6640625" style="84" customWidth="1"/>
    <col min="12555" max="12800" width="9.109375" style="84"/>
    <col min="12801" max="12801" width="24.77734375" style="84" bestFit="1" customWidth="1"/>
    <col min="12802" max="12802" width="1.33203125" style="84" customWidth="1"/>
    <col min="12803" max="12803" width="7.77734375" style="84" customWidth="1"/>
    <col min="12804" max="12804" width="15.109375" style="84" bestFit="1" customWidth="1"/>
    <col min="12805" max="12806" width="12.6640625" style="84" customWidth="1"/>
    <col min="12807" max="12807" width="2.33203125" style="84" customWidth="1"/>
    <col min="12808" max="12808" width="12" style="84" customWidth="1"/>
    <col min="12809" max="12809" width="15.33203125" style="84" bestFit="1" customWidth="1"/>
    <col min="12810" max="12810" width="26.6640625" style="84" customWidth="1"/>
    <col min="12811" max="13056" width="9.109375" style="84"/>
    <col min="13057" max="13057" width="24.77734375" style="84" bestFit="1" customWidth="1"/>
    <col min="13058" max="13058" width="1.33203125" style="84" customWidth="1"/>
    <col min="13059" max="13059" width="7.77734375" style="84" customWidth="1"/>
    <col min="13060" max="13060" width="15.109375" style="84" bestFit="1" customWidth="1"/>
    <col min="13061" max="13062" width="12.6640625" style="84" customWidth="1"/>
    <col min="13063" max="13063" width="2.33203125" style="84" customWidth="1"/>
    <col min="13064" max="13064" width="12" style="84" customWidth="1"/>
    <col min="13065" max="13065" width="15.33203125" style="84" bestFit="1" customWidth="1"/>
    <col min="13066" max="13066" width="26.6640625" style="84" customWidth="1"/>
    <col min="13067" max="13312" width="9.109375" style="84"/>
    <col min="13313" max="13313" width="24.77734375" style="84" bestFit="1" customWidth="1"/>
    <col min="13314" max="13314" width="1.33203125" style="84" customWidth="1"/>
    <col min="13315" max="13315" width="7.77734375" style="84" customWidth="1"/>
    <col min="13316" max="13316" width="15.109375" style="84" bestFit="1" customWidth="1"/>
    <col min="13317" max="13318" width="12.6640625" style="84" customWidth="1"/>
    <col min="13319" max="13319" width="2.33203125" style="84" customWidth="1"/>
    <col min="13320" max="13320" width="12" style="84" customWidth="1"/>
    <col min="13321" max="13321" width="15.33203125" style="84" bestFit="1" customWidth="1"/>
    <col min="13322" max="13322" width="26.6640625" style="84" customWidth="1"/>
    <col min="13323" max="13568" width="9.109375" style="84"/>
    <col min="13569" max="13569" width="24.77734375" style="84" bestFit="1" customWidth="1"/>
    <col min="13570" max="13570" width="1.33203125" style="84" customWidth="1"/>
    <col min="13571" max="13571" width="7.77734375" style="84" customWidth="1"/>
    <col min="13572" max="13572" width="15.109375" style="84" bestFit="1" customWidth="1"/>
    <col min="13573" max="13574" width="12.6640625" style="84" customWidth="1"/>
    <col min="13575" max="13575" width="2.33203125" style="84" customWidth="1"/>
    <col min="13576" max="13576" width="12" style="84" customWidth="1"/>
    <col min="13577" max="13577" width="15.33203125" style="84" bestFit="1" customWidth="1"/>
    <col min="13578" max="13578" width="26.6640625" style="84" customWidth="1"/>
    <col min="13579" max="13824" width="9.109375" style="84"/>
    <col min="13825" max="13825" width="24.77734375" style="84" bestFit="1" customWidth="1"/>
    <col min="13826" max="13826" width="1.33203125" style="84" customWidth="1"/>
    <col min="13827" max="13827" width="7.77734375" style="84" customWidth="1"/>
    <col min="13828" max="13828" width="15.109375" style="84" bestFit="1" customWidth="1"/>
    <col min="13829" max="13830" width="12.6640625" style="84" customWidth="1"/>
    <col min="13831" max="13831" width="2.33203125" style="84" customWidth="1"/>
    <col min="13832" max="13832" width="12" style="84" customWidth="1"/>
    <col min="13833" max="13833" width="15.33203125" style="84" bestFit="1" customWidth="1"/>
    <col min="13834" max="13834" width="26.6640625" style="84" customWidth="1"/>
    <col min="13835" max="14080" width="9.109375" style="84"/>
    <col min="14081" max="14081" width="24.77734375" style="84" bestFit="1" customWidth="1"/>
    <col min="14082" max="14082" width="1.33203125" style="84" customWidth="1"/>
    <col min="14083" max="14083" width="7.77734375" style="84" customWidth="1"/>
    <col min="14084" max="14084" width="15.109375" style="84" bestFit="1" customWidth="1"/>
    <col min="14085" max="14086" width="12.6640625" style="84" customWidth="1"/>
    <col min="14087" max="14087" width="2.33203125" style="84" customWidth="1"/>
    <col min="14088" max="14088" width="12" style="84" customWidth="1"/>
    <col min="14089" max="14089" width="15.33203125" style="84" bestFit="1" customWidth="1"/>
    <col min="14090" max="14090" width="26.6640625" style="84" customWidth="1"/>
    <col min="14091" max="14336" width="9.109375" style="84"/>
    <col min="14337" max="14337" width="24.77734375" style="84" bestFit="1" customWidth="1"/>
    <col min="14338" max="14338" width="1.33203125" style="84" customWidth="1"/>
    <col min="14339" max="14339" width="7.77734375" style="84" customWidth="1"/>
    <col min="14340" max="14340" width="15.109375" style="84" bestFit="1" customWidth="1"/>
    <col min="14341" max="14342" width="12.6640625" style="84" customWidth="1"/>
    <col min="14343" max="14343" width="2.33203125" style="84" customWidth="1"/>
    <col min="14344" max="14344" width="12" style="84" customWidth="1"/>
    <col min="14345" max="14345" width="15.33203125" style="84" bestFit="1" customWidth="1"/>
    <col min="14346" max="14346" width="26.6640625" style="84" customWidth="1"/>
    <col min="14347" max="14592" width="9.109375" style="84"/>
    <col min="14593" max="14593" width="24.77734375" style="84" bestFit="1" customWidth="1"/>
    <col min="14594" max="14594" width="1.33203125" style="84" customWidth="1"/>
    <col min="14595" max="14595" width="7.77734375" style="84" customWidth="1"/>
    <col min="14596" max="14596" width="15.109375" style="84" bestFit="1" customWidth="1"/>
    <col min="14597" max="14598" width="12.6640625" style="84" customWidth="1"/>
    <col min="14599" max="14599" width="2.33203125" style="84" customWidth="1"/>
    <col min="14600" max="14600" width="12" style="84" customWidth="1"/>
    <col min="14601" max="14601" width="15.33203125" style="84" bestFit="1" customWidth="1"/>
    <col min="14602" max="14602" width="26.6640625" style="84" customWidth="1"/>
    <col min="14603" max="14848" width="9.109375" style="84"/>
    <col min="14849" max="14849" width="24.77734375" style="84" bestFit="1" customWidth="1"/>
    <col min="14850" max="14850" width="1.33203125" style="84" customWidth="1"/>
    <col min="14851" max="14851" width="7.77734375" style="84" customWidth="1"/>
    <col min="14852" max="14852" width="15.109375" style="84" bestFit="1" customWidth="1"/>
    <col min="14853" max="14854" width="12.6640625" style="84" customWidth="1"/>
    <col min="14855" max="14855" width="2.33203125" style="84" customWidth="1"/>
    <col min="14856" max="14856" width="12" style="84" customWidth="1"/>
    <col min="14857" max="14857" width="15.33203125" style="84" bestFit="1" customWidth="1"/>
    <col min="14858" max="14858" width="26.6640625" style="84" customWidth="1"/>
    <col min="14859" max="15104" width="9.109375" style="84"/>
    <col min="15105" max="15105" width="24.77734375" style="84" bestFit="1" customWidth="1"/>
    <col min="15106" max="15106" width="1.33203125" style="84" customWidth="1"/>
    <col min="15107" max="15107" width="7.77734375" style="84" customWidth="1"/>
    <col min="15108" max="15108" width="15.109375" style="84" bestFit="1" customWidth="1"/>
    <col min="15109" max="15110" width="12.6640625" style="84" customWidth="1"/>
    <col min="15111" max="15111" width="2.33203125" style="84" customWidth="1"/>
    <col min="15112" max="15112" width="12" style="84" customWidth="1"/>
    <col min="15113" max="15113" width="15.33203125" style="84" bestFit="1" customWidth="1"/>
    <col min="15114" max="15114" width="26.6640625" style="84" customWidth="1"/>
    <col min="15115" max="15360" width="9.109375" style="84"/>
    <col min="15361" max="15361" width="24.77734375" style="84" bestFit="1" customWidth="1"/>
    <col min="15362" max="15362" width="1.33203125" style="84" customWidth="1"/>
    <col min="15363" max="15363" width="7.77734375" style="84" customWidth="1"/>
    <col min="15364" max="15364" width="15.109375" style="84" bestFit="1" customWidth="1"/>
    <col min="15365" max="15366" width="12.6640625" style="84" customWidth="1"/>
    <col min="15367" max="15367" width="2.33203125" style="84" customWidth="1"/>
    <col min="15368" max="15368" width="12" style="84" customWidth="1"/>
    <col min="15369" max="15369" width="15.33203125" style="84" bestFit="1" customWidth="1"/>
    <col min="15370" max="15370" width="26.6640625" style="84" customWidth="1"/>
    <col min="15371" max="15616" width="9.109375" style="84"/>
    <col min="15617" max="15617" width="24.77734375" style="84" bestFit="1" customWidth="1"/>
    <col min="15618" max="15618" width="1.33203125" style="84" customWidth="1"/>
    <col min="15619" max="15619" width="7.77734375" style="84" customWidth="1"/>
    <col min="15620" max="15620" width="15.109375" style="84" bestFit="1" customWidth="1"/>
    <col min="15621" max="15622" width="12.6640625" style="84" customWidth="1"/>
    <col min="15623" max="15623" width="2.33203125" style="84" customWidth="1"/>
    <col min="15624" max="15624" width="12" style="84" customWidth="1"/>
    <col min="15625" max="15625" width="15.33203125" style="84" bestFit="1" customWidth="1"/>
    <col min="15626" max="15626" width="26.6640625" style="84" customWidth="1"/>
    <col min="15627" max="15872" width="9.109375" style="84"/>
    <col min="15873" max="15873" width="24.77734375" style="84" bestFit="1" customWidth="1"/>
    <col min="15874" max="15874" width="1.33203125" style="84" customWidth="1"/>
    <col min="15875" max="15875" width="7.77734375" style="84" customWidth="1"/>
    <col min="15876" max="15876" width="15.109375" style="84" bestFit="1" customWidth="1"/>
    <col min="15877" max="15878" width="12.6640625" style="84" customWidth="1"/>
    <col min="15879" max="15879" width="2.33203125" style="84" customWidth="1"/>
    <col min="15880" max="15880" width="12" style="84" customWidth="1"/>
    <col min="15881" max="15881" width="15.33203125" style="84" bestFit="1" customWidth="1"/>
    <col min="15882" max="15882" width="26.6640625" style="84" customWidth="1"/>
    <col min="15883" max="16128" width="9.109375" style="84"/>
    <col min="16129" max="16129" width="24.77734375" style="84" bestFit="1" customWidth="1"/>
    <col min="16130" max="16130" width="1.33203125" style="84" customWidth="1"/>
    <col min="16131" max="16131" width="7.77734375" style="84" customWidth="1"/>
    <col min="16132" max="16132" width="15.109375" style="84" bestFit="1" customWidth="1"/>
    <col min="16133" max="16134" width="12.6640625" style="84" customWidth="1"/>
    <col min="16135" max="16135" width="2.33203125" style="84" customWidth="1"/>
    <col min="16136" max="16136" width="12" style="84" customWidth="1"/>
    <col min="16137" max="16137" width="15.33203125" style="84" bestFit="1" customWidth="1"/>
    <col min="16138" max="16138" width="26.6640625" style="84" customWidth="1"/>
    <col min="16139" max="16384" width="9.109375" style="84"/>
  </cols>
  <sheetData>
    <row r="1" spans="1:12" ht="13.8" thickBot="1"/>
    <row r="2" spans="1:12" ht="27.75" customHeight="1" thickBot="1">
      <c r="B2" s="85"/>
      <c r="C2" s="191" t="s">
        <v>122</v>
      </c>
      <c r="D2" s="192"/>
      <c r="E2" s="192"/>
      <c r="F2" s="192"/>
      <c r="G2" s="192"/>
      <c r="H2" s="192"/>
      <c r="I2" s="192"/>
      <c r="J2" s="192"/>
      <c r="K2" s="192"/>
      <c r="L2" s="193"/>
    </row>
    <row r="3" spans="1:12" ht="21" customHeight="1">
      <c r="D3" s="86" t="s">
        <v>123</v>
      </c>
    </row>
    <row r="4" spans="1:12" s="88" customFormat="1" ht="13.8">
      <c r="A4" s="87" t="s">
        <v>124</v>
      </c>
      <c r="D4" s="89" t="s">
        <v>125</v>
      </c>
      <c r="H4" s="90" t="s">
        <v>113</v>
      </c>
      <c r="I4" s="91" t="s">
        <v>114</v>
      </c>
    </row>
    <row r="5" spans="1:12" ht="13.8">
      <c r="C5" s="88"/>
      <c r="D5" s="92">
        <f>A8</f>
        <v>12</v>
      </c>
      <c r="E5" s="84">
        <f>8*1.25</f>
        <v>10</v>
      </c>
      <c r="H5" s="93">
        <f>D5</f>
        <v>12</v>
      </c>
      <c r="I5" s="94">
        <f>SQRT(H5)</f>
        <v>3.4641016151377544</v>
      </c>
    </row>
    <row r="6" spans="1:12" ht="8.25" customHeight="1"/>
    <row r="7" spans="1:12" ht="13.8">
      <c r="C7" s="95" t="s">
        <v>106</v>
      </c>
      <c r="D7" s="90" t="s">
        <v>126</v>
      </c>
      <c r="E7" s="90" t="s">
        <v>127</v>
      </c>
      <c r="F7" s="91" t="s">
        <v>121</v>
      </c>
      <c r="G7" s="88"/>
    </row>
    <row r="8" spans="1:12" ht="15.75" customHeight="1">
      <c r="A8" s="84">
        <f>(Caratula!G28/Caratula!D29)*Caratula!E33</f>
        <v>12</v>
      </c>
      <c r="C8" s="166">
        <v>0</v>
      </c>
      <c r="D8" s="165">
        <f>POISSON(C8,Mean,FALSE)</f>
        <v>6.1442123533282098E-6</v>
      </c>
      <c r="E8" s="165">
        <f>POISSON(C8,Mean,TRUE)</f>
        <v>6.1442123533282098E-6</v>
      </c>
      <c r="F8" s="165">
        <f>IF(C8=0,1,1-POISSON(C8-1,Mean,TRUE))</f>
        <v>1</v>
      </c>
      <c r="G8" s="99"/>
    </row>
    <row r="9" spans="1:12" ht="13.8">
      <c r="A9" s="84" t="s">
        <v>161</v>
      </c>
      <c r="C9" s="167">
        <f t="shared" ref="C9:C57" si="0">C8+1</f>
        <v>1</v>
      </c>
      <c r="D9" s="165">
        <f>POISSON(C9,Mean,FALSE)</f>
        <v>7.3730548239938514E-5</v>
      </c>
      <c r="E9" s="165">
        <f t="shared" ref="E9:E24" si="1">POISSON(C9,Mean,TRUE)</f>
        <v>7.9874760593266728E-5</v>
      </c>
      <c r="F9" s="165">
        <f t="shared" ref="F9:F57" si="2">1-E8</f>
        <v>0.99999385578764666</v>
      </c>
      <c r="G9" s="99"/>
    </row>
    <row r="10" spans="1:12" ht="13.8">
      <c r="C10" s="167">
        <f t="shared" si="0"/>
        <v>2</v>
      </c>
      <c r="D10" s="165">
        <f t="shared" ref="D10:D24" si="3">POISSON(C10,Mean,FALSE)</f>
        <v>4.423832894396313E-4</v>
      </c>
      <c r="E10" s="164">
        <f t="shared" si="1"/>
        <v>5.222580500328978E-4</v>
      </c>
      <c r="F10" s="165">
        <f t="shared" si="2"/>
        <v>0.99992012523940677</v>
      </c>
      <c r="G10" s="99"/>
    </row>
    <row r="11" spans="1:12" ht="13.8">
      <c r="A11" s="101"/>
      <c r="C11" s="167">
        <f t="shared" si="0"/>
        <v>3</v>
      </c>
      <c r="D11" s="165">
        <f>POISSON(C11,Mean,FALSE)</f>
        <v>1.7695331577585235E-3</v>
      </c>
      <c r="E11" s="165">
        <f>POISSON(C11,Mean,TRUE)</f>
        <v>2.2917912077914221E-3</v>
      </c>
      <c r="F11" s="165">
        <f>1-E10</f>
        <v>0.99947774194996708</v>
      </c>
      <c r="G11" s="99"/>
    </row>
    <row r="12" spans="1:12" ht="13.8">
      <c r="C12" s="167">
        <f t="shared" si="0"/>
        <v>4</v>
      </c>
      <c r="D12" s="165">
        <f t="shared" si="3"/>
        <v>5.3085994732755765E-3</v>
      </c>
      <c r="E12" s="165">
        <f t="shared" si="1"/>
        <v>7.6003906810669956E-3</v>
      </c>
      <c r="F12" s="165">
        <f>1-E11</f>
        <v>0.99770820879220856</v>
      </c>
      <c r="G12" s="99"/>
    </row>
    <row r="13" spans="1:12" ht="13.8">
      <c r="C13" s="100">
        <f t="shared" si="0"/>
        <v>5</v>
      </c>
      <c r="D13" s="98">
        <f t="shared" si="3"/>
        <v>1.2740638735861376E-2</v>
      </c>
      <c r="E13" s="98">
        <f t="shared" si="1"/>
        <v>2.0341029416928367E-2</v>
      </c>
      <c r="F13" s="98">
        <f t="shared" si="2"/>
        <v>0.99239960931893301</v>
      </c>
      <c r="G13" s="99"/>
    </row>
    <row r="14" spans="1:12" ht="13.8">
      <c r="C14" s="100">
        <f t="shared" si="0"/>
        <v>6</v>
      </c>
      <c r="D14" s="98">
        <f t="shared" si="3"/>
        <v>2.5481277471722744E-2</v>
      </c>
      <c r="E14" s="98">
        <f t="shared" si="1"/>
        <v>4.5822306888651132E-2</v>
      </c>
      <c r="F14" s="98">
        <f t="shared" si="2"/>
        <v>0.97965897058307161</v>
      </c>
      <c r="G14" s="99"/>
    </row>
    <row r="15" spans="1:12" ht="13.8">
      <c r="C15" s="100">
        <f t="shared" si="0"/>
        <v>7</v>
      </c>
      <c r="D15" s="98">
        <f t="shared" si="3"/>
        <v>4.3682189951524682E-2</v>
      </c>
      <c r="E15" s="98">
        <f t="shared" si="1"/>
        <v>8.9504496840175862E-2</v>
      </c>
      <c r="F15" s="98">
        <f>1-E14</f>
        <v>0.95417769311134881</v>
      </c>
      <c r="G15" s="99"/>
    </row>
    <row r="16" spans="1:12" ht="13.8">
      <c r="C16" s="100">
        <f t="shared" si="0"/>
        <v>8</v>
      </c>
      <c r="D16" s="98">
        <f t="shared" si="3"/>
        <v>6.5523284927287068E-2</v>
      </c>
      <c r="E16" s="98">
        <f>POISSON(C16,Mean,TRUE)</f>
        <v>0.15502778176746293</v>
      </c>
      <c r="F16" s="98">
        <f t="shared" si="2"/>
        <v>0.91049550315982408</v>
      </c>
      <c r="G16" s="99"/>
    </row>
    <row r="17" spans="3:8" ht="13.8">
      <c r="C17" s="100">
        <f t="shared" si="0"/>
        <v>9</v>
      </c>
      <c r="D17" s="98">
        <f t="shared" si="3"/>
        <v>8.7364379903049433E-2</v>
      </c>
      <c r="E17" s="98">
        <f t="shared" si="1"/>
        <v>0.24239216167051239</v>
      </c>
      <c r="F17" s="98">
        <f t="shared" si="2"/>
        <v>0.8449722182325371</v>
      </c>
      <c r="G17" s="99"/>
    </row>
    <row r="18" spans="3:8" ht="13.8">
      <c r="C18" s="100">
        <f t="shared" si="0"/>
        <v>10</v>
      </c>
      <c r="D18" s="98">
        <f t="shared" si="3"/>
        <v>0.10483725588365932</v>
      </c>
      <c r="E18" s="98">
        <f t="shared" si="1"/>
        <v>0.34722941755417158</v>
      </c>
      <c r="F18" s="98">
        <f t="shared" si="2"/>
        <v>0.75760783832948764</v>
      </c>
      <c r="G18" s="99"/>
    </row>
    <row r="19" spans="3:8" ht="13.8">
      <c r="C19" s="100">
        <f t="shared" si="0"/>
        <v>11</v>
      </c>
      <c r="D19" s="98">
        <f t="shared" si="3"/>
        <v>0.11436791550944653</v>
      </c>
      <c r="E19" s="98">
        <f t="shared" si="1"/>
        <v>0.46159733306361805</v>
      </c>
      <c r="F19" s="98">
        <f t="shared" si="2"/>
        <v>0.65277058244582842</v>
      </c>
      <c r="G19" s="99"/>
    </row>
    <row r="20" spans="3:8" ht="13.8">
      <c r="C20" s="100">
        <f t="shared" si="0"/>
        <v>12</v>
      </c>
      <c r="D20" s="98">
        <f t="shared" si="3"/>
        <v>0.11436791550944654</v>
      </c>
      <c r="E20" s="98">
        <f t="shared" si="1"/>
        <v>0.57596524857306464</v>
      </c>
      <c r="F20" s="98">
        <f t="shared" si="2"/>
        <v>0.53840266693638195</v>
      </c>
      <c r="G20" s="99"/>
    </row>
    <row r="21" spans="3:8" ht="13.8">
      <c r="C21" s="100">
        <f t="shared" si="0"/>
        <v>13</v>
      </c>
      <c r="D21" s="98">
        <f t="shared" si="3"/>
        <v>0.10557038354718144</v>
      </c>
      <c r="E21" s="98">
        <f t="shared" si="1"/>
        <v>0.68153563212024593</v>
      </c>
      <c r="F21" s="98">
        <f t="shared" si="2"/>
        <v>0.42403475142693536</v>
      </c>
      <c r="G21" s="99"/>
    </row>
    <row r="22" spans="3:8" ht="13.8">
      <c r="C22" s="100">
        <f t="shared" si="0"/>
        <v>14</v>
      </c>
      <c r="D22" s="98">
        <f t="shared" si="3"/>
        <v>9.0488900183298387E-2</v>
      </c>
      <c r="E22" s="98">
        <f t="shared" si="1"/>
        <v>0.77202453230354462</v>
      </c>
      <c r="F22" s="98">
        <f t="shared" si="2"/>
        <v>0.31846436787975407</v>
      </c>
      <c r="G22" s="99"/>
    </row>
    <row r="23" spans="3:8" ht="13.8">
      <c r="C23" s="100">
        <f t="shared" si="0"/>
        <v>15</v>
      </c>
      <c r="D23" s="98">
        <f t="shared" si="3"/>
        <v>7.2391120146638691E-2</v>
      </c>
      <c r="E23" s="98">
        <f t="shared" si="1"/>
        <v>0.84441565245018313</v>
      </c>
      <c r="F23" s="98">
        <f t="shared" si="2"/>
        <v>0.22797546769645538</v>
      </c>
      <c r="G23" s="99"/>
    </row>
    <row r="24" spans="3:8" ht="13.8">
      <c r="C24" s="100">
        <f t="shared" si="0"/>
        <v>16</v>
      </c>
      <c r="D24" s="98">
        <f t="shared" si="3"/>
        <v>5.4293340109979028E-2</v>
      </c>
      <c r="E24" s="98">
        <f t="shared" si="1"/>
        <v>0.89870899256016212</v>
      </c>
      <c r="F24" s="98">
        <f t="shared" si="2"/>
        <v>0.15558434754981687</v>
      </c>
      <c r="G24" s="99"/>
    </row>
    <row r="25" spans="3:8" ht="13.8">
      <c r="C25" s="100">
        <f t="shared" si="0"/>
        <v>17</v>
      </c>
      <c r="D25" s="98">
        <f>POISSON(C25,Mean,FALSE)</f>
        <v>3.8324710665867553E-2</v>
      </c>
      <c r="E25" s="98">
        <f>POISSON(C25,Mean,TRUE)</f>
        <v>0.93703370322602975</v>
      </c>
      <c r="F25" s="98">
        <f t="shared" si="2"/>
        <v>0.10129100743983788</v>
      </c>
      <c r="G25" s="99"/>
    </row>
    <row r="26" spans="3:8" ht="13.8">
      <c r="C26" s="100">
        <f t="shared" si="0"/>
        <v>18</v>
      </c>
      <c r="D26" s="98">
        <f>POISSON(C26,Mean,FALSE)</f>
        <v>2.5549807110578349E-2</v>
      </c>
      <c r="E26" s="98">
        <f>POISSON(C26,Mean,TRUE)</f>
        <v>0.96258351033660805</v>
      </c>
      <c r="F26" s="98">
        <f t="shared" si="2"/>
        <v>6.2966296773970254E-2</v>
      </c>
      <c r="G26" s="99"/>
    </row>
    <row r="27" spans="3:8" ht="13.8">
      <c r="C27" s="100">
        <f t="shared" si="0"/>
        <v>19</v>
      </c>
      <c r="D27" s="98">
        <f>POISSON(C27,Mean,FALSE)</f>
        <v>1.6136720280365273E-2</v>
      </c>
      <c r="E27" s="98">
        <f>POISSON(C27,Mean,TRUE)</f>
        <v>0.97872023061697333</v>
      </c>
      <c r="F27" s="98">
        <f t="shared" si="2"/>
        <v>3.741648966339195E-2</v>
      </c>
      <c r="G27" s="99"/>
      <c r="H27" s="102"/>
    </row>
    <row r="28" spans="3:8" ht="13.8">
      <c r="C28" s="100">
        <f t="shared" si="0"/>
        <v>20</v>
      </c>
      <c r="D28" s="98">
        <f t="shared" ref="D28:D83" si="4">POISSON(C28,Mean,FALSE)</f>
        <v>9.6820321682191679E-3</v>
      </c>
      <c r="E28" s="98">
        <f t="shared" ref="E28:E57" si="5">POISSON(C28,Mean,TRUE)</f>
        <v>0.9884022627851925</v>
      </c>
      <c r="F28" s="98">
        <f>1-E27</f>
        <v>2.127976938302667E-2</v>
      </c>
      <c r="G28" s="99"/>
      <c r="H28" s="102"/>
    </row>
    <row r="29" spans="3:8" ht="13.8">
      <c r="C29" s="100">
        <f t="shared" si="0"/>
        <v>21</v>
      </c>
      <c r="D29" s="98">
        <f t="shared" si="4"/>
        <v>5.5325898104109563E-3</v>
      </c>
      <c r="E29" s="98">
        <f t="shared" si="5"/>
        <v>0.99393485259560355</v>
      </c>
      <c r="F29" s="98">
        <f>1-E28</f>
        <v>1.1597737214807502E-2</v>
      </c>
      <c r="G29" s="99"/>
    </row>
    <row r="30" spans="3:8" ht="13.8">
      <c r="C30" s="100">
        <f t="shared" si="0"/>
        <v>22</v>
      </c>
      <c r="D30" s="98">
        <f t="shared" si="4"/>
        <v>3.0177762602241584E-3</v>
      </c>
      <c r="E30" s="98">
        <f t="shared" si="5"/>
        <v>0.99695262885582769</v>
      </c>
      <c r="F30" s="98">
        <f t="shared" si="2"/>
        <v>6.0651474043964537E-3</v>
      </c>
      <c r="G30" s="99"/>
    </row>
    <row r="31" spans="3:8" ht="13.8">
      <c r="C31" s="100">
        <f t="shared" si="0"/>
        <v>23</v>
      </c>
      <c r="D31" s="98">
        <f t="shared" si="4"/>
        <v>1.5744919618560791E-3</v>
      </c>
      <c r="E31" s="98">
        <f t="shared" si="5"/>
        <v>0.9985271208176838</v>
      </c>
      <c r="F31" s="98">
        <f t="shared" si="2"/>
        <v>3.0473711441723061E-3</v>
      </c>
      <c r="G31" s="99"/>
    </row>
    <row r="32" spans="3:8" ht="13.8">
      <c r="C32" s="100">
        <f t="shared" si="0"/>
        <v>24</v>
      </c>
      <c r="D32" s="98">
        <f t="shared" si="4"/>
        <v>7.8724598092804214E-4</v>
      </c>
      <c r="E32" s="98">
        <f t="shared" si="5"/>
        <v>0.99931436679861174</v>
      </c>
      <c r="F32" s="98">
        <f t="shared" si="2"/>
        <v>1.4728791823162002E-3</v>
      </c>
      <c r="G32" s="99"/>
    </row>
    <row r="33" spans="3:7" ht="13.8">
      <c r="C33" s="100">
        <f t="shared" si="0"/>
        <v>25</v>
      </c>
      <c r="D33" s="98">
        <f t="shared" si="4"/>
        <v>3.7787807084545873E-4</v>
      </c>
      <c r="E33" s="98">
        <f t="shared" si="5"/>
        <v>0.99969224486945718</v>
      </c>
      <c r="F33" s="98">
        <f t="shared" si="2"/>
        <v>6.8563320138825823E-4</v>
      </c>
      <c r="G33" s="99"/>
    </row>
    <row r="34" spans="3:7" ht="13.8">
      <c r="C34" s="100">
        <f t="shared" si="0"/>
        <v>26</v>
      </c>
      <c r="D34" s="98">
        <f t="shared" si="4"/>
        <v>1.7440526346713551E-4</v>
      </c>
      <c r="E34" s="98">
        <f t="shared" si="5"/>
        <v>0.99986665013292431</v>
      </c>
      <c r="F34" s="98">
        <f t="shared" si="2"/>
        <v>3.0775513054281944E-4</v>
      </c>
      <c r="G34" s="99"/>
    </row>
    <row r="35" spans="3:7" ht="13.8">
      <c r="C35" s="100">
        <f t="shared" si="0"/>
        <v>27</v>
      </c>
      <c r="D35" s="98">
        <f t="shared" si="4"/>
        <v>7.7513450429837866E-5</v>
      </c>
      <c r="E35" s="98">
        <f t="shared" si="5"/>
        <v>0.99994416358335414</v>
      </c>
      <c r="F35" s="98">
        <f t="shared" si="2"/>
        <v>1.3334986707569385E-4</v>
      </c>
      <c r="G35" s="99"/>
    </row>
    <row r="36" spans="3:7" ht="13.8">
      <c r="C36" s="100">
        <f t="shared" si="0"/>
        <v>28</v>
      </c>
      <c r="D36" s="98">
        <f t="shared" si="4"/>
        <v>3.3220050184216148E-5</v>
      </c>
      <c r="E36" s="98">
        <f t="shared" si="5"/>
        <v>0.99997738363353839</v>
      </c>
      <c r="F36" s="98">
        <f t="shared" si="2"/>
        <v>5.5836416645860254E-5</v>
      </c>
      <c r="G36" s="99"/>
    </row>
    <row r="37" spans="3:7" ht="13.8">
      <c r="C37" s="100">
        <f t="shared" si="0"/>
        <v>29</v>
      </c>
      <c r="D37" s="98">
        <f t="shared" si="4"/>
        <v>1.374622766243433E-5</v>
      </c>
      <c r="E37" s="98">
        <f t="shared" si="5"/>
        <v>0.99999112986120087</v>
      </c>
      <c r="F37" s="98">
        <f t="shared" si="2"/>
        <v>2.2616366461614135E-5</v>
      </c>
      <c r="G37" s="99"/>
    </row>
    <row r="38" spans="3:7" ht="13.8">
      <c r="C38" s="100">
        <f t="shared" si="0"/>
        <v>30</v>
      </c>
      <c r="D38" s="98">
        <f t="shared" si="4"/>
        <v>5.4984910649737217E-6</v>
      </c>
      <c r="E38" s="98">
        <f t="shared" si="5"/>
        <v>0.99999662835226588</v>
      </c>
      <c r="F38" s="98">
        <f t="shared" si="2"/>
        <v>8.8701387991330094E-6</v>
      </c>
      <c r="G38" s="99"/>
    </row>
    <row r="39" spans="3:7" ht="13.8">
      <c r="C39" s="100">
        <f t="shared" si="0"/>
        <v>31</v>
      </c>
      <c r="D39" s="98">
        <f t="shared" si="4"/>
        <v>2.1284481541833735E-6</v>
      </c>
      <c r="E39" s="98">
        <f t="shared" si="5"/>
        <v>0.99999875680042005</v>
      </c>
      <c r="F39" s="98">
        <f t="shared" si="2"/>
        <v>3.3716477341183548E-6</v>
      </c>
      <c r="G39" s="99"/>
    </row>
    <row r="40" spans="3:7" ht="13.8">
      <c r="C40" s="100">
        <f t="shared" si="0"/>
        <v>32</v>
      </c>
      <c r="D40" s="98">
        <f t="shared" si="4"/>
        <v>7.9816805781876714E-7</v>
      </c>
      <c r="E40" s="98">
        <f t="shared" si="5"/>
        <v>0.99999955496847781</v>
      </c>
      <c r="F40" s="98">
        <f t="shared" si="2"/>
        <v>1.2431995799477846E-6</v>
      </c>
      <c r="G40" s="99"/>
    </row>
    <row r="41" spans="3:7" ht="13.8">
      <c r="C41" s="100">
        <f t="shared" si="0"/>
        <v>33</v>
      </c>
      <c r="D41" s="98">
        <f t="shared" si="4"/>
        <v>2.902429301159159E-7</v>
      </c>
      <c r="E41" s="98">
        <f t="shared" si="5"/>
        <v>0.99999984521140795</v>
      </c>
      <c r="F41" s="98">
        <f t="shared" si="2"/>
        <v>4.4503152218933195E-7</v>
      </c>
      <c r="G41" s="99"/>
    </row>
    <row r="42" spans="3:7" ht="13.8">
      <c r="C42" s="100">
        <f t="shared" si="0"/>
        <v>34</v>
      </c>
      <c r="D42" s="98">
        <f t="shared" si="4"/>
        <v>1.0243868121738129E-7</v>
      </c>
      <c r="E42" s="98">
        <f t="shared" si="5"/>
        <v>0.99999994765008915</v>
      </c>
      <c r="F42" s="98">
        <f t="shared" si="2"/>
        <v>1.5478859205497741E-7</v>
      </c>
      <c r="G42" s="99"/>
    </row>
    <row r="43" spans="3:7" ht="13.8">
      <c r="C43" s="100">
        <f t="shared" si="0"/>
        <v>35</v>
      </c>
      <c r="D43" s="98">
        <f t="shared" si="4"/>
        <v>3.5121833560245026E-8</v>
      </c>
      <c r="E43" s="98">
        <f t="shared" si="5"/>
        <v>0.9999999827719227</v>
      </c>
      <c r="F43" s="98">
        <f t="shared" si="2"/>
        <v>5.2349910850679748E-8</v>
      </c>
      <c r="G43" s="99"/>
    </row>
    <row r="44" spans="3:7" ht="13.8">
      <c r="C44" s="100">
        <f t="shared" si="0"/>
        <v>36</v>
      </c>
      <c r="D44" s="98">
        <f t="shared" si="4"/>
        <v>1.1707277853415045E-8</v>
      </c>
      <c r="E44" s="98">
        <f t="shared" si="5"/>
        <v>0.99999999447920063</v>
      </c>
      <c r="F44" s="98">
        <f t="shared" si="2"/>
        <v>1.7228077298092614E-8</v>
      </c>
      <c r="G44" s="99"/>
    </row>
    <row r="45" spans="3:7" ht="13.8">
      <c r="C45" s="100">
        <f t="shared" si="0"/>
        <v>37</v>
      </c>
      <c r="D45" s="98">
        <f t="shared" si="4"/>
        <v>3.7969549794859586E-9</v>
      </c>
      <c r="E45" s="98">
        <f t="shared" si="5"/>
        <v>0.9999999982761556</v>
      </c>
      <c r="F45" s="98">
        <f t="shared" si="2"/>
        <v>5.5207993732153682E-9</v>
      </c>
      <c r="G45" s="99"/>
    </row>
    <row r="46" spans="3:7" ht="13.8">
      <c r="C46" s="100">
        <f t="shared" si="0"/>
        <v>38</v>
      </c>
      <c r="D46" s="98">
        <f t="shared" si="4"/>
        <v>1.1990384145745251E-9</v>
      </c>
      <c r="E46" s="98">
        <f t="shared" si="5"/>
        <v>0.99999999947519402</v>
      </c>
      <c r="F46" s="98">
        <f t="shared" si="2"/>
        <v>1.7238444005585052E-9</v>
      </c>
      <c r="G46" s="99"/>
    </row>
    <row r="47" spans="3:7" ht="13.8">
      <c r="C47" s="100">
        <f t="shared" si="0"/>
        <v>39</v>
      </c>
      <c r="D47" s="98">
        <f t="shared" si="4"/>
        <v>3.6893489679215796E-10</v>
      </c>
      <c r="E47" s="98">
        <f t="shared" si="5"/>
        <v>0.99999999984412891</v>
      </c>
      <c r="F47" s="98">
        <f t="shared" si="2"/>
        <v>5.248059764539903E-10</v>
      </c>
      <c r="G47" s="99"/>
    </row>
    <row r="48" spans="3:7" ht="13.8">
      <c r="C48" s="100">
        <f t="shared" si="0"/>
        <v>40</v>
      </c>
      <c r="D48" s="98">
        <f t="shared" si="4"/>
        <v>1.1068046903764722E-10</v>
      </c>
      <c r="E48" s="98">
        <f t="shared" si="5"/>
        <v>0.99999999995480926</v>
      </c>
      <c r="F48" s="98">
        <f t="shared" si="2"/>
        <v>1.558710938098784E-10</v>
      </c>
      <c r="G48" s="99"/>
    </row>
    <row r="49" spans="3:7" ht="13.8">
      <c r="C49" s="100">
        <f t="shared" si="0"/>
        <v>41</v>
      </c>
      <c r="D49" s="98">
        <f t="shared" si="4"/>
        <v>3.2394283620775147E-11</v>
      </c>
      <c r="E49" s="98">
        <f t="shared" si="5"/>
        <v>0.99999999998720357</v>
      </c>
      <c r="F49" s="98">
        <f t="shared" si="2"/>
        <v>4.5190740038947297E-11</v>
      </c>
      <c r="G49" s="99"/>
    </row>
    <row r="50" spans="3:7" ht="13.8">
      <c r="C50" s="100">
        <f t="shared" si="0"/>
        <v>42</v>
      </c>
      <c r="D50" s="98">
        <f t="shared" si="4"/>
        <v>9.2555096059356604E-12</v>
      </c>
      <c r="E50" s="98">
        <f t="shared" si="5"/>
        <v>0.99999999999645905</v>
      </c>
      <c r="F50" s="98">
        <f t="shared" si="2"/>
        <v>1.2796430581829554E-11</v>
      </c>
      <c r="G50" s="99"/>
    </row>
    <row r="51" spans="3:7" ht="13.8">
      <c r="C51" s="100">
        <f t="shared" si="0"/>
        <v>43</v>
      </c>
      <c r="D51" s="98">
        <f t="shared" si="4"/>
        <v>2.5829329132843634E-12</v>
      </c>
      <c r="E51" s="98">
        <f t="shared" si="5"/>
        <v>0.9999999999990421</v>
      </c>
      <c r="F51" s="98">
        <f t="shared" si="2"/>
        <v>3.5409453147394743E-12</v>
      </c>
      <c r="G51" s="99"/>
    </row>
    <row r="52" spans="3:7" ht="13.8">
      <c r="C52" s="100">
        <f t="shared" si="0"/>
        <v>44</v>
      </c>
      <c r="D52" s="98">
        <f t="shared" si="4"/>
        <v>7.0443624907755531E-13</v>
      </c>
      <c r="E52" s="98">
        <f t="shared" si="5"/>
        <v>0.99999999999974643</v>
      </c>
      <c r="F52" s="98">
        <f t="shared" si="2"/>
        <v>9.5790042564658506E-13</v>
      </c>
      <c r="G52" s="99"/>
    </row>
    <row r="53" spans="3:7" ht="13.8">
      <c r="C53" s="100">
        <f t="shared" si="0"/>
        <v>45</v>
      </c>
      <c r="D53" s="98">
        <f t="shared" si="4"/>
        <v>1.8784966642068134E-13</v>
      </c>
      <c r="E53" s="98">
        <f t="shared" si="5"/>
        <v>0.99999999999993427</v>
      </c>
      <c r="F53" s="98">
        <f t="shared" si="2"/>
        <v>2.5357493882438575E-13</v>
      </c>
      <c r="G53" s="99"/>
    </row>
    <row r="54" spans="3:7" ht="13.8">
      <c r="C54" s="100">
        <f t="shared" si="0"/>
        <v>46</v>
      </c>
      <c r="D54" s="98">
        <f t="shared" si="4"/>
        <v>4.9004260805395192E-14</v>
      </c>
      <c r="E54" s="98">
        <f t="shared" si="5"/>
        <v>0.99999999999998335</v>
      </c>
      <c r="F54" s="98">
        <f t="shared" si="2"/>
        <v>6.5725203057809267E-14</v>
      </c>
      <c r="G54" s="99"/>
    </row>
    <row r="55" spans="3:7" ht="13.8">
      <c r="C55" s="100">
        <f t="shared" si="0"/>
        <v>47</v>
      </c>
      <c r="D55" s="98">
        <f t="shared" si="4"/>
        <v>1.2511726163079691E-14</v>
      </c>
      <c r="E55" s="98">
        <f t="shared" si="5"/>
        <v>0.99999999999999589</v>
      </c>
      <c r="F55" s="98">
        <f t="shared" si="2"/>
        <v>1.6653345369377348E-14</v>
      </c>
      <c r="G55" s="99"/>
    </row>
    <row r="56" spans="3:7" ht="13.8">
      <c r="C56" s="100">
        <f t="shared" si="0"/>
        <v>48</v>
      </c>
      <c r="D56" s="98">
        <f t="shared" si="4"/>
        <v>3.1279315407699239E-15</v>
      </c>
      <c r="E56" s="98">
        <f t="shared" si="5"/>
        <v>0.999999999999999</v>
      </c>
      <c r="F56" s="98">
        <f t="shared" si="2"/>
        <v>4.1078251911130792E-15</v>
      </c>
      <c r="G56" s="99"/>
    </row>
    <row r="57" spans="3:7" ht="13.8">
      <c r="C57" s="100">
        <f t="shared" si="0"/>
        <v>49</v>
      </c>
      <c r="D57" s="98">
        <f t="shared" si="4"/>
        <v>7.6602405080078989E-16</v>
      </c>
      <c r="E57" s="98">
        <f t="shared" si="5"/>
        <v>0.99999999999999978</v>
      </c>
      <c r="F57" s="98">
        <f t="shared" si="2"/>
        <v>0</v>
      </c>
      <c r="G57" s="99"/>
    </row>
    <row r="58" spans="3:7" ht="13.8">
      <c r="C58" s="100">
        <f>C57+1</f>
        <v>50</v>
      </c>
      <c r="D58" s="98">
        <f t="shared" si="4"/>
        <v>1.838457721921894E-16</v>
      </c>
      <c r="E58" s="98">
        <f>POISSON(C58,Mean,TRUE)</f>
        <v>1</v>
      </c>
      <c r="F58" s="98">
        <f>1-E57</f>
        <v>0</v>
      </c>
      <c r="G58" s="99"/>
    </row>
    <row r="59" spans="3:7" ht="13.8">
      <c r="C59" s="100">
        <f t="shared" ref="C59:C83" si="6">C58+1</f>
        <v>51</v>
      </c>
      <c r="D59" s="98">
        <f t="shared" si="4"/>
        <v>4.3257828751103896E-17</v>
      </c>
      <c r="E59" s="98">
        <f t="shared" ref="E59:E76" si="7">POISSON(C59,Mean,TRUE)</f>
        <v>1</v>
      </c>
      <c r="F59" s="98">
        <f t="shared" ref="F59:F83" si="8">1-E58</f>
        <v>0</v>
      </c>
    </row>
    <row r="60" spans="3:7" ht="13.8">
      <c r="C60" s="100">
        <f t="shared" si="6"/>
        <v>52</v>
      </c>
      <c r="D60" s="98">
        <f t="shared" si="4"/>
        <v>9.9825758656393222E-18</v>
      </c>
      <c r="E60" s="98">
        <f t="shared" si="7"/>
        <v>1</v>
      </c>
      <c r="F60" s="98">
        <f t="shared" si="8"/>
        <v>0</v>
      </c>
    </row>
    <row r="61" spans="3:7" ht="13.8">
      <c r="C61" s="100">
        <f t="shared" si="6"/>
        <v>53</v>
      </c>
      <c r="D61" s="98">
        <f t="shared" si="4"/>
        <v>2.2602058563711639E-18</v>
      </c>
      <c r="E61" s="98">
        <f t="shared" si="7"/>
        <v>1</v>
      </c>
      <c r="F61" s="98">
        <f t="shared" si="8"/>
        <v>0</v>
      </c>
    </row>
    <row r="62" spans="3:7" ht="13.8">
      <c r="C62" s="100">
        <f t="shared" si="6"/>
        <v>54</v>
      </c>
      <c r="D62" s="98">
        <f t="shared" si="4"/>
        <v>5.0226796808248049E-19</v>
      </c>
      <c r="E62" s="98">
        <f t="shared" si="7"/>
        <v>1</v>
      </c>
      <c r="F62" s="98">
        <f t="shared" si="8"/>
        <v>0</v>
      </c>
    </row>
    <row r="63" spans="3:7" ht="13.8">
      <c r="C63" s="100">
        <f t="shared" si="6"/>
        <v>55</v>
      </c>
      <c r="D63" s="98">
        <f t="shared" si="4"/>
        <v>1.095857384907228E-19</v>
      </c>
      <c r="E63" s="98">
        <f t="shared" si="7"/>
        <v>1</v>
      </c>
      <c r="F63" s="98">
        <f t="shared" si="8"/>
        <v>0</v>
      </c>
    </row>
    <row r="64" spans="3:7" ht="13.8">
      <c r="C64" s="100">
        <f t="shared" si="6"/>
        <v>56</v>
      </c>
      <c r="D64" s="98">
        <f t="shared" si="4"/>
        <v>2.3482658248012085E-20</v>
      </c>
      <c r="E64" s="98">
        <f t="shared" si="7"/>
        <v>1</v>
      </c>
      <c r="F64" s="98">
        <f t="shared" si="8"/>
        <v>0</v>
      </c>
    </row>
    <row r="65" spans="3:6" ht="13.8">
      <c r="C65" s="100">
        <f t="shared" si="6"/>
        <v>57</v>
      </c>
      <c r="D65" s="98">
        <f t="shared" si="4"/>
        <v>4.943717525897306E-21</v>
      </c>
      <c r="E65" s="98">
        <f t="shared" si="7"/>
        <v>1</v>
      </c>
      <c r="F65" s="98">
        <f t="shared" si="8"/>
        <v>0</v>
      </c>
    </row>
    <row r="66" spans="3:6" ht="13.8">
      <c r="C66" s="100">
        <f t="shared" si="6"/>
        <v>58</v>
      </c>
      <c r="D66" s="98">
        <f t="shared" si="4"/>
        <v>1.0228381088063434E-21</v>
      </c>
      <c r="E66" s="98">
        <f t="shared" si="7"/>
        <v>1</v>
      </c>
      <c r="F66" s="98">
        <f t="shared" si="8"/>
        <v>0</v>
      </c>
    </row>
    <row r="67" spans="3:6" ht="13.8">
      <c r="C67" s="100">
        <f t="shared" si="6"/>
        <v>59</v>
      </c>
      <c r="D67" s="98">
        <f t="shared" si="4"/>
        <v>2.0803486958772875E-22</v>
      </c>
      <c r="E67" s="98">
        <f t="shared" si="7"/>
        <v>1</v>
      </c>
      <c r="F67" s="98">
        <f t="shared" si="8"/>
        <v>0</v>
      </c>
    </row>
    <row r="68" spans="3:6" ht="13.8">
      <c r="C68" s="100">
        <f t="shared" si="6"/>
        <v>60</v>
      </c>
      <c r="D68" s="98">
        <f t="shared" si="4"/>
        <v>4.1606973917545887E-23</v>
      </c>
      <c r="E68" s="98">
        <f t="shared" si="7"/>
        <v>1</v>
      </c>
      <c r="F68" s="98">
        <f t="shared" si="8"/>
        <v>0</v>
      </c>
    </row>
    <row r="69" spans="3:6" ht="13.8">
      <c r="C69" s="100">
        <f t="shared" si="6"/>
        <v>61</v>
      </c>
      <c r="D69" s="98">
        <f t="shared" si="4"/>
        <v>8.1849784755828958E-24</v>
      </c>
      <c r="E69" s="98">
        <f t="shared" si="7"/>
        <v>1</v>
      </c>
      <c r="F69" s="98">
        <f t="shared" si="8"/>
        <v>0</v>
      </c>
    </row>
    <row r="70" spans="3:6" ht="13.8">
      <c r="C70" s="100">
        <f t="shared" si="6"/>
        <v>62</v>
      </c>
      <c r="D70" s="98">
        <f t="shared" si="4"/>
        <v>1.5841893823708681E-24</v>
      </c>
      <c r="E70" s="98">
        <f t="shared" si="7"/>
        <v>1</v>
      </c>
      <c r="F70" s="98">
        <f t="shared" si="8"/>
        <v>0</v>
      </c>
    </row>
    <row r="71" spans="3:6" ht="13.8">
      <c r="C71" s="100">
        <f t="shared" si="6"/>
        <v>63</v>
      </c>
      <c r="D71" s="98">
        <f t="shared" si="4"/>
        <v>3.0175035854683104E-25</v>
      </c>
      <c r="E71" s="98">
        <f t="shared" si="7"/>
        <v>1</v>
      </c>
      <c r="F71" s="98">
        <f t="shared" si="8"/>
        <v>0</v>
      </c>
    </row>
    <row r="72" spans="3:6" ht="13.8">
      <c r="C72" s="100">
        <f t="shared" si="6"/>
        <v>64</v>
      </c>
      <c r="D72" s="98">
        <f t="shared" si="4"/>
        <v>5.6578192227530476E-26</v>
      </c>
      <c r="E72" s="98">
        <f t="shared" si="7"/>
        <v>1</v>
      </c>
      <c r="F72" s="98">
        <f t="shared" si="8"/>
        <v>0</v>
      </c>
    </row>
    <row r="73" spans="3:6" ht="13.8">
      <c r="C73" s="100">
        <f t="shared" si="6"/>
        <v>65</v>
      </c>
      <c r="D73" s="98">
        <f t="shared" si="4"/>
        <v>1.0445204718928756E-26</v>
      </c>
      <c r="E73" s="98">
        <f t="shared" si="7"/>
        <v>1</v>
      </c>
      <c r="F73" s="98">
        <f t="shared" si="8"/>
        <v>0</v>
      </c>
    </row>
    <row r="74" spans="3:6" ht="13.8">
      <c r="C74" s="100">
        <f t="shared" si="6"/>
        <v>66</v>
      </c>
      <c r="D74" s="98">
        <f t="shared" si="4"/>
        <v>1.8991281307143185E-27</v>
      </c>
      <c r="E74" s="98">
        <f t="shared" si="7"/>
        <v>1</v>
      </c>
      <c r="F74" s="98">
        <f t="shared" si="8"/>
        <v>0</v>
      </c>
    </row>
    <row r="75" spans="3:6" ht="13.8">
      <c r="C75" s="100">
        <f t="shared" si="6"/>
        <v>67</v>
      </c>
      <c r="D75" s="98">
        <f t="shared" si="4"/>
        <v>3.4014235176973222E-28</v>
      </c>
      <c r="E75" s="98">
        <f t="shared" si="7"/>
        <v>1</v>
      </c>
      <c r="F75" s="98">
        <f t="shared" si="8"/>
        <v>0</v>
      </c>
    </row>
    <row r="76" spans="3:6" ht="13.8">
      <c r="C76" s="100">
        <f t="shared" si="6"/>
        <v>68</v>
      </c>
      <c r="D76" s="98">
        <f t="shared" si="4"/>
        <v>6.002512090053993E-29</v>
      </c>
      <c r="E76" s="98">
        <f t="shared" si="7"/>
        <v>1</v>
      </c>
      <c r="F76" s="98">
        <f t="shared" si="8"/>
        <v>0</v>
      </c>
    </row>
    <row r="77" spans="3:6" ht="13.8">
      <c r="C77" s="100">
        <f t="shared" si="6"/>
        <v>69</v>
      </c>
      <c r="D77" s="98">
        <f t="shared" si="4"/>
        <v>1.0439151460963497E-29</v>
      </c>
      <c r="E77" s="98">
        <f t="shared" ref="E77:E83" si="9">POISSON(C77,Mean,TRUE)</f>
        <v>1</v>
      </c>
      <c r="F77" s="98">
        <f t="shared" si="8"/>
        <v>0</v>
      </c>
    </row>
    <row r="78" spans="3:6" ht="13.8">
      <c r="C78" s="100">
        <f t="shared" si="6"/>
        <v>70</v>
      </c>
      <c r="D78" s="98">
        <f t="shared" si="4"/>
        <v>1.7895688218794679E-30</v>
      </c>
      <c r="E78" s="98">
        <f t="shared" si="9"/>
        <v>1</v>
      </c>
      <c r="F78" s="98">
        <f t="shared" si="8"/>
        <v>0</v>
      </c>
    </row>
    <row r="79" spans="3:6" ht="13.8">
      <c r="C79" s="100">
        <f t="shared" si="6"/>
        <v>71</v>
      </c>
      <c r="D79" s="98">
        <f t="shared" si="4"/>
        <v>3.0246233609230184E-31</v>
      </c>
      <c r="E79" s="98">
        <f t="shared" si="9"/>
        <v>1</v>
      </c>
      <c r="F79" s="98">
        <f t="shared" si="8"/>
        <v>0</v>
      </c>
    </row>
    <row r="80" spans="3:6" ht="13.8">
      <c r="C80" s="100">
        <f t="shared" si="6"/>
        <v>72</v>
      </c>
      <c r="D80" s="98">
        <f t="shared" si="4"/>
        <v>5.0410389348717933E-32</v>
      </c>
      <c r="E80" s="98">
        <f t="shared" si="9"/>
        <v>1</v>
      </c>
      <c r="F80" s="98">
        <f t="shared" si="8"/>
        <v>0</v>
      </c>
    </row>
    <row r="81" spans="3:6" ht="13.8">
      <c r="C81" s="100">
        <f t="shared" si="6"/>
        <v>73</v>
      </c>
      <c r="D81" s="98">
        <f t="shared" si="4"/>
        <v>8.2866393449945242E-33</v>
      </c>
      <c r="E81" s="98">
        <f t="shared" si="9"/>
        <v>1</v>
      </c>
      <c r="F81" s="98">
        <f t="shared" si="8"/>
        <v>0</v>
      </c>
    </row>
    <row r="82" spans="3:6" ht="13.8">
      <c r="C82" s="100">
        <f t="shared" si="6"/>
        <v>74</v>
      </c>
      <c r="D82" s="98">
        <f t="shared" si="4"/>
        <v>1.3437793532423968E-33</v>
      </c>
      <c r="E82" s="98">
        <f t="shared" si="9"/>
        <v>1</v>
      </c>
      <c r="F82" s="98">
        <f t="shared" si="8"/>
        <v>0</v>
      </c>
    </row>
    <row r="83" spans="3:6" ht="13.8">
      <c r="C83" s="100">
        <f t="shared" si="6"/>
        <v>75</v>
      </c>
      <c r="D83" s="98">
        <f t="shared" si="4"/>
        <v>2.1500469651878006E-34</v>
      </c>
      <c r="E83" s="98">
        <f t="shared" si="9"/>
        <v>1</v>
      </c>
      <c r="F83" s="98">
        <f t="shared" si="8"/>
        <v>0</v>
      </c>
    </row>
  </sheetData>
  <mergeCells count="1">
    <mergeCell ref="C2:L2"/>
  </mergeCells>
  <printOptions gridLinesSet="0"/>
  <pageMargins left="0.75" right="0.75" top="1" bottom="1" header="0.5" footer="0.5"/>
  <pageSetup orientation="landscape" horizontalDpi="4294967292" verticalDpi="4294967292"/>
  <headerFooter alignWithMargins="0">
    <oddFooter>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78876-7D30-46DA-BA28-7A069DAE8B5D}">
  <sheetPr>
    <tabColor theme="5" tint="-0.249977111117893"/>
    <pageSetUpPr fitToPage="1"/>
  </sheetPr>
  <dimension ref="A1:L83"/>
  <sheetViews>
    <sheetView showGridLines="0" zoomScale="115" workbookViewId="0">
      <selection activeCell="F15" sqref="F15"/>
    </sheetView>
  </sheetViews>
  <sheetFormatPr baseColWidth="10" defaultColWidth="9.109375" defaultRowHeight="13.2"/>
  <cols>
    <col min="1" max="1" width="24.77734375" style="84" bestFit="1" customWidth="1"/>
    <col min="2" max="2" width="1.33203125" style="84" customWidth="1"/>
    <col min="3" max="3" width="7.77734375" style="84" customWidth="1"/>
    <col min="4" max="4" width="15.109375" style="84" bestFit="1" customWidth="1"/>
    <col min="5" max="6" width="12.6640625" style="84" customWidth="1"/>
    <col min="7" max="7" width="2.33203125" style="84" customWidth="1"/>
    <col min="8" max="8" width="12" style="84" customWidth="1"/>
    <col min="9" max="9" width="15.33203125" style="84" bestFit="1" customWidth="1"/>
    <col min="10" max="10" width="26.6640625" style="84" customWidth="1"/>
    <col min="11" max="256" width="9.109375" style="84"/>
    <col min="257" max="257" width="24.77734375" style="84" bestFit="1" customWidth="1"/>
    <col min="258" max="258" width="1.33203125" style="84" customWidth="1"/>
    <col min="259" max="259" width="7.77734375" style="84" customWidth="1"/>
    <col min="260" max="260" width="15.109375" style="84" bestFit="1" customWidth="1"/>
    <col min="261" max="262" width="12.6640625" style="84" customWidth="1"/>
    <col min="263" max="263" width="2.33203125" style="84" customWidth="1"/>
    <col min="264" max="264" width="12" style="84" customWidth="1"/>
    <col min="265" max="265" width="15.33203125" style="84" bestFit="1" customWidth="1"/>
    <col min="266" max="266" width="26.6640625" style="84" customWidth="1"/>
    <col min="267" max="512" width="9.109375" style="84"/>
    <col min="513" max="513" width="24.77734375" style="84" bestFit="1" customWidth="1"/>
    <col min="514" max="514" width="1.33203125" style="84" customWidth="1"/>
    <col min="515" max="515" width="7.77734375" style="84" customWidth="1"/>
    <col min="516" max="516" width="15.109375" style="84" bestFit="1" customWidth="1"/>
    <col min="517" max="518" width="12.6640625" style="84" customWidth="1"/>
    <col min="519" max="519" width="2.33203125" style="84" customWidth="1"/>
    <col min="520" max="520" width="12" style="84" customWidth="1"/>
    <col min="521" max="521" width="15.33203125" style="84" bestFit="1" customWidth="1"/>
    <col min="522" max="522" width="26.6640625" style="84" customWidth="1"/>
    <col min="523" max="768" width="9.109375" style="84"/>
    <col min="769" max="769" width="24.77734375" style="84" bestFit="1" customWidth="1"/>
    <col min="770" max="770" width="1.33203125" style="84" customWidth="1"/>
    <col min="771" max="771" width="7.77734375" style="84" customWidth="1"/>
    <col min="772" max="772" width="15.109375" style="84" bestFit="1" customWidth="1"/>
    <col min="773" max="774" width="12.6640625" style="84" customWidth="1"/>
    <col min="775" max="775" width="2.33203125" style="84" customWidth="1"/>
    <col min="776" max="776" width="12" style="84" customWidth="1"/>
    <col min="777" max="777" width="15.33203125" style="84" bestFit="1" customWidth="1"/>
    <col min="778" max="778" width="26.6640625" style="84" customWidth="1"/>
    <col min="779" max="1024" width="9.109375" style="84"/>
    <col min="1025" max="1025" width="24.77734375" style="84" bestFit="1" customWidth="1"/>
    <col min="1026" max="1026" width="1.33203125" style="84" customWidth="1"/>
    <col min="1027" max="1027" width="7.77734375" style="84" customWidth="1"/>
    <col min="1028" max="1028" width="15.109375" style="84" bestFit="1" customWidth="1"/>
    <col min="1029" max="1030" width="12.6640625" style="84" customWidth="1"/>
    <col min="1031" max="1031" width="2.33203125" style="84" customWidth="1"/>
    <col min="1032" max="1032" width="12" style="84" customWidth="1"/>
    <col min="1033" max="1033" width="15.33203125" style="84" bestFit="1" customWidth="1"/>
    <col min="1034" max="1034" width="26.6640625" style="84" customWidth="1"/>
    <col min="1035" max="1280" width="9.109375" style="84"/>
    <col min="1281" max="1281" width="24.77734375" style="84" bestFit="1" customWidth="1"/>
    <col min="1282" max="1282" width="1.33203125" style="84" customWidth="1"/>
    <col min="1283" max="1283" width="7.77734375" style="84" customWidth="1"/>
    <col min="1284" max="1284" width="15.109375" style="84" bestFit="1" customWidth="1"/>
    <col min="1285" max="1286" width="12.6640625" style="84" customWidth="1"/>
    <col min="1287" max="1287" width="2.33203125" style="84" customWidth="1"/>
    <col min="1288" max="1288" width="12" style="84" customWidth="1"/>
    <col min="1289" max="1289" width="15.33203125" style="84" bestFit="1" customWidth="1"/>
    <col min="1290" max="1290" width="26.6640625" style="84" customWidth="1"/>
    <col min="1291" max="1536" width="9.109375" style="84"/>
    <col min="1537" max="1537" width="24.77734375" style="84" bestFit="1" customWidth="1"/>
    <col min="1538" max="1538" width="1.33203125" style="84" customWidth="1"/>
    <col min="1539" max="1539" width="7.77734375" style="84" customWidth="1"/>
    <col min="1540" max="1540" width="15.109375" style="84" bestFit="1" customWidth="1"/>
    <col min="1541" max="1542" width="12.6640625" style="84" customWidth="1"/>
    <col min="1543" max="1543" width="2.33203125" style="84" customWidth="1"/>
    <col min="1544" max="1544" width="12" style="84" customWidth="1"/>
    <col min="1545" max="1545" width="15.33203125" style="84" bestFit="1" customWidth="1"/>
    <col min="1546" max="1546" width="26.6640625" style="84" customWidth="1"/>
    <col min="1547" max="1792" width="9.109375" style="84"/>
    <col min="1793" max="1793" width="24.77734375" style="84" bestFit="1" customWidth="1"/>
    <col min="1794" max="1794" width="1.33203125" style="84" customWidth="1"/>
    <col min="1795" max="1795" width="7.77734375" style="84" customWidth="1"/>
    <col min="1796" max="1796" width="15.109375" style="84" bestFit="1" customWidth="1"/>
    <col min="1797" max="1798" width="12.6640625" style="84" customWidth="1"/>
    <col min="1799" max="1799" width="2.33203125" style="84" customWidth="1"/>
    <col min="1800" max="1800" width="12" style="84" customWidth="1"/>
    <col min="1801" max="1801" width="15.33203125" style="84" bestFit="1" customWidth="1"/>
    <col min="1802" max="1802" width="26.6640625" style="84" customWidth="1"/>
    <col min="1803" max="2048" width="9.109375" style="84"/>
    <col min="2049" max="2049" width="24.77734375" style="84" bestFit="1" customWidth="1"/>
    <col min="2050" max="2050" width="1.33203125" style="84" customWidth="1"/>
    <col min="2051" max="2051" width="7.77734375" style="84" customWidth="1"/>
    <col min="2052" max="2052" width="15.109375" style="84" bestFit="1" customWidth="1"/>
    <col min="2053" max="2054" width="12.6640625" style="84" customWidth="1"/>
    <col min="2055" max="2055" width="2.33203125" style="84" customWidth="1"/>
    <col min="2056" max="2056" width="12" style="84" customWidth="1"/>
    <col min="2057" max="2057" width="15.33203125" style="84" bestFit="1" customWidth="1"/>
    <col min="2058" max="2058" width="26.6640625" style="84" customWidth="1"/>
    <col min="2059" max="2304" width="9.109375" style="84"/>
    <col min="2305" max="2305" width="24.77734375" style="84" bestFit="1" customWidth="1"/>
    <col min="2306" max="2306" width="1.33203125" style="84" customWidth="1"/>
    <col min="2307" max="2307" width="7.77734375" style="84" customWidth="1"/>
    <col min="2308" max="2308" width="15.109375" style="84" bestFit="1" customWidth="1"/>
    <col min="2309" max="2310" width="12.6640625" style="84" customWidth="1"/>
    <col min="2311" max="2311" width="2.33203125" style="84" customWidth="1"/>
    <col min="2312" max="2312" width="12" style="84" customWidth="1"/>
    <col min="2313" max="2313" width="15.33203125" style="84" bestFit="1" customWidth="1"/>
    <col min="2314" max="2314" width="26.6640625" style="84" customWidth="1"/>
    <col min="2315" max="2560" width="9.109375" style="84"/>
    <col min="2561" max="2561" width="24.77734375" style="84" bestFit="1" customWidth="1"/>
    <col min="2562" max="2562" width="1.33203125" style="84" customWidth="1"/>
    <col min="2563" max="2563" width="7.77734375" style="84" customWidth="1"/>
    <col min="2564" max="2564" width="15.109375" style="84" bestFit="1" customWidth="1"/>
    <col min="2565" max="2566" width="12.6640625" style="84" customWidth="1"/>
    <col min="2567" max="2567" width="2.33203125" style="84" customWidth="1"/>
    <col min="2568" max="2568" width="12" style="84" customWidth="1"/>
    <col min="2569" max="2569" width="15.33203125" style="84" bestFit="1" customWidth="1"/>
    <col min="2570" max="2570" width="26.6640625" style="84" customWidth="1"/>
    <col min="2571" max="2816" width="9.109375" style="84"/>
    <col min="2817" max="2817" width="24.77734375" style="84" bestFit="1" customWidth="1"/>
    <col min="2818" max="2818" width="1.33203125" style="84" customWidth="1"/>
    <col min="2819" max="2819" width="7.77734375" style="84" customWidth="1"/>
    <col min="2820" max="2820" width="15.109375" style="84" bestFit="1" customWidth="1"/>
    <col min="2821" max="2822" width="12.6640625" style="84" customWidth="1"/>
    <col min="2823" max="2823" width="2.33203125" style="84" customWidth="1"/>
    <col min="2824" max="2824" width="12" style="84" customWidth="1"/>
    <col min="2825" max="2825" width="15.33203125" style="84" bestFit="1" customWidth="1"/>
    <col min="2826" max="2826" width="26.6640625" style="84" customWidth="1"/>
    <col min="2827" max="3072" width="9.109375" style="84"/>
    <col min="3073" max="3073" width="24.77734375" style="84" bestFit="1" customWidth="1"/>
    <col min="3074" max="3074" width="1.33203125" style="84" customWidth="1"/>
    <col min="3075" max="3075" width="7.77734375" style="84" customWidth="1"/>
    <col min="3076" max="3076" width="15.109375" style="84" bestFit="1" customWidth="1"/>
    <col min="3077" max="3078" width="12.6640625" style="84" customWidth="1"/>
    <col min="3079" max="3079" width="2.33203125" style="84" customWidth="1"/>
    <col min="3080" max="3080" width="12" style="84" customWidth="1"/>
    <col min="3081" max="3081" width="15.33203125" style="84" bestFit="1" customWidth="1"/>
    <col min="3082" max="3082" width="26.6640625" style="84" customWidth="1"/>
    <col min="3083" max="3328" width="9.109375" style="84"/>
    <col min="3329" max="3329" width="24.77734375" style="84" bestFit="1" customWidth="1"/>
    <col min="3330" max="3330" width="1.33203125" style="84" customWidth="1"/>
    <col min="3331" max="3331" width="7.77734375" style="84" customWidth="1"/>
    <col min="3332" max="3332" width="15.109375" style="84" bestFit="1" customWidth="1"/>
    <col min="3333" max="3334" width="12.6640625" style="84" customWidth="1"/>
    <col min="3335" max="3335" width="2.33203125" style="84" customWidth="1"/>
    <col min="3336" max="3336" width="12" style="84" customWidth="1"/>
    <col min="3337" max="3337" width="15.33203125" style="84" bestFit="1" customWidth="1"/>
    <col min="3338" max="3338" width="26.6640625" style="84" customWidth="1"/>
    <col min="3339" max="3584" width="9.109375" style="84"/>
    <col min="3585" max="3585" width="24.77734375" style="84" bestFit="1" customWidth="1"/>
    <col min="3586" max="3586" width="1.33203125" style="84" customWidth="1"/>
    <col min="3587" max="3587" width="7.77734375" style="84" customWidth="1"/>
    <col min="3588" max="3588" width="15.109375" style="84" bestFit="1" customWidth="1"/>
    <col min="3589" max="3590" width="12.6640625" style="84" customWidth="1"/>
    <col min="3591" max="3591" width="2.33203125" style="84" customWidth="1"/>
    <col min="3592" max="3592" width="12" style="84" customWidth="1"/>
    <col min="3593" max="3593" width="15.33203125" style="84" bestFit="1" customWidth="1"/>
    <col min="3594" max="3594" width="26.6640625" style="84" customWidth="1"/>
    <col min="3595" max="3840" width="9.109375" style="84"/>
    <col min="3841" max="3841" width="24.77734375" style="84" bestFit="1" customWidth="1"/>
    <col min="3842" max="3842" width="1.33203125" style="84" customWidth="1"/>
    <col min="3843" max="3843" width="7.77734375" style="84" customWidth="1"/>
    <col min="3844" max="3844" width="15.109375" style="84" bestFit="1" customWidth="1"/>
    <col min="3845" max="3846" width="12.6640625" style="84" customWidth="1"/>
    <col min="3847" max="3847" width="2.33203125" style="84" customWidth="1"/>
    <col min="3848" max="3848" width="12" style="84" customWidth="1"/>
    <col min="3849" max="3849" width="15.33203125" style="84" bestFit="1" customWidth="1"/>
    <col min="3850" max="3850" width="26.6640625" style="84" customWidth="1"/>
    <col min="3851" max="4096" width="9.109375" style="84"/>
    <col min="4097" max="4097" width="24.77734375" style="84" bestFit="1" customWidth="1"/>
    <col min="4098" max="4098" width="1.33203125" style="84" customWidth="1"/>
    <col min="4099" max="4099" width="7.77734375" style="84" customWidth="1"/>
    <col min="4100" max="4100" width="15.109375" style="84" bestFit="1" customWidth="1"/>
    <col min="4101" max="4102" width="12.6640625" style="84" customWidth="1"/>
    <col min="4103" max="4103" width="2.33203125" style="84" customWidth="1"/>
    <col min="4104" max="4104" width="12" style="84" customWidth="1"/>
    <col min="4105" max="4105" width="15.33203125" style="84" bestFit="1" customWidth="1"/>
    <col min="4106" max="4106" width="26.6640625" style="84" customWidth="1"/>
    <col min="4107" max="4352" width="9.109375" style="84"/>
    <col min="4353" max="4353" width="24.77734375" style="84" bestFit="1" customWidth="1"/>
    <col min="4354" max="4354" width="1.33203125" style="84" customWidth="1"/>
    <col min="4355" max="4355" width="7.77734375" style="84" customWidth="1"/>
    <col min="4356" max="4356" width="15.109375" style="84" bestFit="1" customWidth="1"/>
    <col min="4357" max="4358" width="12.6640625" style="84" customWidth="1"/>
    <col min="4359" max="4359" width="2.33203125" style="84" customWidth="1"/>
    <col min="4360" max="4360" width="12" style="84" customWidth="1"/>
    <col min="4361" max="4361" width="15.33203125" style="84" bestFit="1" customWidth="1"/>
    <col min="4362" max="4362" width="26.6640625" style="84" customWidth="1"/>
    <col min="4363" max="4608" width="9.109375" style="84"/>
    <col min="4609" max="4609" width="24.77734375" style="84" bestFit="1" customWidth="1"/>
    <col min="4610" max="4610" width="1.33203125" style="84" customWidth="1"/>
    <col min="4611" max="4611" width="7.77734375" style="84" customWidth="1"/>
    <col min="4612" max="4612" width="15.109375" style="84" bestFit="1" customWidth="1"/>
    <col min="4613" max="4614" width="12.6640625" style="84" customWidth="1"/>
    <col min="4615" max="4615" width="2.33203125" style="84" customWidth="1"/>
    <col min="4616" max="4616" width="12" style="84" customWidth="1"/>
    <col min="4617" max="4617" width="15.33203125" style="84" bestFit="1" customWidth="1"/>
    <col min="4618" max="4618" width="26.6640625" style="84" customWidth="1"/>
    <col min="4619" max="4864" width="9.109375" style="84"/>
    <col min="4865" max="4865" width="24.77734375" style="84" bestFit="1" customWidth="1"/>
    <col min="4866" max="4866" width="1.33203125" style="84" customWidth="1"/>
    <col min="4867" max="4867" width="7.77734375" style="84" customWidth="1"/>
    <col min="4868" max="4868" width="15.109375" style="84" bestFit="1" customWidth="1"/>
    <col min="4869" max="4870" width="12.6640625" style="84" customWidth="1"/>
    <col min="4871" max="4871" width="2.33203125" style="84" customWidth="1"/>
    <col min="4872" max="4872" width="12" style="84" customWidth="1"/>
    <col min="4873" max="4873" width="15.33203125" style="84" bestFit="1" customWidth="1"/>
    <col min="4874" max="4874" width="26.6640625" style="84" customWidth="1"/>
    <col min="4875" max="5120" width="9.109375" style="84"/>
    <col min="5121" max="5121" width="24.77734375" style="84" bestFit="1" customWidth="1"/>
    <col min="5122" max="5122" width="1.33203125" style="84" customWidth="1"/>
    <col min="5123" max="5123" width="7.77734375" style="84" customWidth="1"/>
    <col min="5124" max="5124" width="15.109375" style="84" bestFit="1" customWidth="1"/>
    <col min="5125" max="5126" width="12.6640625" style="84" customWidth="1"/>
    <col min="5127" max="5127" width="2.33203125" style="84" customWidth="1"/>
    <col min="5128" max="5128" width="12" style="84" customWidth="1"/>
    <col min="5129" max="5129" width="15.33203125" style="84" bestFit="1" customWidth="1"/>
    <col min="5130" max="5130" width="26.6640625" style="84" customWidth="1"/>
    <col min="5131" max="5376" width="9.109375" style="84"/>
    <col min="5377" max="5377" width="24.77734375" style="84" bestFit="1" customWidth="1"/>
    <col min="5378" max="5378" width="1.33203125" style="84" customWidth="1"/>
    <col min="5379" max="5379" width="7.77734375" style="84" customWidth="1"/>
    <col min="5380" max="5380" width="15.109375" style="84" bestFit="1" customWidth="1"/>
    <col min="5381" max="5382" width="12.6640625" style="84" customWidth="1"/>
    <col min="5383" max="5383" width="2.33203125" style="84" customWidth="1"/>
    <col min="5384" max="5384" width="12" style="84" customWidth="1"/>
    <col min="5385" max="5385" width="15.33203125" style="84" bestFit="1" customWidth="1"/>
    <col min="5386" max="5386" width="26.6640625" style="84" customWidth="1"/>
    <col min="5387" max="5632" width="9.109375" style="84"/>
    <col min="5633" max="5633" width="24.77734375" style="84" bestFit="1" customWidth="1"/>
    <col min="5634" max="5634" width="1.33203125" style="84" customWidth="1"/>
    <col min="5635" max="5635" width="7.77734375" style="84" customWidth="1"/>
    <col min="5636" max="5636" width="15.109375" style="84" bestFit="1" customWidth="1"/>
    <col min="5637" max="5638" width="12.6640625" style="84" customWidth="1"/>
    <col min="5639" max="5639" width="2.33203125" style="84" customWidth="1"/>
    <col min="5640" max="5640" width="12" style="84" customWidth="1"/>
    <col min="5641" max="5641" width="15.33203125" style="84" bestFit="1" customWidth="1"/>
    <col min="5642" max="5642" width="26.6640625" style="84" customWidth="1"/>
    <col min="5643" max="5888" width="9.109375" style="84"/>
    <col min="5889" max="5889" width="24.77734375" style="84" bestFit="1" customWidth="1"/>
    <col min="5890" max="5890" width="1.33203125" style="84" customWidth="1"/>
    <col min="5891" max="5891" width="7.77734375" style="84" customWidth="1"/>
    <col min="5892" max="5892" width="15.109375" style="84" bestFit="1" customWidth="1"/>
    <col min="5893" max="5894" width="12.6640625" style="84" customWidth="1"/>
    <col min="5895" max="5895" width="2.33203125" style="84" customWidth="1"/>
    <col min="5896" max="5896" width="12" style="84" customWidth="1"/>
    <col min="5897" max="5897" width="15.33203125" style="84" bestFit="1" customWidth="1"/>
    <col min="5898" max="5898" width="26.6640625" style="84" customWidth="1"/>
    <col min="5899" max="6144" width="9.109375" style="84"/>
    <col min="6145" max="6145" width="24.77734375" style="84" bestFit="1" customWidth="1"/>
    <col min="6146" max="6146" width="1.33203125" style="84" customWidth="1"/>
    <col min="6147" max="6147" width="7.77734375" style="84" customWidth="1"/>
    <col min="6148" max="6148" width="15.109375" style="84" bestFit="1" customWidth="1"/>
    <col min="6149" max="6150" width="12.6640625" style="84" customWidth="1"/>
    <col min="6151" max="6151" width="2.33203125" style="84" customWidth="1"/>
    <col min="6152" max="6152" width="12" style="84" customWidth="1"/>
    <col min="6153" max="6153" width="15.33203125" style="84" bestFit="1" customWidth="1"/>
    <col min="6154" max="6154" width="26.6640625" style="84" customWidth="1"/>
    <col min="6155" max="6400" width="9.109375" style="84"/>
    <col min="6401" max="6401" width="24.77734375" style="84" bestFit="1" customWidth="1"/>
    <col min="6402" max="6402" width="1.33203125" style="84" customWidth="1"/>
    <col min="6403" max="6403" width="7.77734375" style="84" customWidth="1"/>
    <col min="6404" max="6404" width="15.109375" style="84" bestFit="1" customWidth="1"/>
    <col min="6405" max="6406" width="12.6640625" style="84" customWidth="1"/>
    <col min="6407" max="6407" width="2.33203125" style="84" customWidth="1"/>
    <col min="6408" max="6408" width="12" style="84" customWidth="1"/>
    <col min="6409" max="6409" width="15.33203125" style="84" bestFit="1" customWidth="1"/>
    <col min="6410" max="6410" width="26.6640625" style="84" customWidth="1"/>
    <col min="6411" max="6656" width="9.109375" style="84"/>
    <col min="6657" max="6657" width="24.77734375" style="84" bestFit="1" customWidth="1"/>
    <col min="6658" max="6658" width="1.33203125" style="84" customWidth="1"/>
    <col min="6659" max="6659" width="7.77734375" style="84" customWidth="1"/>
    <col min="6660" max="6660" width="15.109375" style="84" bestFit="1" customWidth="1"/>
    <col min="6661" max="6662" width="12.6640625" style="84" customWidth="1"/>
    <col min="6663" max="6663" width="2.33203125" style="84" customWidth="1"/>
    <col min="6664" max="6664" width="12" style="84" customWidth="1"/>
    <col min="6665" max="6665" width="15.33203125" style="84" bestFit="1" customWidth="1"/>
    <col min="6666" max="6666" width="26.6640625" style="84" customWidth="1"/>
    <col min="6667" max="6912" width="9.109375" style="84"/>
    <col min="6913" max="6913" width="24.77734375" style="84" bestFit="1" customWidth="1"/>
    <col min="6914" max="6914" width="1.33203125" style="84" customWidth="1"/>
    <col min="6915" max="6915" width="7.77734375" style="84" customWidth="1"/>
    <col min="6916" max="6916" width="15.109375" style="84" bestFit="1" customWidth="1"/>
    <col min="6917" max="6918" width="12.6640625" style="84" customWidth="1"/>
    <col min="6919" max="6919" width="2.33203125" style="84" customWidth="1"/>
    <col min="6920" max="6920" width="12" style="84" customWidth="1"/>
    <col min="6921" max="6921" width="15.33203125" style="84" bestFit="1" customWidth="1"/>
    <col min="6922" max="6922" width="26.6640625" style="84" customWidth="1"/>
    <col min="6923" max="7168" width="9.109375" style="84"/>
    <col min="7169" max="7169" width="24.77734375" style="84" bestFit="1" customWidth="1"/>
    <col min="7170" max="7170" width="1.33203125" style="84" customWidth="1"/>
    <col min="7171" max="7171" width="7.77734375" style="84" customWidth="1"/>
    <col min="7172" max="7172" width="15.109375" style="84" bestFit="1" customWidth="1"/>
    <col min="7173" max="7174" width="12.6640625" style="84" customWidth="1"/>
    <col min="7175" max="7175" width="2.33203125" style="84" customWidth="1"/>
    <col min="7176" max="7176" width="12" style="84" customWidth="1"/>
    <col min="7177" max="7177" width="15.33203125" style="84" bestFit="1" customWidth="1"/>
    <col min="7178" max="7178" width="26.6640625" style="84" customWidth="1"/>
    <col min="7179" max="7424" width="9.109375" style="84"/>
    <col min="7425" max="7425" width="24.77734375" style="84" bestFit="1" customWidth="1"/>
    <col min="7426" max="7426" width="1.33203125" style="84" customWidth="1"/>
    <col min="7427" max="7427" width="7.77734375" style="84" customWidth="1"/>
    <col min="7428" max="7428" width="15.109375" style="84" bestFit="1" customWidth="1"/>
    <col min="7429" max="7430" width="12.6640625" style="84" customWidth="1"/>
    <col min="7431" max="7431" width="2.33203125" style="84" customWidth="1"/>
    <col min="7432" max="7432" width="12" style="84" customWidth="1"/>
    <col min="7433" max="7433" width="15.33203125" style="84" bestFit="1" customWidth="1"/>
    <col min="7434" max="7434" width="26.6640625" style="84" customWidth="1"/>
    <col min="7435" max="7680" width="9.109375" style="84"/>
    <col min="7681" max="7681" width="24.77734375" style="84" bestFit="1" customWidth="1"/>
    <col min="7682" max="7682" width="1.33203125" style="84" customWidth="1"/>
    <col min="7683" max="7683" width="7.77734375" style="84" customWidth="1"/>
    <col min="7684" max="7684" width="15.109375" style="84" bestFit="1" customWidth="1"/>
    <col min="7685" max="7686" width="12.6640625" style="84" customWidth="1"/>
    <col min="7687" max="7687" width="2.33203125" style="84" customWidth="1"/>
    <col min="7688" max="7688" width="12" style="84" customWidth="1"/>
    <col min="7689" max="7689" width="15.33203125" style="84" bestFit="1" customWidth="1"/>
    <col min="7690" max="7690" width="26.6640625" style="84" customWidth="1"/>
    <col min="7691" max="7936" width="9.109375" style="84"/>
    <col min="7937" max="7937" width="24.77734375" style="84" bestFit="1" customWidth="1"/>
    <col min="7938" max="7938" width="1.33203125" style="84" customWidth="1"/>
    <col min="7939" max="7939" width="7.77734375" style="84" customWidth="1"/>
    <col min="7940" max="7940" width="15.109375" style="84" bestFit="1" customWidth="1"/>
    <col min="7941" max="7942" width="12.6640625" style="84" customWidth="1"/>
    <col min="7943" max="7943" width="2.33203125" style="84" customWidth="1"/>
    <col min="7944" max="7944" width="12" style="84" customWidth="1"/>
    <col min="7945" max="7945" width="15.33203125" style="84" bestFit="1" customWidth="1"/>
    <col min="7946" max="7946" width="26.6640625" style="84" customWidth="1"/>
    <col min="7947" max="8192" width="9.109375" style="84"/>
    <col min="8193" max="8193" width="24.77734375" style="84" bestFit="1" customWidth="1"/>
    <col min="8194" max="8194" width="1.33203125" style="84" customWidth="1"/>
    <col min="8195" max="8195" width="7.77734375" style="84" customWidth="1"/>
    <col min="8196" max="8196" width="15.109375" style="84" bestFit="1" customWidth="1"/>
    <col min="8197" max="8198" width="12.6640625" style="84" customWidth="1"/>
    <col min="8199" max="8199" width="2.33203125" style="84" customWidth="1"/>
    <col min="8200" max="8200" width="12" style="84" customWidth="1"/>
    <col min="8201" max="8201" width="15.33203125" style="84" bestFit="1" customWidth="1"/>
    <col min="8202" max="8202" width="26.6640625" style="84" customWidth="1"/>
    <col min="8203" max="8448" width="9.109375" style="84"/>
    <col min="8449" max="8449" width="24.77734375" style="84" bestFit="1" customWidth="1"/>
    <col min="8450" max="8450" width="1.33203125" style="84" customWidth="1"/>
    <col min="8451" max="8451" width="7.77734375" style="84" customWidth="1"/>
    <col min="8452" max="8452" width="15.109375" style="84" bestFit="1" customWidth="1"/>
    <col min="8453" max="8454" width="12.6640625" style="84" customWidth="1"/>
    <col min="8455" max="8455" width="2.33203125" style="84" customWidth="1"/>
    <col min="8456" max="8456" width="12" style="84" customWidth="1"/>
    <col min="8457" max="8457" width="15.33203125" style="84" bestFit="1" customWidth="1"/>
    <col min="8458" max="8458" width="26.6640625" style="84" customWidth="1"/>
    <col min="8459" max="8704" width="9.109375" style="84"/>
    <col min="8705" max="8705" width="24.77734375" style="84" bestFit="1" customWidth="1"/>
    <col min="8706" max="8706" width="1.33203125" style="84" customWidth="1"/>
    <col min="8707" max="8707" width="7.77734375" style="84" customWidth="1"/>
    <col min="8708" max="8708" width="15.109375" style="84" bestFit="1" customWidth="1"/>
    <col min="8709" max="8710" width="12.6640625" style="84" customWidth="1"/>
    <col min="8711" max="8711" width="2.33203125" style="84" customWidth="1"/>
    <col min="8712" max="8712" width="12" style="84" customWidth="1"/>
    <col min="8713" max="8713" width="15.33203125" style="84" bestFit="1" customWidth="1"/>
    <col min="8714" max="8714" width="26.6640625" style="84" customWidth="1"/>
    <col min="8715" max="8960" width="9.109375" style="84"/>
    <col min="8961" max="8961" width="24.77734375" style="84" bestFit="1" customWidth="1"/>
    <col min="8962" max="8962" width="1.33203125" style="84" customWidth="1"/>
    <col min="8963" max="8963" width="7.77734375" style="84" customWidth="1"/>
    <col min="8964" max="8964" width="15.109375" style="84" bestFit="1" customWidth="1"/>
    <col min="8965" max="8966" width="12.6640625" style="84" customWidth="1"/>
    <col min="8967" max="8967" width="2.33203125" style="84" customWidth="1"/>
    <col min="8968" max="8968" width="12" style="84" customWidth="1"/>
    <col min="8969" max="8969" width="15.33203125" style="84" bestFit="1" customWidth="1"/>
    <col min="8970" max="8970" width="26.6640625" style="84" customWidth="1"/>
    <col min="8971" max="9216" width="9.109375" style="84"/>
    <col min="9217" max="9217" width="24.77734375" style="84" bestFit="1" customWidth="1"/>
    <col min="9218" max="9218" width="1.33203125" style="84" customWidth="1"/>
    <col min="9219" max="9219" width="7.77734375" style="84" customWidth="1"/>
    <col min="9220" max="9220" width="15.109375" style="84" bestFit="1" customWidth="1"/>
    <col min="9221" max="9222" width="12.6640625" style="84" customWidth="1"/>
    <col min="9223" max="9223" width="2.33203125" style="84" customWidth="1"/>
    <col min="9224" max="9224" width="12" style="84" customWidth="1"/>
    <col min="9225" max="9225" width="15.33203125" style="84" bestFit="1" customWidth="1"/>
    <col min="9226" max="9226" width="26.6640625" style="84" customWidth="1"/>
    <col min="9227" max="9472" width="9.109375" style="84"/>
    <col min="9473" max="9473" width="24.77734375" style="84" bestFit="1" customWidth="1"/>
    <col min="9474" max="9474" width="1.33203125" style="84" customWidth="1"/>
    <col min="9475" max="9475" width="7.77734375" style="84" customWidth="1"/>
    <col min="9476" max="9476" width="15.109375" style="84" bestFit="1" customWidth="1"/>
    <col min="9477" max="9478" width="12.6640625" style="84" customWidth="1"/>
    <col min="9479" max="9479" width="2.33203125" style="84" customWidth="1"/>
    <col min="9480" max="9480" width="12" style="84" customWidth="1"/>
    <col min="9481" max="9481" width="15.33203125" style="84" bestFit="1" customWidth="1"/>
    <col min="9482" max="9482" width="26.6640625" style="84" customWidth="1"/>
    <col min="9483" max="9728" width="9.109375" style="84"/>
    <col min="9729" max="9729" width="24.77734375" style="84" bestFit="1" customWidth="1"/>
    <col min="9730" max="9730" width="1.33203125" style="84" customWidth="1"/>
    <col min="9731" max="9731" width="7.77734375" style="84" customWidth="1"/>
    <col min="9732" max="9732" width="15.109375" style="84" bestFit="1" customWidth="1"/>
    <col min="9733" max="9734" width="12.6640625" style="84" customWidth="1"/>
    <col min="9735" max="9735" width="2.33203125" style="84" customWidth="1"/>
    <col min="9736" max="9736" width="12" style="84" customWidth="1"/>
    <col min="9737" max="9737" width="15.33203125" style="84" bestFit="1" customWidth="1"/>
    <col min="9738" max="9738" width="26.6640625" style="84" customWidth="1"/>
    <col min="9739" max="9984" width="9.109375" style="84"/>
    <col min="9985" max="9985" width="24.77734375" style="84" bestFit="1" customWidth="1"/>
    <col min="9986" max="9986" width="1.33203125" style="84" customWidth="1"/>
    <col min="9987" max="9987" width="7.77734375" style="84" customWidth="1"/>
    <col min="9988" max="9988" width="15.109375" style="84" bestFit="1" customWidth="1"/>
    <col min="9989" max="9990" width="12.6640625" style="84" customWidth="1"/>
    <col min="9991" max="9991" width="2.33203125" style="84" customWidth="1"/>
    <col min="9992" max="9992" width="12" style="84" customWidth="1"/>
    <col min="9993" max="9993" width="15.33203125" style="84" bestFit="1" customWidth="1"/>
    <col min="9994" max="9994" width="26.6640625" style="84" customWidth="1"/>
    <col min="9995" max="10240" width="9.109375" style="84"/>
    <col min="10241" max="10241" width="24.77734375" style="84" bestFit="1" customWidth="1"/>
    <col min="10242" max="10242" width="1.33203125" style="84" customWidth="1"/>
    <col min="10243" max="10243" width="7.77734375" style="84" customWidth="1"/>
    <col min="10244" max="10244" width="15.109375" style="84" bestFit="1" customWidth="1"/>
    <col min="10245" max="10246" width="12.6640625" style="84" customWidth="1"/>
    <col min="10247" max="10247" width="2.33203125" style="84" customWidth="1"/>
    <col min="10248" max="10248" width="12" style="84" customWidth="1"/>
    <col min="10249" max="10249" width="15.33203125" style="84" bestFit="1" customWidth="1"/>
    <col min="10250" max="10250" width="26.6640625" style="84" customWidth="1"/>
    <col min="10251" max="10496" width="9.109375" style="84"/>
    <col min="10497" max="10497" width="24.77734375" style="84" bestFit="1" customWidth="1"/>
    <col min="10498" max="10498" width="1.33203125" style="84" customWidth="1"/>
    <col min="10499" max="10499" width="7.77734375" style="84" customWidth="1"/>
    <col min="10500" max="10500" width="15.109375" style="84" bestFit="1" customWidth="1"/>
    <col min="10501" max="10502" width="12.6640625" style="84" customWidth="1"/>
    <col min="10503" max="10503" width="2.33203125" style="84" customWidth="1"/>
    <col min="10504" max="10504" width="12" style="84" customWidth="1"/>
    <col min="10505" max="10505" width="15.33203125" style="84" bestFit="1" customWidth="1"/>
    <col min="10506" max="10506" width="26.6640625" style="84" customWidth="1"/>
    <col min="10507" max="10752" width="9.109375" style="84"/>
    <col min="10753" max="10753" width="24.77734375" style="84" bestFit="1" customWidth="1"/>
    <col min="10754" max="10754" width="1.33203125" style="84" customWidth="1"/>
    <col min="10755" max="10755" width="7.77734375" style="84" customWidth="1"/>
    <col min="10756" max="10756" width="15.109375" style="84" bestFit="1" customWidth="1"/>
    <col min="10757" max="10758" width="12.6640625" style="84" customWidth="1"/>
    <col min="10759" max="10759" width="2.33203125" style="84" customWidth="1"/>
    <col min="10760" max="10760" width="12" style="84" customWidth="1"/>
    <col min="10761" max="10761" width="15.33203125" style="84" bestFit="1" customWidth="1"/>
    <col min="10762" max="10762" width="26.6640625" style="84" customWidth="1"/>
    <col min="10763" max="11008" width="9.109375" style="84"/>
    <col min="11009" max="11009" width="24.77734375" style="84" bestFit="1" customWidth="1"/>
    <col min="11010" max="11010" width="1.33203125" style="84" customWidth="1"/>
    <col min="11011" max="11011" width="7.77734375" style="84" customWidth="1"/>
    <col min="11012" max="11012" width="15.109375" style="84" bestFit="1" customWidth="1"/>
    <col min="11013" max="11014" width="12.6640625" style="84" customWidth="1"/>
    <col min="11015" max="11015" width="2.33203125" style="84" customWidth="1"/>
    <col min="11016" max="11016" width="12" style="84" customWidth="1"/>
    <col min="11017" max="11017" width="15.33203125" style="84" bestFit="1" customWidth="1"/>
    <col min="11018" max="11018" width="26.6640625" style="84" customWidth="1"/>
    <col min="11019" max="11264" width="9.109375" style="84"/>
    <col min="11265" max="11265" width="24.77734375" style="84" bestFit="1" customWidth="1"/>
    <col min="11266" max="11266" width="1.33203125" style="84" customWidth="1"/>
    <col min="11267" max="11267" width="7.77734375" style="84" customWidth="1"/>
    <col min="11268" max="11268" width="15.109375" style="84" bestFit="1" customWidth="1"/>
    <col min="11269" max="11270" width="12.6640625" style="84" customWidth="1"/>
    <col min="11271" max="11271" width="2.33203125" style="84" customWidth="1"/>
    <col min="11272" max="11272" width="12" style="84" customWidth="1"/>
    <col min="11273" max="11273" width="15.33203125" style="84" bestFit="1" customWidth="1"/>
    <col min="11274" max="11274" width="26.6640625" style="84" customWidth="1"/>
    <col min="11275" max="11520" width="9.109375" style="84"/>
    <col min="11521" max="11521" width="24.77734375" style="84" bestFit="1" customWidth="1"/>
    <col min="11522" max="11522" width="1.33203125" style="84" customWidth="1"/>
    <col min="11523" max="11523" width="7.77734375" style="84" customWidth="1"/>
    <col min="11524" max="11524" width="15.109375" style="84" bestFit="1" customWidth="1"/>
    <col min="11525" max="11526" width="12.6640625" style="84" customWidth="1"/>
    <col min="11527" max="11527" width="2.33203125" style="84" customWidth="1"/>
    <col min="11528" max="11528" width="12" style="84" customWidth="1"/>
    <col min="11529" max="11529" width="15.33203125" style="84" bestFit="1" customWidth="1"/>
    <col min="11530" max="11530" width="26.6640625" style="84" customWidth="1"/>
    <col min="11531" max="11776" width="9.109375" style="84"/>
    <col min="11777" max="11777" width="24.77734375" style="84" bestFit="1" customWidth="1"/>
    <col min="11778" max="11778" width="1.33203125" style="84" customWidth="1"/>
    <col min="11779" max="11779" width="7.77734375" style="84" customWidth="1"/>
    <col min="11780" max="11780" width="15.109375" style="84" bestFit="1" customWidth="1"/>
    <col min="11781" max="11782" width="12.6640625" style="84" customWidth="1"/>
    <col min="11783" max="11783" width="2.33203125" style="84" customWidth="1"/>
    <col min="11784" max="11784" width="12" style="84" customWidth="1"/>
    <col min="11785" max="11785" width="15.33203125" style="84" bestFit="1" customWidth="1"/>
    <col min="11786" max="11786" width="26.6640625" style="84" customWidth="1"/>
    <col min="11787" max="12032" width="9.109375" style="84"/>
    <col min="12033" max="12033" width="24.77734375" style="84" bestFit="1" customWidth="1"/>
    <col min="12034" max="12034" width="1.33203125" style="84" customWidth="1"/>
    <col min="12035" max="12035" width="7.77734375" style="84" customWidth="1"/>
    <col min="12036" max="12036" width="15.109375" style="84" bestFit="1" customWidth="1"/>
    <col min="12037" max="12038" width="12.6640625" style="84" customWidth="1"/>
    <col min="12039" max="12039" width="2.33203125" style="84" customWidth="1"/>
    <col min="12040" max="12040" width="12" style="84" customWidth="1"/>
    <col min="12041" max="12041" width="15.33203125" style="84" bestFit="1" customWidth="1"/>
    <col min="12042" max="12042" width="26.6640625" style="84" customWidth="1"/>
    <col min="12043" max="12288" width="9.109375" style="84"/>
    <col min="12289" max="12289" width="24.77734375" style="84" bestFit="1" customWidth="1"/>
    <col min="12290" max="12290" width="1.33203125" style="84" customWidth="1"/>
    <col min="12291" max="12291" width="7.77734375" style="84" customWidth="1"/>
    <col min="12292" max="12292" width="15.109375" style="84" bestFit="1" customWidth="1"/>
    <col min="12293" max="12294" width="12.6640625" style="84" customWidth="1"/>
    <col min="12295" max="12295" width="2.33203125" style="84" customWidth="1"/>
    <col min="12296" max="12296" width="12" style="84" customWidth="1"/>
    <col min="12297" max="12297" width="15.33203125" style="84" bestFit="1" customWidth="1"/>
    <col min="12298" max="12298" width="26.6640625" style="84" customWidth="1"/>
    <col min="12299" max="12544" width="9.109375" style="84"/>
    <col min="12545" max="12545" width="24.77734375" style="84" bestFit="1" customWidth="1"/>
    <col min="12546" max="12546" width="1.33203125" style="84" customWidth="1"/>
    <col min="12547" max="12547" width="7.77734375" style="84" customWidth="1"/>
    <col min="12548" max="12548" width="15.109375" style="84" bestFit="1" customWidth="1"/>
    <col min="12549" max="12550" width="12.6640625" style="84" customWidth="1"/>
    <col min="12551" max="12551" width="2.33203125" style="84" customWidth="1"/>
    <col min="12552" max="12552" width="12" style="84" customWidth="1"/>
    <col min="12553" max="12553" width="15.33203125" style="84" bestFit="1" customWidth="1"/>
    <col min="12554" max="12554" width="26.6640625" style="84" customWidth="1"/>
    <col min="12555" max="12800" width="9.109375" style="84"/>
    <col min="12801" max="12801" width="24.77734375" style="84" bestFit="1" customWidth="1"/>
    <col min="12802" max="12802" width="1.33203125" style="84" customWidth="1"/>
    <col min="12803" max="12803" width="7.77734375" style="84" customWidth="1"/>
    <col min="12804" max="12804" width="15.109375" style="84" bestFit="1" customWidth="1"/>
    <col min="12805" max="12806" width="12.6640625" style="84" customWidth="1"/>
    <col min="12807" max="12807" width="2.33203125" style="84" customWidth="1"/>
    <col min="12808" max="12808" width="12" style="84" customWidth="1"/>
    <col min="12809" max="12809" width="15.33203125" style="84" bestFit="1" customWidth="1"/>
    <col min="12810" max="12810" width="26.6640625" style="84" customWidth="1"/>
    <col min="12811" max="13056" width="9.109375" style="84"/>
    <col min="13057" max="13057" width="24.77734375" style="84" bestFit="1" customWidth="1"/>
    <col min="13058" max="13058" width="1.33203125" style="84" customWidth="1"/>
    <col min="13059" max="13059" width="7.77734375" style="84" customWidth="1"/>
    <col min="13060" max="13060" width="15.109375" style="84" bestFit="1" customWidth="1"/>
    <col min="13061" max="13062" width="12.6640625" style="84" customWidth="1"/>
    <col min="13063" max="13063" width="2.33203125" style="84" customWidth="1"/>
    <col min="13064" max="13064" width="12" style="84" customWidth="1"/>
    <col min="13065" max="13065" width="15.33203125" style="84" bestFit="1" customWidth="1"/>
    <col min="13066" max="13066" width="26.6640625" style="84" customWidth="1"/>
    <col min="13067" max="13312" width="9.109375" style="84"/>
    <col min="13313" max="13313" width="24.77734375" style="84" bestFit="1" customWidth="1"/>
    <col min="13314" max="13314" width="1.33203125" style="84" customWidth="1"/>
    <col min="13315" max="13315" width="7.77734375" style="84" customWidth="1"/>
    <col min="13316" max="13316" width="15.109375" style="84" bestFit="1" customWidth="1"/>
    <col min="13317" max="13318" width="12.6640625" style="84" customWidth="1"/>
    <col min="13319" max="13319" width="2.33203125" style="84" customWidth="1"/>
    <col min="13320" max="13320" width="12" style="84" customWidth="1"/>
    <col min="13321" max="13321" width="15.33203125" style="84" bestFit="1" customWidth="1"/>
    <col min="13322" max="13322" width="26.6640625" style="84" customWidth="1"/>
    <col min="13323" max="13568" width="9.109375" style="84"/>
    <col min="13569" max="13569" width="24.77734375" style="84" bestFit="1" customWidth="1"/>
    <col min="13570" max="13570" width="1.33203125" style="84" customWidth="1"/>
    <col min="13571" max="13571" width="7.77734375" style="84" customWidth="1"/>
    <col min="13572" max="13572" width="15.109375" style="84" bestFit="1" customWidth="1"/>
    <col min="13573" max="13574" width="12.6640625" style="84" customWidth="1"/>
    <col min="13575" max="13575" width="2.33203125" style="84" customWidth="1"/>
    <col min="13576" max="13576" width="12" style="84" customWidth="1"/>
    <col min="13577" max="13577" width="15.33203125" style="84" bestFit="1" customWidth="1"/>
    <col min="13578" max="13578" width="26.6640625" style="84" customWidth="1"/>
    <col min="13579" max="13824" width="9.109375" style="84"/>
    <col min="13825" max="13825" width="24.77734375" style="84" bestFit="1" customWidth="1"/>
    <col min="13826" max="13826" width="1.33203125" style="84" customWidth="1"/>
    <col min="13827" max="13827" width="7.77734375" style="84" customWidth="1"/>
    <col min="13828" max="13828" width="15.109375" style="84" bestFit="1" customWidth="1"/>
    <col min="13829" max="13830" width="12.6640625" style="84" customWidth="1"/>
    <col min="13831" max="13831" width="2.33203125" style="84" customWidth="1"/>
    <col min="13832" max="13832" width="12" style="84" customWidth="1"/>
    <col min="13833" max="13833" width="15.33203125" style="84" bestFit="1" customWidth="1"/>
    <col min="13834" max="13834" width="26.6640625" style="84" customWidth="1"/>
    <col min="13835" max="14080" width="9.109375" style="84"/>
    <col min="14081" max="14081" width="24.77734375" style="84" bestFit="1" customWidth="1"/>
    <col min="14082" max="14082" width="1.33203125" style="84" customWidth="1"/>
    <col min="14083" max="14083" width="7.77734375" style="84" customWidth="1"/>
    <col min="14084" max="14084" width="15.109375" style="84" bestFit="1" customWidth="1"/>
    <col min="14085" max="14086" width="12.6640625" style="84" customWidth="1"/>
    <col min="14087" max="14087" width="2.33203125" style="84" customWidth="1"/>
    <col min="14088" max="14088" width="12" style="84" customWidth="1"/>
    <col min="14089" max="14089" width="15.33203125" style="84" bestFit="1" customWidth="1"/>
    <col min="14090" max="14090" width="26.6640625" style="84" customWidth="1"/>
    <col min="14091" max="14336" width="9.109375" style="84"/>
    <col min="14337" max="14337" width="24.77734375" style="84" bestFit="1" customWidth="1"/>
    <col min="14338" max="14338" width="1.33203125" style="84" customWidth="1"/>
    <col min="14339" max="14339" width="7.77734375" style="84" customWidth="1"/>
    <col min="14340" max="14340" width="15.109375" style="84" bestFit="1" customWidth="1"/>
    <col min="14341" max="14342" width="12.6640625" style="84" customWidth="1"/>
    <col min="14343" max="14343" width="2.33203125" style="84" customWidth="1"/>
    <col min="14344" max="14344" width="12" style="84" customWidth="1"/>
    <col min="14345" max="14345" width="15.33203125" style="84" bestFit="1" customWidth="1"/>
    <col min="14346" max="14346" width="26.6640625" style="84" customWidth="1"/>
    <col min="14347" max="14592" width="9.109375" style="84"/>
    <col min="14593" max="14593" width="24.77734375" style="84" bestFit="1" customWidth="1"/>
    <col min="14594" max="14594" width="1.33203125" style="84" customWidth="1"/>
    <col min="14595" max="14595" width="7.77734375" style="84" customWidth="1"/>
    <col min="14596" max="14596" width="15.109375" style="84" bestFit="1" customWidth="1"/>
    <col min="14597" max="14598" width="12.6640625" style="84" customWidth="1"/>
    <col min="14599" max="14599" width="2.33203125" style="84" customWidth="1"/>
    <col min="14600" max="14600" width="12" style="84" customWidth="1"/>
    <col min="14601" max="14601" width="15.33203125" style="84" bestFit="1" customWidth="1"/>
    <col min="14602" max="14602" width="26.6640625" style="84" customWidth="1"/>
    <col min="14603" max="14848" width="9.109375" style="84"/>
    <col min="14849" max="14849" width="24.77734375" style="84" bestFit="1" customWidth="1"/>
    <col min="14850" max="14850" width="1.33203125" style="84" customWidth="1"/>
    <col min="14851" max="14851" width="7.77734375" style="84" customWidth="1"/>
    <col min="14852" max="14852" width="15.109375" style="84" bestFit="1" customWidth="1"/>
    <col min="14853" max="14854" width="12.6640625" style="84" customWidth="1"/>
    <col min="14855" max="14855" width="2.33203125" style="84" customWidth="1"/>
    <col min="14856" max="14856" width="12" style="84" customWidth="1"/>
    <col min="14857" max="14857" width="15.33203125" style="84" bestFit="1" customWidth="1"/>
    <col min="14858" max="14858" width="26.6640625" style="84" customWidth="1"/>
    <col min="14859" max="15104" width="9.109375" style="84"/>
    <col min="15105" max="15105" width="24.77734375" style="84" bestFit="1" customWidth="1"/>
    <col min="15106" max="15106" width="1.33203125" style="84" customWidth="1"/>
    <col min="15107" max="15107" width="7.77734375" style="84" customWidth="1"/>
    <col min="15108" max="15108" width="15.109375" style="84" bestFit="1" customWidth="1"/>
    <col min="15109" max="15110" width="12.6640625" style="84" customWidth="1"/>
    <col min="15111" max="15111" width="2.33203125" style="84" customWidth="1"/>
    <col min="15112" max="15112" width="12" style="84" customWidth="1"/>
    <col min="15113" max="15113" width="15.33203125" style="84" bestFit="1" customWidth="1"/>
    <col min="15114" max="15114" width="26.6640625" style="84" customWidth="1"/>
    <col min="15115" max="15360" width="9.109375" style="84"/>
    <col min="15361" max="15361" width="24.77734375" style="84" bestFit="1" customWidth="1"/>
    <col min="15362" max="15362" width="1.33203125" style="84" customWidth="1"/>
    <col min="15363" max="15363" width="7.77734375" style="84" customWidth="1"/>
    <col min="15364" max="15364" width="15.109375" style="84" bestFit="1" customWidth="1"/>
    <col min="15365" max="15366" width="12.6640625" style="84" customWidth="1"/>
    <col min="15367" max="15367" width="2.33203125" style="84" customWidth="1"/>
    <col min="15368" max="15368" width="12" style="84" customWidth="1"/>
    <col min="15369" max="15369" width="15.33203125" style="84" bestFit="1" customWidth="1"/>
    <col min="15370" max="15370" width="26.6640625" style="84" customWidth="1"/>
    <col min="15371" max="15616" width="9.109375" style="84"/>
    <col min="15617" max="15617" width="24.77734375" style="84" bestFit="1" customWidth="1"/>
    <col min="15618" max="15618" width="1.33203125" style="84" customWidth="1"/>
    <col min="15619" max="15619" width="7.77734375" style="84" customWidth="1"/>
    <col min="15620" max="15620" width="15.109375" style="84" bestFit="1" customWidth="1"/>
    <col min="15621" max="15622" width="12.6640625" style="84" customWidth="1"/>
    <col min="15623" max="15623" width="2.33203125" style="84" customWidth="1"/>
    <col min="15624" max="15624" width="12" style="84" customWidth="1"/>
    <col min="15625" max="15625" width="15.33203125" style="84" bestFit="1" customWidth="1"/>
    <col min="15626" max="15626" width="26.6640625" style="84" customWidth="1"/>
    <col min="15627" max="15872" width="9.109375" style="84"/>
    <col min="15873" max="15873" width="24.77734375" style="84" bestFit="1" customWidth="1"/>
    <col min="15874" max="15874" width="1.33203125" style="84" customWidth="1"/>
    <col min="15875" max="15875" width="7.77734375" style="84" customWidth="1"/>
    <col min="15876" max="15876" width="15.109375" style="84" bestFit="1" customWidth="1"/>
    <col min="15877" max="15878" width="12.6640625" style="84" customWidth="1"/>
    <col min="15879" max="15879" width="2.33203125" style="84" customWidth="1"/>
    <col min="15880" max="15880" width="12" style="84" customWidth="1"/>
    <col min="15881" max="15881" width="15.33203125" style="84" bestFit="1" customWidth="1"/>
    <col min="15882" max="15882" width="26.6640625" style="84" customWidth="1"/>
    <col min="15883" max="16128" width="9.109375" style="84"/>
    <col min="16129" max="16129" width="24.77734375" style="84" bestFit="1" customWidth="1"/>
    <col min="16130" max="16130" width="1.33203125" style="84" customWidth="1"/>
    <col min="16131" max="16131" width="7.77734375" style="84" customWidth="1"/>
    <col min="16132" max="16132" width="15.109375" style="84" bestFit="1" customWidth="1"/>
    <col min="16133" max="16134" width="12.6640625" style="84" customWidth="1"/>
    <col min="16135" max="16135" width="2.33203125" style="84" customWidth="1"/>
    <col min="16136" max="16136" width="12" style="84" customWidth="1"/>
    <col min="16137" max="16137" width="15.33203125" style="84" bestFit="1" customWidth="1"/>
    <col min="16138" max="16138" width="26.6640625" style="84" customWidth="1"/>
    <col min="16139" max="16384" width="9.109375" style="84"/>
  </cols>
  <sheetData>
    <row r="1" spans="1:12" ht="13.8" thickBot="1"/>
    <row r="2" spans="1:12" ht="27.75" customHeight="1" thickBot="1">
      <c r="B2" s="85"/>
      <c r="C2" s="191" t="s">
        <v>122</v>
      </c>
      <c r="D2" s="192"/>
      <c r="E2" s="192"/>
      <c r="F2" s="192"/>
      <c r="G2" s="192"/>
      <c r="H2" s="192"/>
      <c r="I2" s="192"/>
      <c r="J2" s="192"/>
      <c r="K2" s="192"/>
      <c r="L2" s="193"/>
    </row>
    <row r="3" spans="1:12" ht="21" customHeight="1">
      <c r="D3" s="86" t="s">
        <v>123</v>
      </c>
    </row>
    <row r="4" spans="1:12" s="88" customFormat="1" ht="13.8">
      <c r="A4" s="87" t="s">
        <v>124</v>
      </c>
      <c r="D4" s="89" t="s">
        <v>125</v>
      </c>
      <c r="H4" s="90" t="s">
        <v>113</v>
      </c>
      <c r="I4" s="91" t="s">
        <v>114</v>
      </c>
    </row>
    <row r="5" spans="1:12" ht="13.8">
      <c r="C5" s="88"/>
      <c r="D5" s="92">
        <f>A7</f>
        <v>15</v>
      </c>
      <c r="E5" s="84">
        <f>8*1.25</f>
        <v>10</v>
      </c>
      <c r="H5" s="93">
        <f>D5</f>
        <v>15</v>
      </c>
      <c r="I5" s="94">
        <f>SQRT(H5)</f>
        <v>3.872983346207417</v>
      </c>
    </row>
    <row r="6" spans="1:12" ht="8.25" customHeight="1"/>
    <row r="7" spans="1:12" ht="13.8">
      <c r="A7" s="84">
        <f>(Caratula!G28/Caratula!D29)*75</f>
        <v>15</v>
      </c>
      <c r="C7" s="95" t="s">
        <v>106</v>
      </c>
      <c r="D7" s="90" t="s">
        <v>126</v>
      </c>
      <c r="E7" s="90" t="s">
        <v>127</v>
      </c>
      <c r="F7" s="91" t="s">
        <v>121</v>
      </c>
      <c r="G7" s="88"/>
    </row>
    <row r="8" spans="1:12" ht="15.75" customHeight="1">
      <c r="C8" s="96">
        <v>0</v>
      </c>
      <c r="D8" s="165">
        <f>POISSON(C8,Mean,FALSE)</f>
        <v>3.0590232050182579E-7</v>
      </c>
      <c r="E8" s="165">
        <f>POISSON(C8,Mean,TRUE)</f>
        <v>3.0590232050182579E-7</v>
      </c>
      <c r="F8" s="165">
        <f>IF(C8=0,1,1-POISSON(C8-1,Mean,TRUE))</f>
        <v>1</v>
      </c>
      <c r="G8" s="99"/>
    </row>
    <row r="9" spans="1:12" ht="13.8">
      <c r="C9" s="100">
        <f t="shared" ref="C9:C57" si="0">C8+1</f>
        <v>1</v>
      </c>
      <c r="D9" s="165">
        <f>POISSON(C9,Mean,FALSE)</f>
        <v>4.5885348075273872E-6</v>
      </c>
      <c r="E9" s="165">
        <f t="shared" ref="E9:E24" si="1">POISSON(C9,Mean,TRUE)</f>
        <v>4.8944371280292126E-6</v>
      </c>
      <c r="F9" s="165">
        <f t="shared" ref="F9:F57" si="2">1-E8</f>
        <v>0.99999969409767953</v>
      </c>
      <c r="G9" s="99"/>
    </row>
    <row r="10" spans="1:12" ht="13.8">
      <c r="C10" s="100">
        <f t="shared" si="0"/>
        <v>2</v>
      </c>
      <c r="D10" s="165">
        <f t="shared" ref="D10:D24" si="3">POISSON(C10,Mean,FALSE)</f>
        <v>3.4414011056455447E-5</v>
      </c>
      <c r="E10" s="165">
        <f t="shared" si="1"/>
        <v>3.9308448184484612E-5</v>
      </c>
      <c r="F10" s="165">
        <f t="shared" si="2"/>
        <v>0.99999510556287197</v>
      </c>
      <c r="G10" s="99"/>
    </row>
    <row r="11" spans="1:12" ht="13.8">
      <c r="A11" s="101"/>
      <c r="C11" s="100">
        <f t="shared" si="0"/>
        <v>3</v>
      </c>
      <c r="D11" s="165">
        <f>POISSON(C11,Mean,FALSE)</f>
        <v>1.7207005528227688E-4</v>
      </c>
      <c r="E11" s="165">
        <f>POISSON(C11,Mean,TRUE)</f>
        <v>2.1137850346676163E-4</v>
      </c>
      <c r="F11" s="165">
        <f>1-E10</f>
        <v>0.99996069155181555</v>
      </c>
      <c r="G11" s="99"/>
    </row>
    <row r="12" spans="1:12" ht="13.8">
      <c r="C12" s="100">
        <f t="shared" si="0"/>
        <v>4</v>
      </c>
      <c r="D12" s="98">
        <f t="shared" si="3"/>
        <v>6.4526270730853874E-4</v>
      </c>
      <c r="E12" s="98">
        <f t="shared" si="1"/>
        <v>8.5664121077530042E-4</v>
      </c>
      <c r="F12" s="98">
        <f>1-E11</f>
        <v>0.99978862149653325</v>
      </c>
      <c r="G12" s="99"/>
    </row>
    <row r="13" spans="1:12" ht="13.8">
      <c r="C13" s="100">
        <f t="shared" si="0"/>
        <v>5</v>
      </c>
      <c r="D13" s="98">
        <f t="shared" si="3"/>
        <v>1.9357881219256175E-3</v>
      </c>
      <c r="E13" s="98">
        <f t="shared" si="1"/>
        <v>2.7924293327009166E-3</v>
      </c>
      <c r="F13" s="98">
        <f t="shared" si="2"/>
        <v>0.99914335878922467</v>
      </c>
      <c r="G13" s="99"/>
    </row>
    <row r="14" spans="1:12" ht="13.8">
      <c r="C14" s="100">
        <f t="shared" si="0"/>
        <v>6</v>
      </c>
      <c r="D14" s="98">
        <f t="shared" si="3"/>
        <v>4.839470304814038E-3</v>
      </c>
      <c r="E14" s="98">
        <f t="shared" si="1"/>
        <v>7.6318996375149576E-3</v>
      </c>
      <c r="F14" s="98">
        <f t="shared" si="2"/>
        <v>0.99720757066729904</v>
      </c>
      <c r="G14" s="99"/>
    </row>
    <row r="15" spans="1:12" ht="13.8">
      <c r="C15" s="100">
        <f t="shared" si="0"/>
        <v>7</v>
      </c>
      <c r="D15" s="98">
        <f t="shared" si="3"/>
        <v>1.0370293510315797E-2</v>
      </c>
      <c r="E15" s="98">
        <f t="shared" si="1"/>
        <v>1.8002193147830761E-2</v>
      </c>
      <c r="F15" s="98">
        <f>1-E14</f>
        <v>0.99236810036248502</v>
      </c>
      <c r="G15" s="99"/>
    </row>
    <row r="16" spans="1:12" ht="13.8">
      <c r="C16" s="100">
        <f t="shared" si="0"/>
        <v>8</v>
      </c>
      <c r="D16" s="98">
        <f t="shared" si="3"/>
        <v>1.9444300331842138E-2</v>
      </c>
      <c r="E16" s="98">
        <f>POISSON(C16,Mean,TRUE)</f>
        <v>3.7446493479672882E-2</v>
      </c>
      <c r="F16" s="164">
        <f t="shared" si="2"/>
        <v>0.9819978068521692</v>
      </c>
      <c r="G16" s="99"/>
    </row>
    <row r="17" spans="3:8" ht="13.8">
      <c r="C17" s="100">
        <f t="shared" si="0"/>
        <v>9</v>
      </c>
      <c r="D17" s="98">
        <f t="shared" si="3"/>
        <v>3.2407167219736882E-2</v>
      </c>
      <c r="E17" s="98">
        <f t="shared" si="1"/>
        <v>6.9853660699409792E-2</v>
      </c>
      <c r="F17" s="98">
        <f t="shared" si="2"/>
        <v>0.96255350652032712</v>
      </c>
      <c r="G17" s="99"/>
    </row>
    <row r="18" spans="3:8" ht="13.8">
      <c r="C18" s="100">
        <f t="shared" si="0"/>
        <v>10</v>
      </c>
      <c r="D18" s="98">
        <f t="shared" si="3"/>
        <v>4.8610750829605344E-2</v>
      </c>
      <c r="E18" s="98">
        <f t="shared" si="1"/>
        <v>0.1184644115290151</v>
      </c>
      <c r="F18" s="98">
        <f t="shared" si="2"/>
        <v>0.93014633930059021</v>
      </c>
      <c r="G18" s="99"/>
    </row>
    <row r="19" spans="3:8" ht="13.8">
      <c r="C19" s="100">
        <f t="shared" si="0"/>
        <v>11</v>
      </c>
      <c r="D19" s="98">
        <f t="shared" si="3"/>
        <v>6.6287387494916333E-2</v>
      </c>
      <c r="E19" s="98">
        <f t="shared" si="1"/>
        <v>0.18475179902393143</v>
      </c>
      <c r="F19" s="98">
        <f t="shared" si="2"/>
        <v>0.8815355884709849</v>
      </c>
      <c r="G19" s="99"/>
    </row>
    <row r="20" spans="3:8" ht="13.8">
      <c r="C20" s="100">
        <f t="shared" si="0"/>
        <v>12</v>
      </c>
      <c r="D20" s="98">
        <f t="shared" si="3"/>
        <v>8.2859234368645451E-2</v>
      </c>
      <c r="E20" s="98">
        <f t="shared" si="1"/>
        <v>0.26761103339257686</v>
      </c>
      <c r="F20" s="98">
        <f t="shared" si="2"/>
        <v>0.81524820097606854</v>
      </c>
      <c r="G20" s="99"/>
    </row>
    <row r="21" spans="3:8" ht="13.8">
      <c r="C21" s="100">
        <f t="shared" si="0"/>
        <v>13</v>
      </c>
      <c r="D21" s="98">
        <f t="shared" si="3"/>
        <v>9.5606808886898584E-2</v>
      </c>
      <c r="E21" s="98">
        <f t="shared" si="1"/>
        <v>0.36321784227947546</v>
      </c>
      <c r="F21" s="98">
        <f t="shared" si="2"/>
        <v>0.73238896660742314</v>
      </c>
      <c r="G21" s="99"/>
    </row>
    <row r="22" spans="3:8" ht="13.8">
      <c r="C22" s="100">
        <f t="shared" si="0"/>
        <v>14</v>
      </c>
      <c r="D22" s="98">
        <f t="shared" si="3"/>
        <v>0.10243586666453419</v>
      </c>
      <c r="E22" s="98">
        <f t="shared" si="1"/>
        <v>0.46565370894400981</v>
      </c>
      <c r="F22" s="98">
        <f t="shared" si="2"/>
        <v>0.6367821577205246</v>
      </c>
      <c r="G22" s="99"/>
    </row>
    <row r="23" spans="3:8" ht="13.8">
      <c r="C23" s="100">
        <f t="shared" si="0"/>
        <v>15</v>
      </c>
      <c r="D23" s="98">
        <f t="shared" si="3"/>
        <v>0.10243586666453419</v>
      </c>
      <c r="E23" s="98">
        <f t="shared" si="1"/>
        <v>0.56808957560854367</v>
      </c>
      <c r="F23" s="98">
        <f t="shared" si="2"/>
        <v>0.53434629105599019</v>
      </c>
      <c r="G23" s="99"/>
    </row>
    <row r="24" spans="3:8" ht="13.8">
      <c r="C24" s="100">
        <f t="shared" si="0"/>
        <v>16</v>
      </c>
      <c r="D24" s="98">
        <f t="shared" si="3"/>
        <v>9.6033624998000819E-2</v>
      </c>
      <c r="E24" s="98">
        <f t="shared" si="1"/>
        <v>0.66412320060654451</v>
      </c>
      <c r="F24" s="98">
        <f t="shared" si="2"/>
        <v>0.43191042439145633</v>
      </c>
      <c r="G24" s="99"/>
    </row>
    <row r="25" spans="3:8" ht="13.8">
      <c r="C25" s="100">
        <f t="shared" si="0"/>
        <v>17</v>
      </c>
      <c r="D25" s="98">
        <f>POISSON(C25,Mean,FALSE)</f>
        <v>8.4735551468824222E-2</v>
      </c>
      <c r="E25" s="98">
        <f>POISSON(C25,Mean,TRUE)</f>
        <v>0.74885875207536889</v>
      </c>
      <c r="F25" s="98">
        <f t="shared" si="2"/>
        <v>0.33587679939345549</v>
      </c>
      <c r="G25" s="99"/>
    </row>
    <row r="26" spans="3:8" ht="13.8">
      <c r="C26" s="100">
        <f t="shared" si="0"/>
        <v>18</v>
      </c>
      <c r="D26" s="98">
        <f>POISSON(C26,Mean,FALSE)</f>
        <v>7.0612959557353555E-2</v>
      </c>
      <c r="E26" s="98">
        <f>POISSON(C26,Mean,TRUE)</f>
        <v>0.81947171163272248</v>
      </c>
      <c r="F26" s="98">
        <f t="shared" si="2"/>
        <v>0.25114124792463111</v>
      </c>
      <c r="G26" s="99"/>
    </row>
    <row r="27" spans="3:8" ht="13.8">
      <c r="C27" s="100">
        <f t="shared" si="0"/>
        <v>19</v>
      </c>
      <c r="D27" s="98">
        <f>POISSON(C27,Mean,FALSE)</f>
        <v>5.5747073334752775E-2</v>
      </c>
      <c r="E27" s="98">
        <f>POISSON(C27,Mean,TRUE)</f>
        <v>0.87521878496747518</v>
      </c>
      <c r="F27" s="98">
        <f t="shared" si="2"/>
        <v>0.18052828836727752</v>
      </c>
      <c r="G27" s="99"/>
      <c r="H27" s="102"/>
    </row>
    <row r="28" spans="3:8" ht="13.8">
      <c r="C28" s="100">
        <f t="shared" si="0"/>
        <v>20</v>
      </c>
      <c r="D28" s="98">
        <f t="shared" ref="D28:D83" si="4">POISSON(C28,Mean,FALSE)</f>
        <v>4.1810305001064599E-2</v>
      </c>
      <c r="E28" s="98">
        <f t="shared" ref="E28:E57" si="5">POISSON(C28,Mean,TRUE)</f>
        <v>0.91702908996853982</v>
      </c>
      <c r="F28" s="98">
        <f>1-E27</f>
        <v>0.12478121503252482</v>
      </c>
      <c r="G28" s="99"/>
      <c r="H28" s="102"/>
    </row>
    <row r="29" spans="3:8" ht="13.8">
      <c r="C29" s="100">
        <f t="shared" si="0"/>
        <v>21</v>
      </c>
      <c r="D29" s="98">
        <f t="shared" si="4"/>
        <v>2.9864503572189009E-2</v>
      </c>
      <c r="E29" s="98">
        <f t="shared" si="5"/>
        <v>0.94689359354072877</v>
      </c>
      <c r="F29" s="98">
        <f>1-E28</f>
        <v>8.2970910031460177E-2</v>
      </c>
      <c r="G29" s="99"/>
    </row>
    <row r="30" spans="3:8" ht="13.8">
      <c r="C30" s="100">
        <f t="shared" si="0"/>
        <v>22</v>
      </c>
      <c r="D30" s="98">
        <f t="shared" si="4"/>
        <v>2.0362161526492496E-2</v>
      </c>
      <c r="E30" s="98">
        <f t="shared" si="5"/>
        <v>0.96725575506722128</v>
      </c>
      <c r="F30" s="98">
        <f t="shared" si="2"/>
        <v>5.3106406459271227E-2</v>
      </c>
      <c r="G30" s="99"/>
    </row>
    <row r="31" spans="3:8" ht="13.8">
      <c r="C31" s="100">
        <f t="shared" si="0"/>
        <v>23</v>
      </c>
      <c r="D31" s="98">
        <f t="shared" si="4"/>
        <v>1.3279670560755973E-2</v>
      </c>
      <c r="E31" s="98">
        <f t="shared" si="5"/>
        <v>0.98053542562797724</v>
      </c>
      <c r="F31" s="98">
        <f t="shared" si="2"/>
        <v>3.2744244932778721E-2</v>
      </c>
      <c r="G31" s="99"/>
    </row>
    <row r="32" spans="3:8" ht="13.8">
      <c r="C32" s="100">
        <f t="shared" si="0"/>
        <v>24</v>
      </c>
      <c r="D32" s="98">
        <f t="shared" si="4"/>
        <v>8.2997941004724716E-3</v>
      </c>
      <c r="E32" s="98">
        <f t="shared" si="5"/>
        <v>0.98883521972844979</v>
      </c>
      <c r="F32" s="98">
        <f t="shared" si="2"/>
        <v>1.9464574372022758E-2</v>
      </c>
      <c r="G32" s="99"/>
    </row>
    <row r="33" spans="3:7" ht="13.8">
      <c r="C33" s="100">
        <f t="shared" si="0"/>
        <v>25</v>
      </c>
      <c r="D33" s="98">
        <f t="shared" si="4"/>
        <v>4.9798764602834869E-3</v>
      </c>
      <c r="E33" s="98">
        <f t="shared" si="5"/>
        <v>0.9938150961887332</v>
      </c>
      <c r="F33" s="98">
        <f t="shared" si="2"/>
        <v>1.1164780271550212E-2</v>
      </c>
      <c r="G33" s="99"/>
    </row>
    <row r="34" spans="3:7" ht="13.8">
      <c r="C34" s="100">
        <f t="shared" si="0"/>
        <v>26</v>
      </c>
      <c r="D34" s="98">
        <f t="shared" si="4"/>
        <v>2.8730056501635559E-3</v>
      </c>
      <c r="E34" s="98">
        <f t="shared" si="5"/>
        <v>0.99668810183889678</v>
      </c>
      <c r="F34" s="98">
        <f t="shared" si="2"/>
        <v>6.1849038112667953E-3</v>
      </c>
      <c r="G34" s="99"/>
    </row>
    <row r="35" spans="3:7" ht="13.8">
      <c r="C35" s="100">
        <f t="shared" si="0"/>
        <v>27</v>
      </c>
      <c r="D35" s="98">
        <f t="shared" si="4"/>
        <v>1.5961142500908597E-3</v>
      </c>
      <c r="E35" s="98">
        <f t="shared" si="5"/>
        <v>0.99828421608898754</v>
      </c>
      <c r="F35" s="98">
        <f t="shared" si="2"/>
        <v>3.3118981611032217E-3</v>
      </c>
      <c r="G35" s="99"/>
    </row>
    <row r="36" spans="3:7" ht="13.8">
      <c r="C36" s="100">
        <f t="shared" si="0"/>
        <v>28</v>
      </c>
      <c r="D36" s="98">
        <f t="shared" si="4"/>
        <v>8.5506120540581904E-4</v>
      </c>
      <c r="E36" s="98">
        <f t="shared" si="5"/>
        <v>0.99913927729439345</v>
      </c>
      <c r="F36" s="98">
        <f t="shared" si="2"/>
        <v>1.7157839110124584E-3</v>
      </c>
      <c r="G36" s="99"/>
    </row>
    <row r="37" spans="3:7" ht="13.8">
      <c r="C37" s="100">
        <f t="shared" si="0"/>
        <v>29</v>
      </c>
      <c r="D37" s="98">
        <f t="shared" si="4"/>
        <v>4.4227303727887191E-4</v>
      </c>
      <c r="E37" s="98">
        <f t="shared" si="5"/>
        <v>0.99958155033167229</v>
      </c>
      <c r="F37" s="98">
        <f t="shared" si="2"/>
        <v>8.6072270560655362E-4</v>
      </c>
      <c r="G37" s="99"/>
    </row>
    <row r="38" spans="3:7" ht="13.8">
      <c r="C38" s="100">
        <f t="shared" si="0"/>
        <v>30</v>
      </c>
      <c r="D38" s="98">
        <f t="shared" si="4"/>
        <v>2.2113651863943614E-4</v>
      </c>
      <c r="E38" s="98">
        <f t="shared" si="5"/>
        <v>0.99980268685031182</v>
      </c>
      <c r="F38" s="98">
        <f t="shared" si="2"/>
        <v>4.1844966832771391E-4</v>
      </c>
      <c r="G38" s="99"/>
    </row>
    <row r="39" spans="3:7" ht="13.8">
      <c r="C39" s="100">
        <f t="shared" si="0"/>
        <v>31</v>
      </c>
      <c r="D39" s="98">
        <f t="shared" si="4"/>
        <v>1.0700154127714583E-4</v>
      </c>
      <c r="E39" s="98">
        <f t="shared" si="5"/>
        <v>0.99990968839158889</v>
      </c>
      <c r="F39" s="98">
        <f t="shared" si="2"/>
        <v>1.9731314968818303E-4</v>
      </c>
      <c r="G39" s="99"/>
    </row>
    <row r="40" spans="3:7" ht="13.8">
      <c r="C40" s="100">
        <f t="shared" si="0"/>
        <v>32</v>
      </c>
      <c r="D40" s="98">
        <f t="shared" si="4"/>
        <v>5.0156972473662407E-5</v>
      </c>
      <c r="E40" s="98">
        <f t="shared" si="5"/>
        <v>0.99995984536406257</v>
      </c>
      <c r="F40" s="98">
        <f t="shared" si="2"/>
        <v>9.0311608411108857E-5</v>
      </c>
      <c r="G40" s="99"/>
    </row>
    <row r="41" spans="3:7" ht="13.8">
      <c r="C41" s="100">
        <f t="shared" si="0"/>
        <v>33</v>
      </c>
      <c r="D41" s="98">
        <f t="shared" si="4"/>
        <v>2.2798623851664678E-5</v>
      </c>
      <c r="E41" s="98">
        <f t="shared" si="5"/>
        <v>0.99998264398791425</v>
      </c>
      <c r="F41" s="98">
        <f t="shared" si="2"/>
        <v>4.0154635937428296E-5</v>
      </c>
      <c r="G41" s="99"/>
    </row>
    <row r="42" spans="3:7" ht="13.8">
      <c r="C42" s="100">
        <f t="shared" si="0"/>
        <v>34</v>
      </c>
      <c r="D42" s="98">
        <f t="shared" si="4"/>
        <v>1.0058216405146199E-5</v>
      </c>
      <c r="E42" s="98">
        <f t="shared" si="5"/>
        <v>0.99999270220431935</v>
      </c>
      <c r="F42" s="98">
        <f t="shared" si="2"/>
        <v>1.735601208574522E-5</v>
      </c>
      <c r="G42" s="99"/>
    </row>
    <row r="43" spans="3:7" ht="13.8">
      <c r="C43" s="100">
        <f t="shared" si="0"/>
        <v>35</v>
      </c>
      <c r="D43" s="98">
        <f t="shared" si="4"/>
        <v>4.3106641736340825E-6</v>
      </c>
      <c r="E43" s="98">
        <f t="shared" si="5"/>
        <v>0.99999701286849296</v>
      </c>
      <c r="F43" s="98">
        <f t="shared" si="2"/>
        <v>7.2977956806496991E-6</v>
      </c>
      <c r="G43" s="99"/>
    </row>
    <row r="44" spans="3:7" ht="13.8">
      <c r="C44" s="100">
        <f t="shared" si="0"/>
        <v>36</v>
      </c>
      <c r="D44" s="98">
        <f t="shared" si="4"/>
        <v>1.7961100723475384E-6</v>
      </c>
      <c r="E44" s="98">
        <f t="shared" si="5"/>
        <v>0.99999880897856541</v>
      </c>
      <c r="F44" s="98">
        <f t="shared" si="2"/>
        <v>2.9871315070373328E-6</v>
      </c>
      <c r="G44" s="99"/>
    </row>
    <row r="45" spans="3:7" ht="13.8">
      <c r="C45" s="100">
        <f t="shared" si="0"/>
        <v>37</v>
      </c>
      <c r="D45" s="98">
        <f t="shared" si="4"/>
        <v>7.2815273203278476E-7</v>
      </c>
      <c r="E45" s="98">
        <f t="shared" si="5"/>
        <v>0.9999995371312973</v>
      </c>
      <c r="F45" s="98">
        <f t="shared" si="2"/>
        <v>1.1910214345878245E-6</v>
      </c>
      <c r="G45" s="99"/>
    </row>
    <row r="46" spans="3:7" ht="13.8">
      <c r="C46" s="100">
        <f t="shared" si="0"/>
        <v>38</v>
      </c>
      <c r="D46" s="98">
        <f t="shared" si="4"/>
        <v>2.8742871001294135E-7</v>
      </c>
      <c r="E46" s="98">
        <f t="shared" si="5"/>
        <v>0.99999982456000747</v>
      </c>
      <c r="F46" s="98">
        <f t="shared" si="2"/>
        <v>4.628687026997369E-7</v>
      </c>
      <c r="G46" s="99"/>
    </row>
    <row r="47" spans="3:7" ht="13.8">
      <c r="C47" s="100">
        <f t="shared" si="0"/>
        <v>39</v>
      </c>
      <c r="D47" s="98">
        <f t="shared" si="4"/>
        <v>1.105495038511311E-7</v>
      </c>
      <c r="E47" s="98">
        <f t="shared" si="5"/>
        <v>0.99999993510951124</v>
      </c>
      <c r="F47" s="98">
        <f t="shared" si="2"/>
        <v>1.754399925335548E-7</v>
      </c>
      <c r="G47" s="99"/>
    </row>
    <row r="48" spans="3:7" ht="13.8">
      <c r="C48" s="100">
        <f t="shared" si="0"/>
        <v>40</v>
      </c>
      <c r="D48" s="98">
        <f t="shared" si="4"/>
        <v>4.1456063944174359E-8</v>
      </c>
      <c r="E48" s="98">
        <f t="shared" si="5"/>
        <v>0.99999997656557515</v>
      </c>
      <c r="F48" s="98">
        <f t="shared" si="2"/>
        <v>6.4890488760127596E-8</v>
      </c>
      <c r="G48" s="99"/>
    </row>
    <row r="49" spans="3:7" ht="13.8">
      <c r="C49" s="100">
        <f t="shared" si="0"/>
        <v>41</v>
      </c>
      <c r="D49" s="98">
        <f t="shared" si="4"/>
        <v>1.5166852662502828E-8</v>
      </c>
      <c r="E49" s="98">
        <f t="shared" si="5"/>
        <v>0.99999999173242782</v>
      </c>
      <c r="F49" s="98">
        <f t="shared" si="2"/>
        <v>2.3434424845092394E-8</v>
      </c>
      <c r="G49" s="99"/>
    </row>
    <row r="50" spans="3:7" ht="13.8">
      <c r="C50" s="100">
        <f t="shared" si="0"/>
        <v>42</v>
      </c>
      <c r="D50" s="98">
        <f t="shared" si="4"/>
        <v>5.416733093751035E-9</v>
      </c>
      <c r="E50" s="98">
        <f t="shared" si="5"/>
        <v>0.99999999714916088</v>
      </c>
      <c r="F50" s="98">
        <f t="shared" si="2"/>
        <v>8.2675721824188031E-9</v>
      </c>
      <c r="G50" s="99"/>
    </row>
    <row r="51" spans="3:7" ht="13.8">
      <c r="C51" s="100">
        <f t="shared" si="0"/>
        <v>43</v>
      </c>
      <c r="D51" s="98">
        <f t="shared" si="4"/>
        <v>1.8895580559596564E-9</v>
      </c>
      <c r="E51" s="98">
        <f t="shared" si="5"/>
        <v>0.99999999903871895</v>
      </c>
      <c r="F51" s="98">
        <f t="shared" si="2"/>
        <v>2.8508391203274641E-9</v>
      </c>
      <c r="G51" s="99"/>
    </row>
    <row r="52" spans="3:7" ht="13.8">
      <c r="C52" s="100">
        <f t="shared" si="0"/>
        <v>44</v>
      </c>
      <c r="D52" s="98">
        <f t="shared" si="4"/>
        <v>6.4416751907715665E-10</v>
      </c>
      <c r="E52" s="98">
        <f t="shared" si="5"/>
        <v>0.99999999968288655</v>
      </c>
      <c r="F52" s="98">
        <f t="shared" si="2"/>
        <v>9.6128105475656866E-10</v>
      </c>
      <c r="G52" s="99"/>
    </row>
    <row r="53" spans="3:7" ht="13.8">
      <c r="C53" s="100">
        <f t="shared" si="0"/>
        <v>45</v>
      </c>
      <c r="D53" s="98">
        <f t="shared" si="4"/>
        <v>2.1472250635905038E-10</v>
      </c>
      <c r="E53" s="98">
        <f t="shared" si="5"/>
        <v>0.99999999989760902</v>
      </c>
      <c r="F53" s="98">
        <f t="shared" si="2"/>
        <v>3.1711344661289331E-10</v>
      </c>
      <c r="G53" s="99"/>
    </row>
    <row r="54" spans="3:7" ht="13.8">
      <c r="C54" s="100">
        <f t="shared" si="0"/>
        <v>46</v>
      </c>
      <c r="D54" s="98">
        <f t="shared" si="4"/>
        <v>7.0018208595342535E-11</v>
      </c>
      <c r="E54" s="98">
        <f t="shared" si="5"/>
        <v>0.99999999996762723</v>
      </c>
      <c r="F54" s="98">
        <f t="shared" si="2"/>
        <v>1.0239098457986984E-10</v>
      </c>
      <c r="G54" s="99"/>
    </row>
    <row r="55" spans="3:7" ht="13.8">
      <c r="C55" s="100">
        <f t="shared" si="0"/>
        <v>47</v>
      </c>
      <c r="D55" s="98">
        <f t="shared" si="4"/>
        <v>2.234623678574756E-11</v>
      </c>
      <c r="E55" s="98">
        <f t="shared" si="5"/>
        <v>0.99999999998997346</v>
      </c>
      <c r="F55" s="98">
        <f t="shared" si="2"/>
        <v>3.2372771130440015E-11</v>
      </c>
      <c r="G55" s="99"/>
    </row>
    <row r="56" spans="3:7" ht="13.8">
      <c r="C56" s="100">
        <f t="shared" si="0"/>
        <v>48</v>
      </c>
      <c r="D56" s="98">
        <f t="shared" si="4"/>
        <v>6.9831989955461589E-12</v>
      </c>
      <c r="E56" s="98">
        <f t="shared" si="5"/>
        <v>0.99999999999695666</v>
      </c>
      <c r="F56" s="98">
        <f t="shared" si="2"/>
        <v>1.0026535157692251E-11</v>
      </c>
      <c r="G56" s="99"/>
    </row>
    <row r="57" spans="3:7" ht="13.8">
      <c r="C57" s="100">
        <f t="shared" si="0"/>
        <v>49</v>
      </c>
      <c r="D57" s="98">
        <f t="shared" si="4"/>
        <v>2.1377139782284068E-12</v>
      </c>
      <c r="E57" s="98">
        <f t="shared" si="5"/>
        <v>0.99999999999909439</v>
      </c>
      <c r="F57" s="98">
        <f t="shared" si="2"/>
        <v>3.0433433551024791E-12</v>
      </c>
      <c r="G57" s="99"/>
    </row>
    <row r="58" spans="3:7" ht="13.8">
      <c r="C58" s="100">
        <f>C57+1</f>
        <v>50</v>
      </c>
      <c r="D58" s="98">
        <f t="shared" si="4"/>
        <v>6.4131419346851647E-13</v>
      </c>
      <c r="E58" s="98">
        <f>POISSON(C58,Mean,TRUE)</f>
        <v>0.99999999999973577</v>
      </c>
      <c r="F58" s="98">
        <f>1-E57</f>
        <v>9.0560892118674019E-13</v>
      </c>
      <c r="G58" s="99"/>
    </row>
    <row r="59" spans="3:7" ht="13.8">
      <c r="C59" s="100">
        <f t="shared" ref="C59:C83" si="6">C58+1</f>
        <v>51</v>
      </c>
      <c r="D59" s="98">
        <f t="shared" si="4"/>
        <v>1.8862182160838988E-13</v>
      </c>
      <c r="E59" s="98">
        <f t="shared" ref="E59:E76" si="7">POISSON(C59,Mean,TRUE)</f>
        <v>0.99999999999992428</v>
      </c>
      <c r="F59" s="98">
        <f t="shared" ref="F59:F83" si="8">1-E58</f>
        <v>2.6423307986078726E-13</v>
      </c>
    </row>
    <row r="60" spans="3:7" ht="13.8">
      <c r="C60" s="100">
        <f t="shared" si="6"/>
        <v>52</v>
      </c>
      <c r="D60" s="98">
        <f t="shared" si="4"/>
        <v>5.4410140848574323E-14</v>
      </c>
      <c r="E60" s="98">
        <f t="shared" si="7"/>
        <v>0.99999999999997868</v>
      </c>
      <c r="F60" s="98">
        <f t="shared" si="8"/>
        <v>7.5717210279435676E-14</v>
      </c>
    </row>
    <row r="61" spans="3:7" ht="13.8">
      <c r="C61" s="100">
        <f t="shared" si="6"/>
        <v>53</v>
      </c>
      <c r="D61" s="98">
        <f t="shared" si="4"/>
        <v>1.5399096466577602E-14</v>
      </c>
      <c r="E61" s="98">
        <f t="shared" si="7"/>
        <v>0.99999999999999412</v>
      </c>
      <c r="F61" s="98">
        <f t="shared" si="8"/>
        <v>2.1316282072803006E-14</v>
      </c>
    </row>
    <row r="62" spans="3:7" ht="13.8">
      <c r="C62" s="100">
        <f t="shared" si="6"/>
        <v>54</v>
      </c>
      <c r="D62" s="98">
        <f t="shared" si="4"/>
        <v>4.2775267962715488E-15</v>
      </c>
      <c r="E62" s="98">
        <f t="shared" si="7"/>
        <v>0.99999999999999845</v>
      </c>
      <c r="F62" s="98">
        <f t="shared" si="8"/>
        <v>5.8841820305133297E-15</v>
      </c>
    </row>
    <row r="63" spans="3:7" ht="13.8">
      <c r="C63" s="100">
        <f t="shared" si="6"/>
        <v>55</v>
      </c>
      <c r="D63" s="98">
        <f t="shared" si="4"/>
        <v>1.1665982171649645E-15</v>
      </c>
      <c r="E63" s="98">
        <f t="shared" si="7"/>
        <v>0.99999999999999956</v>
      </c>
      <c r="F63" s="98">
        <f t="shared" si="8"/>
        <v>0</v>
      </c>
    </row>
    <row r="64" spans="3:7" ht="13.8">
      <c r="C64" s="100">
        <f t="shared" si="6"/>
        <v>56</v>
      </c>
      <c r="D64" s="98">
        <f t="shared" si="4"/>
        <v>3.1248166531204448E-16</v>
      </c>
      <c r="E64" s="98">
        <f t="shared" si="7"/>
        <v>0.99999999999999989</v>
      </c>
      <c r="F64" s="98">
        <f t="shared" si="8"/>
        <v>0</v>
      </c>
    </row>
    <row r="65" spans="3:6" ht="13.8">
      <c r="C65" s="100">
        <f t="shared" si="6"/>
        <v>57</v>
      </c>
      <c r="D65" s="98">
        <f t="shared" si="4"/>
        <v>8.2232017187380464E-17</v>
      </c>
      <c r="E65" s="98">
        <f t="shared" si="7"/>
        <v>1</v>
      </c>
      <c r="F65" s="98">
        <f t="shared" si="8"/>
        <v>0</v>
      </c>
    </row>
    <row r="66" spans="3:6" ht="13.8">
      <c r="C66" s="100">
        <f t="shared" si="6"/>
        <v>58</v>
      </c>
      <c r="D66" s="98">
        <f t="shared" si="4"/>
        <v>2.1266900996736094E-17</v>
      </c>
      <c r="E66" s="98">
        <f t="shared" si="7"/>
        <v>1</v>
      </c>
      <c r="F66" s="98">
        <f t="shared" si="8"/>
        <v>0</v>
      </c>
    </row>
    <row r="67" spans="3:6" ht="13.8">
      <c r="C67" s="100">
        <f t="shared" si="6"/>
        <v>59</v>
      </c>
      <c r="D67" s="98">
        <f t="shared" si="4"/>
        <v>5.406839236458346E-18</v>
      </c>
      <c r="E67" s="98">
        <f t="shared" si="7"/>
        <v>1</v>
      </c>
      <c r="F67" s="98">
        <f t="shared" si="8"/>
        <v>0</v>
      </c>
    </row>
    <row r="68" spans="3:6" ht="13.8">
      <c r="C68" s="100">
        <f t="shared" si="6"/>
        <v>60</v>
      </c>
      <c r="D68" s="98">
        <f t="shared" si="4"/>
        <v>1.3517098091145896E-18</v>
      </c>
      <c r="E68" s="98">
        <f t="shared" si="7"/>
        <v>1</v>
      </c>
      <c r="F68" s="98">
        <f t="shared" si="8"/>
        <v>0</v>
      </c>
    </row>
    <row r="69" spans="3:6" ht="13.8">
      <c r="C69" s="100">
        <f t="shared" si="6"/>
        <v>61</v>
      </c>
      <c r="D69" s="98">
        <f t="shared" si="4"/>
        <v>3.3238765797899645E-19</v>
      </c>
      <c r="E69" s="98">
        <f t="shared" si="7"/>
        <v>1</v>
      </c>
      <c r="F69" s="98">
        <f t="shared" si="8"/>
        <v>0</v>
      </c>
    </row>
    <row r="70" spans="3:6" ht="13.8">
      <c r="C70" s="100">
        <f t="shared" si="6"/>
        <v>62</v>
      </c>
      <c r="D70" s="98">
        <f t="shared" si="4"/>
        <v>8.0416368865885401E-20</v>
      </c>
      <c r="E70" s="98">
        <f t="shared" si="7"/>
        <v>1</v>
      </c>
      <c r="F70" s="98">
        <f t="shared" si="8"/>
        <v>0</v>
      </c>
    </row>
    <row r="71" spans="3:6" ht="13.8">
      <c r="C71" s="100">
        <f t="shared" si="6"/>
        <v>63</v>
      </c>
      <c r="D71" s="98">
        <f t="shared" si="4"/>
        <v>1.9146754491877668E-20</v>
      </c>
      <c r="E71" s="98">
        <f t="shared" si="7"/>
        <v>1</v>
      </c>
      <c r="F71" s="98">
        <f t="shared" si="8"/>
        <v>0</v>
      </c>
    </row>
    <row r="72" spans="3:6" ht="13.8">
      <c r="C72" s="100">
        <f t="shared" si="6"/>
        <v>64</v>
      </c>
      <c r="D72" s="98">
        <f t="shared" si="4"/>
        <v>4.4875205840337969E-21</v>
      </c>
      <c r="E72" s="98">
        <f t="shared" si="7"/>
        <v>1</v>
      </c>
      <c r="F72" s="98">
        <f t="shared" si="8"/>
        <v>0</v>
      </c>
    </row>
    <row r="73" spans="3:6" ht="13.8">
      <c r="C73" s="100">
        <f t="shared" si="6"/>
        <v>65</v>
      </c>
      <c r="D73" s="98">
        <f t="shared" si="4"/>
        <v>1.0355816732385876E-21</v>
      </c>
      <c r="E73" s="98">
        <f t="shared" si="7"/>
        <v>1</v>
      </c>
      <c r="F73" s="98">
        <f t="shared" si="8"/>
        <v>0</v>
      </c>
    </row>
    <row r="74" spans="3:6" ht="13.8">
      <c r="C74" s="100">
        <f t="shared" si="6"/>
        <v>66</v>
      </c>
      <c r="D74" s="98">
        <f t="shared" si="4"/>
        <v>2.3535947119058438E-22</v>
      </c>
      <c r="E74" s="98">
        <f t="shared" si="7"/>
        <v>1</v>
      </c>
      <c r="F74" s="98">
        <f t="shared" si="8"/>
        <v>0</v>
      </c>
    </row>
    <row r="75" spans="3:6" ht="13.8">
      <c r="C75" s="100">
        <f t="shared" si="6"/>
        <v>67</v>
      </c>
      <c r="D75" s="98">
        <f t="shared" si="4"/>
        <v>5.2692418923264912E-23</v>
      </c>
      <c r="E75" s="98">
        <f t="shared" si="7"/>
        <v>1</v>
      </c>
      <c r="F75" s="98">
        <f t="shared" si="8"/>
        <v>0</v>
      </c>
    </row>
    <row r="76" spans="3:6" ht="13.8">
      <c r="C76" s="100">
        <f t="shared" si="6"/>
        <v>68</v>
      </c>
      <c r="D76" s="98">
        <f t="shared" si="4"/>
        <v>1.1623327703661495E-23</v>
      </c>
      <c r="E76" s="98">
        <f t="shared" si="7"/>
        <v>1</v>
      </c>
      <c r="F76" s="98">
        <f t="shared" si="8"/>
        <v>0</v>
      </c>
    </row>
    <row r="77" spans="3:6" ht="13.8">
      <c r="C77" s="100">
        <f t="shared" si="6"/>
        <v>69</v>
      </c>
      <c r="D77" s="98">
        <f t="shared" si="4"/>
        <v>2.5268103703612352E-24</v>
      </c>
      <c r="E77" s="98">
        <f t="shared" ref="E77:E83" si="9">POISSON(C77,Mean,TRUE)</f>
        <v>1</v>
      </c>
      <c r="F77" s="98">
        <f t="shared" si="8"/>
        <v>0</v>
      </c>
    </row>
    <row r="78" spans="3:6" ht="13.8">
      <c r="C78" s="100">
        <f t="shared" si="6"/>
        <v>70</v>
      </c>
      <c r="D78" s="98">
        <f t="shared" si="4"/>
        <v>5.4145936507739509E-25</v>
      </c>
      <c r="E78" s="98">
        <f t="shared" si="9"/>
        <v>1</v>
      </c>
      <c r="F78" s="98">
        <f t="shared" si="8"/>
        <v>0</v>
      </c>
    </row>
    <row r="79" spans="3:6" ht="13.8">
      <c r="C79" s="100">
        <f t="shared" si="6"/>
        <v>71</v>
      </c>
      <c r="D79" s="98">
        <f t="shared" si="4"/>
        <v>1.1439282360790091E-25</v>
      </c>
      <c r="E79" s="98">
        <f t="shared" si="9"/>
        <v>1</v>
      </c>
      <c r="F79" s="98">
        <f t="shared" si="8"/>
        <v>0</v>
      </c>
    </row>
    <row r="80" spans="3:6" ht="13.8">
      <c r="C80" s="100">
        <f t="shared" si="6"/>
        <v>72</v>
      </c>
      <c r="D80" s="98">
        <f t="shared" si="4"/>
        <v>2.3831838251645951E-26</v>
      </c>
      <c r="E80" s="98">
        <f t="shared" si="9"/>
        <v>1</v>
      </c>
      <c r="F80" s="98">
        <f t="shared" si="8"/>
        <v>0</v>
      </c>
    </row>
    <row r="81" spans="3:6" ht="13.8">
      <c r="C81" s="100">
        <f t="shared" si="6"/>
        <v>73</v>
      </c>
      <c r="D81" s="98">
        <f t="shared" si="4"/>
        <v>4.8969530654067849E-27</v>
      </c>
      <c r="E81" s="98">
        <f t="shared" si="9"/>
        <v>1</v>
      </c>
      <c r="F81" s="98">
        <f t="shared" si="8"/>
        <v>0</v>
      </c>
    </row>
    <row r="82" spans="3:6" ht="13.8">
      <c r="C82" s="100">
        <f t="shared" si="6"/>
        <v>74</v>
      </c>
      <c r="D82" s="98">
        <f t="shared" si="4"/>
        <v>9.9262562136622758E-28</v>
      </c>
      <c r="E82" s="98">
        <f t="shared" si="9"/>
        <v>1</v>
      </c>
      <c r="F82" s="98">
        <f t="shared" si="8"/>
        <v>0</v>
      </c>
    </row>
    <row r="83" spans="3:6" ht="13.8">
      <c r="C83" s="100">
        <f t="shared" si="6"/>
        <v>75</v>
      </c>
      <c r="D83" s="98">
        <f t="shared" si="4"/>
        <v>1.9852512427324643E-28</v>
      </c>
      <c r="E83" s="98">
        <f t="shared" si="9"/>
        <v>1</v>
      </c>
      <c r="F83" s="98">
        <f t="shared" si="8"/>
        <v>0</v>
      </c>
    </row>
  </sheetData>
  <mergeCells count="1">
    <mergeCell ref="C2:L2"/>
  </mergeCells>
  <printOptions gridLinesSet="0"/>
  <pageMargins left="0.75" right="0.75" top="1" bottom="1" header="0.5" footer="0.5"/>
  <pageSetup orientation="landscape" horizontalDpi="4294967292" verticalDpi="4294967292"/>
  <headerFooter alignWithMargins="0">
    <oddFooter>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7F9DC-8CB8-4335-8A44-7E75C82C3CBD}">
  <sheetPr>
    <tabColor theme="5" tint="-0.249977111117893"/>
    <pageSetUpPr fitToPage="1"/>
  </sheetPr>
  <dimension ref="A1:L83"/>
  <sheetViews>
    <sheetView showGridLines="0" zoomScale="115" workbookViewId="0">
      <selection activeCell="D6" sqref="D6"/>
    </sheetView>
  </sheetViews>
  <sheetFormatPr baseColWidth="10" defaultColWidth="9.109375" defaultRowHeight="13.2"/>
  <cols>
    <col min="1" max="1" width="24.77734375" style="84" bestFit="1" customWidth="1"/>
    <col min="2" max="2" width="1.33203125" style="84" customWidth="1"/>
    <col min="3" max="3" width="7.77734375" style="84" customWidth="1"/>
    <col min="4" max="4" width="15.109375" style="84" bestFit="1" customWidth="1"/>
    <col min="5" max="6" width="12.6640625" style="84" customWidth="1"/>
    <col min="7" max="7" width="2.33203125" style="84" customWidth="1"/>
    <col min="8" max="8" width="12" style="84" customWidth="1"/>
    <col min="9" max="9" width="15.33203125" style="84" bestFit="1" customWidth="1"/>
    <col min="10" max="10" width="26.6640625" style="84" customWidth="1"/>
    <col min="11" max="256" width="9.109375" style="84"/>
    <col min="257" max="257" width="24.77734375" style="84" bestFit="1" customWidth="1"/>
    <col min="258" max="258" width="1.33203125" style="84" customWidth="1"/>
    <col min="259" max="259" width="7.77734375" style="84" customWidth="1"/>
    <col min="260" max="260" width="15.109375" style="84" bestFit="1" customWidth="1"/>
    <col min="261" max="262" width="12.6640625" style="84" customWidth="1"/>
    <col min="263" max="263" width="2.33203125" style="84" customWidth="1"/>
    <col min="264" max="264" width="12" style="84" customWidth="1"/>
    <col min="265" max="265" width="15.33203125" style="84" bestFit="1" customWidth="1"/>
    <col min="266" max="266" width="26.6640625" style="84" customWidth="1"/>
    <col min="267" max="512" width="9.109375" style="84"/>
    <col min="513" max="513" width="24.77734375" style="84" bestFit="1" customWidth="1"/>
    <col min="514" max="514" width="1.33203125" style="84" customWidth="1"/>
    <col min="515" max="515" width="7.77734375" style="84" customWidth="1"/>
    <col min="516" max="516" width="15.109375" style="84" bestFit="1" customWidth="1"/>
    <col min="517" max="518" width="12.6640625" style="84" customWidth="1"/>
    <col min="519" max="519" width="2.33203125" style="84" customWidth="1"/>
    <col min="520" max="520" width="12" style="84" customWidth="1"/>
    <col min="521" max="521" width="15.33203125" style="84" bestFit="1" customWidth="1"/>
    <col min="522" max="522" width="26.6640625" style="84" customWidth="1"/>
    <col min="523" max="768" width="9.109375" style="84"/>
    <col min="769" max="769" width="24.77734375" style="84" bestFit="1" customWidth="1"/>
    <col min="770" max="770" width="1.33203125" style="84" customWidth="1"/>
    <col min="771" max="771" width="7.77734375" style="84" customWidth="1"/>
    <col min="772" max="772" width="15.109375" style="84" bestFit="1" customWidth="1"/>
    <col min="773" max="774" width="12.6640625" style="84" customWidth="1"/>
    <col min="775" max="775" width="2.33203125" style="84" customWidth="1"/>
    <col min="776" max="776" width="12" style="84" customWidth="1"/>
    <col min="777" max="777" width="15.33203125" style="84" bestFit="1" customWidth="1"/>
    <col min="778" max="778" width="26.6640625" style="84" customWidth="1"/>
    <col min="779" max="1024" width="9.109375" style="84"/>
    <col min="1025" max="1025" width="24.77734375" style="84" bestFit="1" customWidth="1"/>
    <col min="1026" max="1026" width="1.33203125" style="84" customWidth="1"/>
    <col min="1027" max="1027" width="7.77734375" style="84" customWidth="1"/>
    <col min="1028" max="1028" width="15.109375" style="84" bestFit="1" customWidth="1"/>
    <col min="1029" max="1030" width="12.6640625" style="84" customWidth="1"/>
    <col min="1031" max="1031" width="2.33203125" style="84" customWidth="1"/>
    <col min="1032" max="1032" width="12" style="84" customWidth="1"/>
    <col min="1033" max="1033" width="15.33203125" style="84" bestFit="1" customWidth="1"/>
    <col min="1034" max="1034" width="26.6640625" style="84" customWidth="1"/>
    <col min="1035" max="1280" width="9.109375" style="84"/>
    <col min="1281" max="1281" width="24.77734375" style="84" bestFit="1" customWidth="1"/>
    <col min="1282" max="1282" width="1.33203125" style="84" customWidth="1"/>
    <col min="1283" max="1283" width="7.77734375" style="84" customWidth="1"/>
    <col min="1284" max="1284" width="15.109375" style="84" bestFit="1" customWidth="1"/>
    <col min="1285" max="1286" width="12.6640625" style="84" customWidth="1"/>
    <col min="1287" max="1287" width="2.33203125" style="84" customWidth="1"/>
    <col min="1288" max="1288" width="12" style="84" customWidth="1"/>
    <col min="1289" max="1289" width="15.33203125" style="84" bestFit="1" customWidth="1"/>
    <col min="1290" max="1290" width="26.6640625" style="84" customWidth="1"/>
    <col min="1291" max="1536" width="9.109375" style="84"/>
    <col min="1537" max="1537" width="24.77734375" style="84" bestFit="1" customWidth="1"/>
    <col min="1538" max="1538" width="1.33203125" style="84" customWidth="1"/>
    <col min="1539" max="1539" width="7.77734375" style="84" customWidth="1"/>
    <col min="1540" max="1540" width="15.109375" style="84" bestFit="1" customWidth="1"/>
    <col min="1541" max="1542" width="12.6640625" style="84" customWidth="1"/>
    <col min="1543" max="1543" width="2.33203125" style="84" customWidth="1"/>
    <col min="1544" max="1544" width="12" style="84" customWidth="1"/>
    <col min="1545" max="1545" width="15.33203125" style="84" bestFit="1" customWidth="1"/>
    <col min="1546" max="1546" width="26.6640625" style="84" customWidth="1"/>
    <col min="1547" max="1792" width="9.109375" style="84"/>
    <col min="1793" max="1793" width="24.77734375" style="84" bestFit="1" customWidth="1"/>
    <col min="1794" max="1794" width="1.33203125" style="84" customWidth="1"/>
    <col min="1795" max="1795" width="7.77734375" style="84" customWidth="1"/>
    <col min="1796" max="1796" width="15.109375" style="84" bestFit="1" customWidth="1"/>
    <col min="1797" max="1798" width="12.6640625" style="84" customWidth="1"/>
    <col min="1799" max="1799" width="2.33203125" style="84" customWidth="1"/>
    <col min="1800" max="1800" width="12" style="84" customWidth="1"/>
    <col min="1801" max="1801" width="15.33203125" style="84" bestFit="1" customWidth="1"/>
    <col min="1802" max="1802" width="26.6640625" style="84" customWidth="1"/>
    <col min="1803" max="2048" width="9.109375" style="84"/>
    <col min="2049" max="2049" width="24.77734375" style="84" bestFit="1" customWidth="1"/>
    <col min="2050" max="2050" width="1.33203125" style="84" customWidth="1"/>
    <col min="2051" max="2051" width="7.77734375" style="84" customWidth="1"/>
    <col min="2052" max="2052" width="15.109375" style="84" bestFit="1" customWidth="1"/>
    <col min="2053" max="2054" width="12.6640625" style="84" customWidth="1"/>
    <col min="2055" max="2055" width="2.33203125" style="84" customWidth="1"/>
    <col min="2056" max="2056" width="12" style="84" customWidth="1"/>
    <col min="2057" max="2057" width="15.33203125" style="84" bestFit="1" customWidth="1"/>
    <col min="2058" max="2058" width="26.6640625" style="84" customWidth="1"/>
    <col min="2059" max="2304" width="9.109375" style="84"/>
    <col min="2305" max="2305" width="24.77734375" style="84" bestFit="1" customWidth="1"/>
    <col min="2306" max="2306" width="1.33203125" style="84" customWidth="1"/>
    <col min="2307" max="2307" width="7.77734375" style="84" customWidth="1"/>
    <col min="2308" max="2308" width="15.109375" style="84" bestFit="1" customWidth="1"/>
    <col min="2309" max="2310" width="12.6640625" style="84" customWidth="1"/>
    <col min="2311" max="2311" width="2.33203125" style="84" customWidth="1"/>
    <col min="2312" max="2312" width="12" style="84" customWidth="1"/>
    <col min="2313" max="2313" width="15.33203125" style="84" bestFit="1" customWidth="1"/>
    <col min="2314" max="2314" width="26.6640625" style="84" customWidth="1"/>
    <col min="2315" max="2560" width="9.109375" style="84"/>
    <col min="2561" max="2561" width="24.77734375" style="84" bestFit="1" customWidth="1"/>
    <col min="2562" max="2562" width="1.33203125" style="84" customWidth="1"/>
    <col min="2563" max="2563" width="7.77734375" style="84" customWidth="1"/>
    <col min="2564" max="2564" width="15.109375" style="84" bestFit="1" customWidth="1"/>
    <col min="2565" max="2566" width="12.6640625" style="84" customWidth="1"/>
    <col min="2567" max="2567" width="2.33203125" style="84" customWidth="1"/>
    <col min="2568" max="2568" width="12" style="84" customWidth="1"/>
    <col min="2569" max="2569" width="15.33203125" style="84" bestFit="1" customWidth="1"/>
    <col min="2570" max="2570" width="26.6640625" style="84" customWidth="1"/>
    <col min="2571" max="2816" width="9.109375" style="84"/>
    <col min="2817" max="2817" width="24.77734375" style="84" bestFit="1" customWidth="1"/>
    <col min="2818" max="2818" width="1.33203125" style="84" customWidth="1"/>
    <col min="2819" max="2819" width="7.77734375" style="84" customWidth="1"/>
    <col min="2820" max="2820" width="15.109375" style="84" bestFit="1" customWidth="1"/>
    <col min="2821" max="2822" width="12.6640625" style="84" customWidth="1"/>
    <col min="2823" max="2823" width="2.33203125" style="84" customWidth="1"/>
    <col min="2824" max="2824" width="12" style="84" customWidth="1"/>
    <col min="2825" max="2825" width="15.33203125" style="84" bestFit="1" customWidth="1"/>
    <col min="2826" max="2826" width="26.6640625" style="84" customWidth="1"/>
    <col min="2827" max="3072" width="9.109375" style="84"/>
    <col min="3073" max="3073" width="24.77734375" style="84" bestFit="1" customWidth="1"/>
    <col min="3074" max="3074" width="1.33203125" style="84" customWidth="1"/>
    <col min="3075" max="3075" width="7.77734375" style="84" customWidth="1"/>
    <col min="3076" max="3076" width="15.109375" style="84" bestFit="1" customWidth="1"/>
    <col min="3077" max="3078" width="12.6640625" style="84" customWidth="1"/>
    <col min="3079" max="3079" width="2.33203125" style="84" customWidth="1"/>
    <col min="3080" max="3080" width="12" style="84" customWidth="1"/>
    <col min="3081" max="3081" width="15.33203125" style="84" bestFit="1" customWidth="1"/>
    <col min="3082" max="3082" width="26.6640625" style="84" customWidth="1"/>
    <col min="3083" max="3328" width="9.109375" style="84"/>
    <col min="3329" max="3329" width="24.77734375" style="84" bestFit="1" customWidth="1"/>
    <col min="3330" max="3330" width="1.33203125" style="84" customWidth="1"/>
    <col min="3331" max="3331" width="7.77734375" style="84" customWidth="1"/>
    <col min="3332" max="3332" width="15.109375" style="84" bestFit="1" customWidth="1"/>
    <col min="3333" max="3334" width="12.6640625" style="84" customWidth="1"/>
    <col min="3335" max="3335" width="2.33203125" style="84" customWidth="1"/>
    <col min="3336" max="3336" width="12" style="84" customWidth="1"/>
    <col min="3337" max="3337" width="15.33203125" style="84" bestFit="1" customWidth="1"/>
    <col min="3338" max="3338" width="26.6640625" style="84" customWidth="1"/>
    <col min="3339" max="3584" width="9.109375" style="84"/>
    <col min="3585" max="3585" width="24.77734375" style="84" bestFit="1" customWidth="1"/>
    <col min="3586" max="3586" width="1.33203125" style="84" customWidth="1"/>
    <col min="3587" max="3587" width="7.77734375" style="84" customWidth="1"/>
    <col min="3588" max="3588" width="15.109375" style="84" bestFit="1" customWidth="1"/>
    <col min="3589" max="3590" width="12.6640625" style="84" customWidth="1"/>
    <col min="3591" max="3591" width="2.33203125" style="84" customWidth="1"/>
    <col min="3592" max="3592" width="12" style="84" customWidth="1"/>
    <col min="3593" max="3593" width="15.33203125" style="84" bestFit="1" customWidth="1"/>
    <col min="3594" max="3594" width="26.6640625" style="84" customWidth="1"/>
    <col min="3595" max="3840" width="9.109375" style="84"/>
    <col min="3841" max="3841" width="24.77734375" style="84" bestFit="1" customWidth="1"/>
    <col min="3842" max="3842" width="1.33203125" style="84" customWidth="1"/>
    <col min="3843" max="3843" width="7.77734375" style="84" customWidth="1"/>
    <col min="3844" max="3844" width="15.109375" style="84" bestFit="1" customWidth="1"/>
    <col min="3845" max="3846" width="12.6640625" style="84" customWidth="1"/>
    <col min="3847" max="3847" width="2.33203125" style="84" customWidth="1"/>
    <col min="3848" max="3848" width="12" style="84" customWidth="1"/>
    <col min="3849" max="3849" width="15.33203125" style="84" bestFit="1" customWidth="1"/>
    <col min="3850" max="3850" width="26.6640625" style="84" customWidth="1"/>
    <col min="3851" max="4096" width="9.109375" style="84"/>
    <col min="4097" max="4097" width="24.77734375" style="84" bestFit="1" customWidth="1"/>
    <col min="4098" max="4098" width="1.33203125" style="84" customWidth="1"/>
    <col min="4099" max="4099" width="7.77734375" style="84" customWidth="1"/>
    <col min="4100" max="4100" width="15.109375" style="84" bestFit="1" customWidth="1"/>
    <col min="4101" max="4102" width="12.6640625" style="84" customWidth="1"/>
    <col min="4103" max="4103" width="2.33203125" style="84" customWidth="1"/>
    <col min="4104" max="4104" width="12" style="84" customWidth="1"/>
    <col min="4105" max="4105" width="15.33203125" style="84" bestFit="1" customWidth="1"/>
    <col min="4106" max="4106" width="26.6640625" style="84" customWidth="1"/>
    <col min="4107" max="4352" width="9.109375" style="84"/>
    <col min="4353" max="4353" width="24.77734375" style="84" bestFit="1" customWidth="1"/>
    <col min="4354" max="4354" width="1.33203125" style="84" customWidth="1"/>
    <col min="4355" max="4355" width="7.77734375" style="84" customWidth="1"/>
    <col min="4356" max="4356" width="15.109375" style="84" bestFit="1" customWidth="1"/>
    <col min="4357" max="4358" width="12.6640625" style="84" customWidth="1"/>
    <col min="4359" max="4359" width="2.33203125" style="84" customWidth="1"/>
    <col min="4360" max="4360" width="12" style="84" customWidth="1"/>
    <col min="4361" max="4361" width="15.33203125" style="84" bestFit="1" customWidth="1"/>
    <col min="4362" max="4362" width="26.6640625" style="84" customWidth="1"/>
    <col min="4363" max="4608" width="9.109375" style="84"/>
    <col min="4609" max="4609" width="24.77734375" style="84" bestFit="1" customWidth="1"/>
    <col min="4610" max="4610" width="1.33203125" style="84" customWidth="1"/>
    <col min="4611" max="4611" width="7.77734375" style="84" customWidth="1"/>
    <col min="4612" max="4612" width="15.109375" style="84" bestFit="1" customWidth="1"/>
    <col min="4613" max="4614" width="12.6640625" style="84" customWidth="1"/>
    <col min="4615" max="4615" width="2.33203125" style="84" customWidth="1"/>
    <col min="4616" max="4616" width="12" style="84" customWidth="1"/>
    <col min="4617" max="4617" width="15.33203125" style="84" bestFit="1" customWidth="1"/>
    <col min="4618" max="4618" width="26.6640625" style="84" customWidth="1"/>
    <col min="4619" max="4864" width="9.109375" style="84"/>
    <col min="4865" max="4865" width="24.77734375" style="84" bestFit="1" customWidth="1"/>
    <col min="4866" max="4866" width="1.33203125" style="84" customWidth="1"/>
    <col min="4867" max="4867" width="7.77734375" style="84" customWidth="1"/>
    <col min="4868" max="4868" width="15.109375" style="84" bestFit="1" customWidth="1"/>
    <col min="4869" max="4870" width="12.6640625" style="84" customWidth="1"/>
    <col min="4871" max="4871" width="2.33203125" style="84" customWidth="1"/>
    <col min="4872" max="4872" width="12" style="84" customWidth="1"/>
    <col min="4873" max="4873" width="15.33203125" style="84" bestFit="1" customWidth="1"/>
    <col min="4874" max="4874" width="26.6640625" style="84" customWidth="1"/>
    <col min="4875" max="5120" width="9.109375" style="84"/>
    <col min="5121" max="5121" width="24.77734375" style="84" bestFit="1" customWidth="1"/>
    <col min="5122" max="5122" width="1.33203125" style="84" customWidth="1"/>
    <col min="5123" max="5123" width="7.77734375" style="84" customWidth="1"/>
    <col min="5124" max="5124" width="15.109375" style="84" bestFit="1" customWidth="1"/>
    <col min="5125" max="5126" width="12.6640625" style="84" customWidth="1"/>
    <col min="5127" max="5127" width="2.33203125" style="84" customWidth="1"/>
    <col min="5128" max="5128" width="12" style="84" customWidth="1"/>
    <col min="5129" max="5129" width="15.33203125" style="84" bestFit="1" customWidth="1"/>
    <col min="5130" max="5130" width="26.6640625" style="84" customWidth="1"/>
    <col min="5131" max="5376" width="9.109375" style="84"/>
    <col min="5377" max="5377" width="24.77734375" style="84" bestFit="1" customWidth="1"/>
    <col min="5378" max="5378" width="1.33203125" style="84" customWidth="1"/>
    <col min="5379" max="5379" width="7.77734375" style="84" customWidth="1"/>
    <col min="5380" max="5380" width="15.109375" style="84" bestFit="1" customWidth="1"/>
    <col min="5381" max="5382" width="12.6640625" style="84" customWidth="1"/>
    <col min="5383" max="5383" width="2.33203125" style="84" customWidth="1"/>
    <col min="5384" max="5384" width="12" style="84" customWidth="1"/>
    <col min="5385" max="5385" width="15.33203125" style="84" bestFit="1" customWidth="1"/>
    <col min="5386" max="5386" width="26.6640625" style="84" customWidth="1"/>
    <col min="5387" max="5632" width="9.109375" style="84"/>
    <col min="5633" max="5633" width="24.77734375" style="84" bestFit="1" customWidth="1"/>
    <col min="5634" max="5634" width="1.33203125" style="84" customWidth="1"/>
    <col min="5635" max="5635" width="7.77734375" style="84" customWidth="1"/>
    <col min="5636" max="5636" width="15.109375" style="84" bestFit="1" customWidth="1"/>
    <col min="5637" max="5638" width="12.6640625" style="84" customWidth="1"/>
    <col min="5639" max="5639" width="2.33203125" style="84" customWidth="1"/>
    <col min="5640" max="5640" width="12" style="84" customWidth="1"/>
    <col min="5641" max="5641" width="15.33203125" style="84" bestFit="1" customWidth="1"/>
    <col min="5642" max="5642" width="26.6640625" style="84" customWidth="1"/>
    <col min="5643" max="5888" width="9.109375" style="84"/>
    <col min="5889" max="5889" width="24.77734375" style="84" bestFit="1" customWidth="1"/>
    <col min="5890" max="5890" width="1.33203125" style="84" customWidth="1"/>
    <col min="5891" max="5891" width="7.77734375" style="84" customWidth="1"/>
    <col min="5892" max="5892" width="15.109375" style="84" bestFit="1" customWidth="1"/>
    <col min="5893" max="5894" width="12.6640625" style="84" customWidth="1"/>
    <col min="5895" max="5895" width="2.33203125" style="84" customWidth="1"/>
    <col min="5896" max="5896" width="12" style="84" customWidth="1"/>
    <col min="5897" max="5897" width="15.33203125" style="84" bestFit="1" customWidth="1"/>
    <col min="5898" max="5898" width="26.6640625" style="84" customWidth="1"/>
    <col min="5899" max="6144" width="9.109375" style="84"/>
    <col min="6145" max="6145" width="24.77734375" style="84" bestFit="1" customWidth="1"/>
    <col min="6146" max="6146" width="1.33203125" style="84" customWidth="1"/>
    <col min="6147" max="6147" width="7.77734375" style="84" customWidth="1"/>
    <col min="6148" max="6148" width="15.109375" style="84" bestFit="1" customWidth="1"/>
    <col min="6149" max="6150" width="12.6640625" style="84" customWidth="1"/>
    <col min="6151" max="6151" width="2.33203125" style="84" customWidth="1"/>
    <col min="6152" max="6152" width="12" style="84" customWidth="1"/>
    <col min="6153" max="6153" width="15.33203125" style="84" bestFit="1" customWidth="1"/>
    <col min="6154" max="6154" width="26.6640625" style="84" customWidth="1"/>
    <col min="6155" max="6400" width="9.109375" style="84"/>
    <col min="6401" max="6401" width="24.77734375" style="84" bestFit="1" customWidth="1"/>
    <col min="6402" max="6402" width="1.33203125" style="84" customWidth="1"/>
    <col min="6403" max="6403" width="7.77734375" style="84" customWidth="1"/>
    <col min="6404" max="6404" width="15.109375" style="84" bestFit="1" customWidth="1"/>
    <col min="6405" max="6406" width="12.6640625" style="84" customWidth="1"/>
    <col min="6407" max="6407" width="2.33203125" style="84" customWidth="1"/>
    <col min="6408" max="6408" width="12" style="84" customWidth="1"/>
    <col min="6409" max="6409" width="15.33203125" style="84" bestFit="1" customWidth="1"/>
    <col min="6410" max="6410" width="26.6640625" style="84" customWidth="1"/>
    <col min="6411" max="6656" width="9.109375" style="84"/>
    <col min="6657" max="6657" width="24.77734375" style="84" bestFit="1" customWidth="1"/>
    <col min="6658" max="6658" width="1.33203125" style="84" customWidth="1"/>
    <col min="6659" max="6659" width="7.77734375" style="84" customWidth="1"/>
    <col min="6660" max="6660" width="15.109375" style="84" bestFit="1" customWidth="1"/>
    <col min="6661" max="6662" width="12.6640625" style="84" customWidth="1"/>
    <col min="6663" max="6663" width="2.33203125" style="84" customWidth="1"/>
    <col min="6664" max="6664" width="12" style="84" customWidth="1"/>
    <col min="6665" max="6665" width="15.33203125" style="84" bestFit="1" customWidth="1"/>
    <col min="6666" max="6666" width="26.6640625" style="84" customWidth="1"/>
    <col min="6667" max="6912" width="9.109375" style="84"/>
    <col min="6913" max="6913" width="24.77734375" style="84" bestFit="1" customWidth="1"/>
    <col min="6914" max="6914" width="1.33203125" style="84" customWidth="1"/>
    <col min="6915" max="6915" width="7.77734375" style="84" customWidth="1"/>
    <col min="6916" max="6916" width="15.109375" style="84" bestFit="1" customWidth="1"/>
    <col min="6917" max="6918" width="12.6640625" style="84" customWidth="1"/>
    <col min="6919" max="6919" width="2.33203125" style="84" customWidth="1"/>
    <col min="6920" max="6920" width="12" style="84" customWidth="1"/>
    <col min="6921" max="6921" width="15.33203125" style="84" bestFit="1" customWidth="1"/>
    <col min="6922" max="6922" width="26.6640625" style="84" customWidth="1"/>
    <col min="6923" max="7168" width="9.109375" style="84"/>
    <col min="7169" max="7169" width="24.77734375" style="84" bestFit="1" customWidth="1"/>
    <col min="7170" max="7170" width="1.33203125" style="84" customWidth="1"/>
    <col min="7171" max="7171" width="7.77734375" style="84" customWidth="1"/>
    <col min="7172" max="7172" width="15.109375" style="84" bestFit="1" customWidth="1"/>
    <col min="7173" max="7174" width="12.6640625" style="84" customWidth="1"/>
    <col min="7175" max="7175" width="2.33203125" style="84" customWidth="1"/>
    <col min="7176" max="7176" width="12" style="84" customWidth="1"/>
    <col min="7177" max="7177" width="15.33203125" style="84" bestFit="1" customWidth="1"/>
    <col min="7178" max="7178" width="26.6640625" style="84" customWidth="1"/>
    <col min="7179" max="7424" width="9.109375" style="84"/>
    <col min="7425" max="7425" width="24.77734375" style="84" bestFit="1" customWidth="1"/>
    <col min="7426" max="7426" width="1.33203125" style="84" customWidth="1"/>
    <col min="7427" max="7427" width="7.77734375" style="84" customWidth="1"/>
    <col min="7428" max="7428" width="15.109375" style="84" bestFit="1" customWidth="1"/>
    <col min="7429" max="7430" width="12.6640625" style="84" customWidth="1"/>
    <col min="7431" max="7431" width="2.33203125" style="84" customWidth="1"/>
    <col min="7432" max="7432" width="12" style="84" customWidth="1"/>
    <col min="7433" max="7433" width="15.33203125" style="84" bestFit="1" customWidth="1"/>
    <col min="7434" max="7434" width="26.6640625" style="84" customWidth="1"/>
    <col min="7435" max="7680" width="9.109375" style="84"/>
    <col min="7681" max="7681" width="24.77734375" style="84" bestFit="1" customWidth="1"/>
    <col min="7682" max="7682" width="1.33203125" style="84" customWidth="1"/>
    <col min="7683" max="7683" width="7.77734375" style="84" customWidth="1"/>
    <col min="7684" max="7684" width="15.109375" style="84" bestFit="1" customWidth="1"/>
    <col min="7685" max="7686" width="12.6640625" style="84" customWidth="1"/>
    <col min="7687" max="7687" width="2.33203125" style="84" customWidth="1"/>
    <col min="7688" max="7688" width="12" style="84" customWidth="1"/>
    <col min="7689" max="7689" width="15.33203125" style="84" bestFit="1" customWidth="1"/>
    <col min="7690" max="7690" width="26.6640625" style="84" customWidth="1"/>
    <col min="7691" max="7936" width="9.109375" style="84"/>
    <col min="7937" max="7937" width="24.77734375" style="84" bestFit="1" customWidth="1"/>
    <col min="7938" max="7938" width="1.33203125" style="84" customWidth="1"/>
    <col min="7939" max="7939" width="7.77734375" style="84" customWidth="1"/>
    <col min="7940" max="7940" width="15.109375" style="84" bestFit="1" customWidth="1"/>
    <col min="7941" max="7942" width="12.6640625" style="84" customWidth="1"/>
    <col min="7943" max="7943" width="2.33203125" style="84" customWidth="1"/>
    <col min="7944" max="7944" width="12" style="84" customWidth="1"/>
    <col min="7945" max="7945" width="15.33203125" style="84" bestFit="1" customWidth="1"/>
    <col min="7946" max="7946" width="26.6640625" style="84" customWidth="1"/>
    <col min="7947" max="8192" width="9.109375" style="84"/>
    <col min="8193" max="8193" width="24.77734375" style="84" bestFit="1" customWidth="1"/>
    <col min="8194" max="8194" width="1.33203125" style="84" customWidth="1"/>
    <col min="8195" max="8195" width="7.77734375" style="84" customWidth="1"/>
    <col min="8196" max="8196" width="15.109375" style="84" bestFit="1" customWidth="1"/>
    <col min="8197" max="8198" width="12.6640625" style="84" customWidth="1"/>
    <col min="8199" max="8199" width="2.33203125" style="84" customWidth="1"/>
    <col min="8200" max="8200" width="12" style="84" customWidth="1"/>
    <col min="8201" max="8201" width="15.33203125" style="84" bestFit="1" customWidth="1"/>
    <col min="8202" max="8202" width="26.6640625" style="84" customWidth="1"/>
    <col min="8203" max="8448" width="9.109375" style="84"/>
    <col min="8449" max="8449" width="24.77734375" style="84" bestFit="1" customWidth="1"/>
    <col min="8450" max="8450" width="1.33203125" style="84" customWidth="1"/>
    <col min="8451" max="8451" width="7.77734375" style="84" customWidth="1"/>
    <col min="8452" max="8452" width="15.109375" style="84" bestFit="1" customWidth="1"/>
    <col min="8453" max="8454" width="12.6640625" style="84" customWidth="1"/>
    <col min="8455" max="8455" width="2.33203125" style="84" customWidth="1"/>
    <col min="8456" max="8456" width="12" style="84" customWidth="1"/>
    <col min="8457" max="8457" width="15.33203125" style="84" bestFit="1" customWidth="1"/>
    <col min="8458" max="8458" width="26.6640625" style="84" customWidth="1"/>
    <col min="8459" max="8704" width="9.109375" style="84"/>
    <col min="8705" max="8705" width="24.77734375" style="84" bestFit="1" customWidth="1"/>
    <col min="8706" max="8706" width="1.33203125" style="84" customWidth="1"/>
    <col min="8707" max="8707" width="7.77734375" style="84" customWidth="1"/>
    <col min="8708" max="8708" width="15.109375" style="84" bestFit="1" customWidth="1"/>
    <col min="8709" max="8710" width="12.6640625" style="84" customWidth="1"/>
    <col min="8711" max="8711" width="2.33203125" style="84" customWidth="1"/>
    <col min="8712" max="8712" width="12" style="84" customWidth="1"/>
    <col min="8713" max="8713" width="15.33203125" style="84" bestFit="1" customWidth="1"/>
    <col min="8714" max="8714" width="26.6640625" style="84" customWidth="1"/>
    <col min="8715" max="8960" width="9.109375" style="84"/>
    <col min="8961" max="8961" width="24.77734375" style="84" bestFit="1" customWidth="1"/>
    <col min="8962" max="8962" width="1.33203125" style="84" customWidth="1"/>
    <col min="8963" max="8963" width="7.77734375" style="84" customWidth="1"/>
    <col min="8964" max="8964" width="15.109375" style="84" bestFit="1" customWidth="1"/>
    <col min="8965" max="8966" width="12.6640625" style="84" customWidth="1"/>
    <col min="8967" max="8967" width="2.33203125" style="84" customWidth="1"/>
    <col min="8968" max="8968" width="12" style="84" customWidth="1"/>
    <col min="8969" max="8969" width="15.33203125" style="84" bestFit="1" customWidth="1"/>
    <col min="8970" max="8970" width="26.6640625" style="84" customWidth="1"/>
    <col min="8971" max="9216" width="9.109375" style="84"/>
    <col min="9217" max="9217" width="24.77734375" style="84" bestFit="1" customWidth="1"/>
    <col min="9218" max="9218" width="1.33203125" style="84" customWidth="1"/>
    <col min="9219" max="9219" width="7.77734375" style="84" customWidth="1"/>
    <col min="9220" max="9220" width="15.109375" style="84" bestFit="1" customWidth="1"/>
    <col min="9221" max="9222" width="12.6640625" style="84" customWidth="1"/>
    <col min="9223" max="9223" width="2.33203125" style="84" customWidth="1"/>
    <col min="9224" max="9224" width="12" style="84" customWidth="1"/>
    <col min="9225" max="9225" width="15.33203125" style="84" bestFit="1" customWidth="1"/>
    <col min="9226" max="9226" width="26.6640625" style="84" customWidth="1"/>
    <col min="9227" max="9472" width="9.109375" style="84"/>
    <col min="9473" max="9473" width="24.77734375" style="84" bestFit="1" customWidth="1"/>
    <col min="9474" max="9474" width="1.33203125" style="84" customWidth="1"/>
    <col min="9475" max="9475" width="7.77734375" style="84" customWidth="1"/>
    <col min="9476" max="9476" width="15.109375" style="84" bestFit="1" customWidth="1"/>
    <col min="9477" max="9478" width="12.6640625" style="84" customWidth="1"/>
    <col min="9479" max="9479" width="2.33203125" style="84" customWidth="1"/>
    <col min="9480" max="9480" width="12" style="84" customWidth="1"/>
    <col min="9481" max="9481" width="15.33203125" style="84" bestFit="1" customWidth="1"/>
    <col min="9482" max="9482" width="26.6640625" style="84" customWidth="1"/>
    <col min="9483" max="9728" width="9.109375" style="84"/>
    <col min="9729" max="9729" width="24.77734375" style="84" bestFit="1" customWidth="1"/>
    <col min="9730" max="9730" width="1.33203125" style="84" customWidth="1"/>
    <col min="9731" max="9731" width="7.77734375" style="84" customWidth="1"/>
    <col min="9732" max="9732" width="15.109375" style="84" bestFit="1" customWidth="1"/>
    <col min="9733" max="9734" width="12.6640625" style="84" customWidth="1"/>
    <col min="9735" max="9735" width="2.33203125" style="84" customWidth="1"/>
    <col min="9736" max="9736" width="12" style="84" customWidth="1"/>
    <col min="9737" max="9737" width="15.33203125" style="84" bestFit="1" customWidth="1"/>
    <col min="9738" max="9738" width="26.6640625" style="84" customWidth="1"/>
    <col min="9739" max="9984" width="9.109375" style="84"/>
    <col min="9985" max="9985" width="24.77734375" style="84" bestFit="1" customWidth="1"/>
    <col min="9986" max="9986" width="1.33203125" style="84" customWidth="1"/>
    <col min="9987" max="9987" width="7.77734375" style="84" customWidth="1"/>
    <col min="9988" max="9988" width="15.109375" style="84" bestFit="1" customWidth="1"/>
    <col min="9989" max="9990" width="12.6640625" style="84" customWidth="1"/>
    <col min="9991" max="9991" width="2.33203125" style="84" customWidth="1"/>
    <col min="9992" max="9992" width="12" style="84" customWidth="1"/>
    <col min="9993" max="9993" width="15.33203125" style="84" bestFit="1" customWidth="1"/>
    <col min="9994" max="9994" width="26.6640625" style="84" customWidth="1"/>
    <col min="9995" max="10240" width="9.109375" style="84"/>
    <col min="10241" max="10241" width="24.77734375" style="84" bestFit="1" customWidth="1"/>
    <col min="10242" max="10242" width="1.33203125" style="84" customWidth="1"/>
    <col min="10243" max="10243" width="7.77734375" style="84" customWidth="1"/>
    <col min="10244" max="10244" width="15.109375" style="84" bestFit="1" customWidth="1"/>
    <col min="10245" max="10246" width="12.6640625" style="84" customWidth="1"/>
    <col min="10247" max="10247" width="2.33203125" style="84" customWidth="1"/>
    <col min="10248" max="10248" width="12" style="84" customWidth="1"/>
    <col min="10249" max="10249" width="15.33203125" style="84" bestFit="1" customWidth="1"/>
    <col min="10250" max="10250" width="26.6640625" style="84" customWidth="1"/>
    <col min="10251" max="10496" width="9.109375" style="84"/>
    <col min="10497" max="10497" width="24.77734375" style="84" bestFit="1" customWidth="1"/>
    <col min="10498" max="10498" width="1.33203125" style="84" customWidth="1"/>
    <col min="10499" max="10499" width="7.77734375" style="84" customWidth="1"/>
    <col min="10500" max="10500" width="15.109375" style="84" bestFit="1" customWidth="1"/>
    <col min="10501" max="10502" width="12.6640625" style="84" customWidth="1"/>
    <col min="10503" max="10503" width="2.33203125" style="84" customWidth="1"/>
    <col min="10504" max="10504" width="12" style="84" customWidth="1"/>
    <col min="10505" max="10505" width="15.33203125" style="84" bestFit="1" customWidth="1"/>
    <col min="10506" max="10506" width="26.6640625" style="84" customWidth="1"/>
    <col min="10507" max="10752" width="9.109375" style="84"/>
    <col min="10753" max="10753" width="24.77734375" style="84" bestFit="1" customWidth="1"/>
    <col min="10754" max="10754" width="1.33203125" style="84" customWidth="1"/>
    <col min="10755" max="10755" width="7.77734375" style="84" customWidth="1"/>
    <col min="10756" max="10756" width="15.109375" style="84" bestFit="1" customWidth="1"/>
    <col min="10757" max="10758" width="12.6640625" style="84" customWidth="1"/>
    <col min="10759" max="10759" width="2.33203125" style="84" customWidth="1"/>
    <col min="10760" max="10760" width="12" style="84" customWidth="1"/>
    <col min="10761" max="10761" width="15.33203125" style="84" bestFit="1" customWidth="1"/>
    <col min="10762" max="10762" width="26.6640625" style="84" customWidth="1"/>
    <col min="10763" max="11008" width="9.109375" style="84"/>
    <col min="11009" max="11009" width="24.77734375" style="84" bestFit="1" customWidth="1"/>
    <col min="11010" max="11010" width="1.33203125" style="84" customWidth="1"/>
    <col min="11011" max="11011" width="7.77734375" style="84" customWidth="1"/>
    <col min="11012" max="11012" width="15.109375" style="84" bestFit="1" customWidth="1"/>
    <col min="11013" max="11014" width="12.6640625" style="84" customWidth="1"/>
    <col min="11015" max="11015" width="2.33203125" style="84" customWidth="1"/>
    <col min="11016" max="11016" width="12" style="84" customWidth="1"/>
    <col min="11017" max="11017" width="15.33203125" style="84" bestFit="1" customWidth="1"/>
    <col min="11018" max="11018" width="26.6640625" style="84" customWidth="1"/>
    <col min="11019" max="11264" width="9.109375" style="84"/>
    <col min="11265" max="11265" width="24.77734375" style="84" bestFit="1" customWidth="1"/>
    <col min="11266" max="11266" width="1.33203125" style="84" customWidth="1"/>
    <col min="11267" max="11267" width="7.77734375" style="84" customWidth="1"/>
    <col min="11268" max="11268" width="15.109375" style="84" bestFit="1" customWidth="1"/>
    <col min="11269" max="11270" width="12.6640625" style="84" customWidth="1"/>
    <col min="11271" max="11271" width="2.33203125" style="84" customWidth="1"/>
    <col min="11272" max="11272" width="12" style="84" customWidth="1"/>
    <col min="11273" max="11273" width="15.33203125" style="84" bestFit="1" customWidth="1"/>
    <col min="11274" max="11274" width="26.6640625" style="84" customWidth="1"/>
    <col min="11275" max="11520" width="9.109375" style="84"/>
    <col min="11521" max="11521" width="24.77734375" style="84" bestFit="1" customWidth="1"/>
    <col min="11522" max="11522" width="1.33203125" style="84" customWidth="1"/>
    <col min="11523" max="11523" width="7.77734375" style="84" customWidth="1"/>
    <col min="11524" max="11524" width="15.109375" style="84" bestFit="1" customWidth="1"/>
    <col min="11525" max="11526" width="12.6640625" style="84" customWidth="1"/>
    <col min="11527" max="11527" width="2.33203125" style="84" customWidth="1"/>
    <col min="11528" max="11528" width="12" style="84" customWidth="1"/>
    <col min="11529" max="11529" width="15.33203125" style="84" bestFit="1" customWidth="1"/>
    <col min="11530" max="11530" width="26.6640625" style="84" customWidth="1"/>
    <col min="11531" max="11776" width="9.109375" style="84"/>
    <col min="11777" max="11777" width="24.77734375" style="84" bestFit="1" customWidth="1"/>
    <col min="11778" max="11778" width="1.33203125" style="84" customWidth="1"/>
    <col min="11779" max="11779" width="7.77734375" style="84" customWidth="1"/>
    <col min="11780" max="11780" width="15.109375" style="84" bestFit="1" customWidth="1"/>
    <col min="11781" max="11782" width="12.6640625" style="84" customWidth="1"/>
    <col min="11783" max="11783" width="2.33203125" style="84" customWidth="1"/>
    <col min="11784" max="11784" width="12" style="84" customWidth="1"/>
    <col min="11785" max="11785" width="15.33203125" style="84" bestFit="1" customWidth="1"/>
    <col min="11786" max="11786" width="26.6640625" style="84" customWidth="1"/>
    <col min="11787" max="12032" width="9.109375" style="84"/>
    <col min="12033" max="12033" width="24.77734375" style="84" bestFit="1" customWidth="1"/>
    <col min="12034" max="12034" width="1.33203125" style="84" customWidth="1"/>
    <col min="12035" max="12035" width="7.77734375" style="84" customWidth="1"/>
    <col min="12036" max="12036" width="15.109375" style="84" bestFit="1" customWidth="1"/>
    <col min="12037" max="12038" width="12.6640625" style="84" customWidth="1"/>
    <col min="12039" max="12039" width="2.33203125" style="84" customWidth="1"/>
    <col min="12040" max="12040" width="12" style="84" customWidth="1"/>
    <col min="12041" max="12041" width="15.33203125" style="84" bestFit="1" customWidth="1"/>
    <col min="12042" max="12042" width="26.6640625" style="84" customWidth="1"/>
    <col min="12043" max="12288" width="9.109375" style="84"/>
    <col min="12289" max="12289" width="24.77734375" style="84" bestFit="1" customWidth="1"/>
    <col min="12290" max="12290" width="1.33203125" style="84" customWidth="1"/>
    <col min="12291" max="12291" width="7.77734375" style="84" customWidth="1"/>
    <col min="12292" max="12292" width="15.109375" style="84" bestFit="1" customWidth="1"/>
    <col min="12293" max="12294" width="12.6640625" style="84" customWidth="1"/>
    <col min="12295" max="12295" width="2.33203125" style="84" customWidth="1"/>
    <col min="12296" max="12296" width="12" style="84" customWidth="1"/>
    <col min="12297" max="12297" width="15.33203125" style="84" bestFit="1" customWidth="1"/>
    <col min="12298" max="12298" width="26.6640625" style="84" customWidth="1"/>
    <col min="12299" max="12544" width="9.109375" style="84"/>
    <col min="12545" max="12545" width="24.77734375" style="84" bestFit="1" customWidth="1"/>
    <col min="12546" max="12546" width="1.33203125" style="84" customWidth="1"/>
    <col min="12547" max="12547" width="7.77734375" style="84" customWidth="1"/>
    <col min="12548" max="12548" width="15.109375" style="84" bestFit="1" customWidth="1"/>
    <col min="12549" max="12550" width="12.6640625" style="84" customWidth="1"/>
    <col min="12551" max="12551" width="2.33203125" style="84" customWidth="1"/>
    <col min="12552" max="12552" width="12" style="84" customWidth="1"/>
    <col min="12553" max="12553" width="15.33203125" style="84" bestFit="1" customWidth="1"/>
    <col min="12554" max="12554" width="26.6640625" style="84" customWidth="1"/>
    <col min="12555" max="12800" width="9.109375" style="84"/>
    <col min="12801" max="12801" width="24.77734375" style="84" bestFit="1" customWidth="1"/>
    <col min="12802" max="12802" width="1.33203125" style="84" customWidth="1"/>
    <col min="12803" max="12803" width="7.77734375" style="84" customWidth="1"/>
    <col min="12804" max="12804" width="15.109375" style="84" bestFit="1" customWidth="1"/>
    <col min="12805" max="12806" width="12.6640625" style="84" customWidth="1"/>
    <col min="12807" max="12807" width="2.33203125" style="84" customWidth="1"/>
    <col min="12808" max="12808" width="12" style="84" customWidth="1"/>
    <col min="12809" max="12809" width="15.33203125" style="84" bestFit="1" customWidth="1"/>
    <col min="12810" max="12810" width="26.6640625" style="84" customWidth="1"/>
    <col min="12811" max="13056" width="9.109375" style="84"/>
    <col min="13057" max="13057" width="24.77734375" style="84" bestFit="1" customWidth="1"/>
    <col min="13058" max="13058" width="1.33203125" style="84" customWidth="1"/>
    <col min="13059" max="13059" width="7.77734375" style="84" customWidth="1"/>
    <col min="13060" max="13060" width="15.109375" style="84" bestFit="1" customWidth="1"/>
    <col min="13061" max="13062" width="12.6640625" style="84" customWidth="1"/>
    <col min="13063" max="13063" width="2.33203125" style="84" customWidth="1"/>
    <col min="13064" max="13064" width="12" style="84" customWidth="1"/>
    <col min="13065" max="13065" width="15.33203125" style="84" bestFit="1" customWidth="1"/>
    <col min="13066" max="13066" width="26.6640625" style="84" customWidth="1"/>
    <col min="13067" max="13312" width="9.109375" style="84"/>
    <col min="13313" max="13313" width="24.77734375" style="84" bestFit="1" customWidth="1"/>
    <col min="13314" max="13314" width="1.33203125" style="84" customWidth="1"/>
    <col min="13315" max="13315" width="7.77734375" style="84" customWidth="1"/>
    <col min="13316" max="13316" width="15.109375" style="84" bestFit="1" customWidth="1"/>
    <col min="13317" max="13318" width="12.6640625" style="84" customWidth="1"/>
    <col min="13319" max="13319" width="2.33203125" style="84" customWidth="1"/>
    <col min="13320" max="13320" width="12" style="84" customWidth="1"/>
    <col min="13321" max="13321" width="15.33203125" style="84" bestFit="1" customWidth="1"/>
    <col min="13322" max="13322" width="26.6640625" style="84" customWidth="1"/>
    <col min="13323" max="13568" width="9.109375" style="84"/>
    <col min="13569" max="13569" width="24.77734375" style="84" bestFit="1" customWidth="1"/>
    <col min="13570" max="13570" width="1.33203125" style="84" customWidth="1"/>
    <col min="13571" max="13571" width="7.77734375" style="84" customWidth="1"/>
    <col min="13572" max="13572" width="15.109375" style="84" bestFit="1" customWidth="1"/>
    <col min="13573" max="13574" width="12.6640625" style="84" customWidth="1"/>
    <col min="13575" max="13575" width="2.33203125" style="84" customWidth="1"/>
    <col min="13576" max="13576" width="12" style="84" customWidth="1"/>
    <col min="13577" max="13577" width="15.33203125" style="84" bestFit="1" customWidth="1"/>
    <col min="13578" max="13578" width="26.6640625" style="84" customWidth="1"/>
    <col min="13579" max="13824" width="9.109375" style="84"/>
    <col min="13825" max="13825" width="24.77734375" style="84" bestFit="1" customWidth="1"/>
    <col min="13826" max="13826" width="1.33203125" style="84" customWidth="1"/>
    <col min="13827" max="13827" width="7.77734375" style="84" customWidth="1"/>
    <col min="13828" max="13828" width="15.109375" style="84" bestFit="1" customWidth="1"/>
    <col min="13829" max="13830" width="12.6640625" style="84" customWidth="1"/>
    <col min="13831" max="13831" width="2.33203125" style="84" customWidth="1"/>
    <col min="13832" max="13832" width="12" style="84" customWidth="1"/>
    <col min="13833" max="13833" width="15.33203125" style="84" bestFit="1" customWidth="1"/>
    <col min="13834" max="13834" width="26.6640625" style="84" customWidth="1"/>
    <col min="13835" max="14080" width="9.109375" style="84"/>
    <col min="14081" max="14081" width="24.77734375" style="84" bestFit="1" customWidth="1"/>
    <col min="14082" max="14082" width="1.33203125" style="84" customWidth="1"/>
    <col min="14083" max="14083" width="7.77734375" style="84" customWidth="1"/>
    <col min="14084" max="14084" width="15.109375" style="84" bestFit="1" customWidth="1"/>
    <col min="14085" max="14086" width="12.6640625" style="84" customWidth="1"/>
    <col min="14087" max="14087" width="2.33203125" style="84" customWidth="1"/>
    <col min="14088" max="14088" width="12" style="84" customWidth="1"/>
    <col min="14089" max="14089" width="15.33203125" style="84" bestFit="1" customWidth="1"/>
    <col min="14090" max="14090" width="26.6640625" style="84" customWidth="1"/>
    <col min="14091" max="14336" width="9.109375" style="84"/>
    <col min="14337" max="14337" width="24.77734375" style="84" bestFit="1" customWidth="1"/>
    <col min="14338" max="14338" width="1.33203125" style="84" customWidth="1"/>
    <col min="14339" max="14339" width="7.77734375" style="84" customWidth="1"/>
    <col min="14340" max="14340" width="15.109375" style="84" bestFit="1" customWidth="1"/>
    <col min="14341" max="14342" width="12.6640625" style="84" customWidth="1"/>
    <col min="14343" max="14343" width="2.33203125" style="84" customWidth="1"/>
    <col min="14344" max="14344" width="12" style="84" customWidth="1"/>
    <col min="14345" max="14345" width="15.33203125" style="84" bestFit="1" customWidth="1"/>
    <col min="14346" max="14346" width="26.6640625" style="84" customWidth="1"/>
    <col min="14347" max="14592" width="9.109375" style="84"/>
    <col min="14593" max="14593" width="24.77734375" style="84" bestFit="1" customWidth="1"/>
    <col min="14594" max="14594" width="1.33203125" style="84" customWidth="1"/>
    <col min="14595" max="14595" width="7.77734375" style="84" customWidth="1"/>
    <col min="14596" max="14596" width="15.109375" style="84" bestFit="1" customWidth="1"/>
    <col min="14597" max="14598" width="12.6640625" style="84" customWidth="1"/>
    <col min="14599" max="14599" width="2.33203125" style="84" customWidth="1"/>
    <col min="14600" max="14600" width="12" style="84" customWidth="1"/>
    <col min="14601" max="14601" width="15.33203125" style="84" bestFit="1" customWidth="1"/>
    <col min="14602" max="14602" width="26.6640625" style="84" customWidth="1"/>
    <col min="14603" max="14848" width="9.109375" style="84"/>
    <col min="14849" max="14849" width="24.77734375" style="84" bestFit="1" customWidth="1"/>
    <col min="14850" max="14850" width="1.33203125" style="84" customWidth="1"/>
    <col min="14851" max="14851" width="7.77734375" style="84" customWidth="1"/>
    <col min="14852" max="14852" width="15.109375" style="84" bestFit="1" customWidth="1"/>
    <col min="14853" max="14854" width="12.6640625" style="84" customWidth="1"/>
    <col min="14855" max="14855" width="2.33203125" style="84" customWidth="1"/>
    <col min="14856" max="14856" width="12" style="84" customWidth="1"/>
    <col min="14857" max="14857" width="15.33203125" style="84" bestFit="1" customWidth="1"/>
    <col min="14858" max="14858" width="26.6640625" style="84" customWidth="1"/>
    <col min="14859" max="15104" width="9.109375" style="84"/>
    <col min="15105" max="15105" width="24.77734375" style="84" bestFit="1" customWidth="1"/>
    <col min="15106" max="15106" width="1.33203125" style="84" customWidth="1"/>
    <col min="15107" max="15107" width="7.77734375" style="84" customWidth="1"/>
    <col min="15108" max="15108" width="15.109375" style="84" bestFit="1" customWidth="1"/>
    <col min="15109" max="15110" width="12.6640625" style="84" customWidth="1"/>
    <col min="15111" max="15111" width="2.33203125" style="84" customWidth="1"/>
    <col min="15112" max="15112" width="12" style="84" customWidth="1"/>
    <col min="15113" max="15113" width="15.33203125" style="84" bestFit="1" customWidth="1"/>
    <col min="15114" max="15114" width="26.6640625" style="84" customWidth="1"/>
    <col min="15115" max="15360" width="9.109375" style="84"/>
    <col min="15361" max="15361" width="24.77734375" style="84" bestFit="1" customWidth="1"/>
    <col min="15362" max="15362" width="1.33203125" style="84" customWidth="1"/>
    <col min="15363" max="15363" width="7.77734375" style="84" customWidth="1"/>
    <col min="15364" max="15364" width="15.109375" style="84" bestFit="1" customWidth="1"/>
    <col min="15365" max="15366" width="12.6640625" style="84" customWidth="1"/>
    <col min="15367" max="15367" width="2.33203125" style="84" customWidth="1"/>
    <col min="15368" max="15368" width="12" style="84" customWidth="1"/>
    <col min="15369" max="15369" width="15.33203125" style="84" bestFit="1" customWidth="1"/>
    <col min="15370" max="15370" width="26.6640625" style="84" customWidth="1"/>
    <col min="15371" max="15616" width="9.109375" style="84"/>
    <col min="15617" max="15617" width="24.77734375" style="84" bestFit="1" customWidth="1"/>
    <col min="15618" max="15618" width="1.33203125" style="84" customWidth="1"/>
    <col min="15619" max="15619" width="7.77734375" style="84" customWidth="1"/>
    <col min="15620" max="15620" width="15.109375" style="84" bestFit="1" customWidth="1"/>
    <col min="15621" max="15622" width="12.6640625" style="84" customWidth="1"/>
    <col min="15623" max="15623" width="2.33203125" style="84" customWidth="1"/>
    <col min="15624" max="15624" width="12" style="84" customWidth="1"/>
    <col min="15625" max="15625" width="15.33203125" style="84" bestFit="1" customWidth="1"/>
    <col min="15626" max="15626" width="26.6640625" style="84" customWidth="1"/>
    <col min="15627" max="15872" width="9.109375" style="84"/>
    <col min="15873" max="15873" width="24.77734375" style="84" bestFit="1" customWidth="1"/>
    <col min="15874" max="15874" width="1.33203125" style="84" customWidth="1"/>
    <col min="15875" max="15875" width="7.77734375" style="84" customWidth="1"/>
    <col min="15876" max="15876" width="15.109375" style="84" bestFit="1" customWidth="1"/>
    <col min="15877" max="15878" width="12.6640625" style="84" customWidth="1"/>
    <col min="15879" max="15879" width="2.33203125" style="84" customWidth="1"/>
    <col min="15880" max="15880" width="12" style="84" customWidth="1"/>
    <col min="15881" max="15881" width="15.33203125" style="84" bestFit="1" customWidth="1"/>
    <col min="15882" max="15882" width="26.6640625" style="84" customWidth="1"/>
    <col min="15883" max="16128" width="9.109375" style="84"/>
    <col min="16129" max="16129" width="24.77734375" style="84" bestFit="1" customWidth="1"/>
    <col min="16130" max="16130" width="1.33203125" style="84" customWidth="1"/>
    <col min="16131" max="16131" width="7.77734375" style="84" customWidth="1"/>
    <col min="16132" max="16132" width="15.109375" style="84" bestFit="1" customWidth="1"/>
    <col min="16133" max="16134" width="12.6640625" style="84" customWidth="1"/>
    <col min="16135" max="16135" width="2.33203125" style="84" customWidth="1"/>
    <col min="16136" max="16136" width="12" style="84" customWidth="1"/>
    <col min="16137" max="16137" width="15.33203125" style="84" bestFit="1" customWidth="1"/>
    <col min="16138" max="16138" width="26.6640625" style="84" customWidth="1"/>
    <col min="16139" max="16384" width="9.109375" style="84"/>
  </cols>
  <sheetData>
    <row r="1" spans="1:12" ht="13.8" thickBot="1"/>
    <row r="2" spans="1:12" ht="27.75" customHeight="1" thickBot="1">
      <c r="B2" s="85"/>
      <c r="C2" s="191" t="s">
        <v>122</v>
      </c>
      <c r="D2" s="192"/>
      <c r="E2" s="192"/>
      <c r="F2" s="192"/>
      <c r="G2" s="192"/>
      <c r="H2" s="192"/>
      <c r="I2" s="192"/>
      <c r="J2" s="192"/>
      <c r="K2" s="192"/>
      <c r="L2" s="193"/>
    </row>
    <row r="3" spans="1:12" ht="21" customHeight="1">
      <c r="D3" s="86" t="s">
        <v>123</v>
      </c>
    </row>
    <row r="4" spans="1:12" s="88" customFormat="1" ht="13.8">
      <c r="A4" s="87" t="s">
        <v>124</v>
      </c>
      <c r="D4" s="89" t="s">
        <v>125</v>
      </c>
      <c r="H4" s="90" t="s">
        <v>113</v>
      </c>
      <c r="I4" s="91" t="s">
        <v>114</v>
      </c>
    </row>
    <row r="5" spans="1:12" ht="13.8">
      <c r="C5" s="88"/>
      <c r="D5" s="92">
        <v>0.1</v>
      </c>
      <c r="E5" s="84">
        <f>8*1.25</f>
        <v>10</v>
      </c>
      <c r="H5" s="93">
        <f>D5</f>
        <v>0.1</v>
      </c>
      <c r="I5" s="94">
        <f>SQRT(H5)</f>
        <v>0.31622776601683794</v>
      </c>
    </row>
    <row r="6" spans="1:12" ht="8.25" customHeight="1"/>
    <row r="7" spans="1:12" ht="13.8">
      <c r="C7" s="95" t="s">
        <v>106</v>
      </c>
      <c r="D7" s="90" t="s">
        <v>126</v>
      </c>
      <c r="E7" s="90" t="s">
        <v>127</v>
      </c>
      <c r="F7" s="91" t="s">
        <v>121</v>
      </c>
      <c r="G7" s="88"/>
    </row>
    <row r="8" spans="1:12" ht="15.75" customHeight="1">
      <c r="C8" s="96">
        <v>0</v>
      </c>
      <c r="D8" s="97">
        <f>POISSON(C8,Mean,FALSE)</f>
        <v>0.90483741803595952</v>
      </c>
      <c r="E8" s="98">
        <f>POISSON(C8,Mean,TRUE)</f>
        <v>0.90483741803595952</v>
      </c>
      <c r="F8" s="98">
        <f>IF(C8=0,1,1-POISSON(C8-1,Mean,TRUE))</f>
        <v>1</v>
      </c>
      <c r="G8" s="99"/>
    </row>
    <row r="9" spans="1:12" ht="13.8">
      <c r="C9" s="100">
        <f t="shared" ref="C9:C57" si="0">C8+1</f>
        <v>1</v>
      </c>
      <c r="D9" s="97">
        <f>POISSON(C9,Mean,FALSE)</f>
        <v>9.0483741803595974E-2</v>
      </c>
      <c r="E9" s="98">
        <f t="shared" ref="E9:E24" si="1">POISSON(C9,Mean,TRUE)</f>
        <v>0.99532115983955549</v>
      </c>
      <c r="F9" s="98">
        <f t="shared" ref="F9:F57" si="2">1-E8</f>
        <v>9.5162581964040482E-2</v>
      </c>
      <c r="G9" s="99"/>
    </row>
    <row r="10" spans="1:12" ht="13.8">
      <c r="C10" s="100">
        <f t="shared" si="0"/>
        <v>2</v>
      </c>
      <c r="D10" s="97">
        <f t="shared" ref="D10:D24" si="3">POISSON(C10,Mean,FALSE)</f>
        <v>4.5241870901797992E-3</v>
      </c>
      <c r="E10" s="98">
        <f t="shared" si="1"/>
        <v>0.99984534692973526</v>
      </c>
      <c r="F10" s="98">
        <f t="shared" si="2"/>
        <v>4.6788401604445085E-3</v>
      </c>
      <c r="G10" s="99"/>
    </row>
    <row r="11" spans="1:12" ht="13.8">
      <c r="A11" s="101"/>
      <c r="C11" s="100">
        <f t="shared" si="0"/>
        <v>3</v>
      </c>
      <c r="D11" s="98">
        <f>POISSON(C11,Mean,FALSE)</f>
        <v>1.5080623633932666E-4</v>
      </c>
      <c r="E11" s="98">
        <f>POISSON(C11,Mean,TRUE)</f>
        <v>0.9999961531660746</v>
      </c>
      <c r="F11" s="97">
        <f>1-E10</f>
        <v>1.5465307026474306E-4</v>
      </c>
      <c r="G11" s="99"/>
    </row>
    <row r="12" spans="1:12" ht="13.8">
      <c r="C12" s="100">
        <f t="shared" si="0"/>
        <v>4</v>
      </c>
      <c r="D12" s="98">
        <f t="shared" si="3"/>
        <v>3.770155908483168E-6</v>
      </c>
      <c r="E12" s="98">
        <f t="shared" si="1"/>
        <v>0.99999992332198318</v>
      </c>
      <c r="F12" s="98">
        <f>1-E11</f>
        <v>3.8468339254027484E-6</v>
      </c>
      <c r="G12" s="99"/>
    </row>
    <row r="13" spans="1:12" ht="13.8">
      <c r="C13" s="100">
        <f t="shared" si="0"/>
        <v>5</v>
      </c>
      <c r="D13" s="98">
        <f t="shared" si="3"/>
        <v>7.5403118169663434E-8</v>
      </c>
      <c r="E13" s="98">
        <f t="shared" si="1"/>
        <v>0.99999999872510137</v>
      </c>
      <c r="F13" s="98">
        <f t="shared" si="2"/>
        <v>7.667801682487152E-8</v>
      </c>
      <c r="G13" s="99"/>
    </row>
    <row r="14" spans="1:12" ht="13.8">
      <c r="C14" s="100">
        <f t="shared" si="0"/>
        <v>6</v>
      </c>
      <c r="D14" s="98">
        <f t="shared" si="3"/>
        <v>1.2567186361610553E-9</v>
      </c>
      <c r="E14" s="98">
        <f t="shared" si="1"/>
        <v>0.99999999998181988</v>
      </c>
      <c r="F14" s="98">
        <f t="shared" si="2"/>
        <v>1.2748986311095223E-9</v>
      </c>
      <c r="G14" s="99"/>
    </row>
    <row r="15" spans="1:12" ht="13.8">
      <c r="C15" s="100">
        <f t="shared" si="0"/>
        <v>7</v>
      </c>
      <c r="D15" s="98">
        <f t="shared" si="3"/>
        <v>1.7953123373729432E-11</v>
      </c>
      <c r="E15" s="98">
        <f t="shared" si="1"/>
        <v>0.99999999999977307</v>
      </c>
      <c r="F15" s="98">
        <f>1-E14</f>
        <v>1.8180124072841863E-11</v>
      </c>
      <c r="G15" s="99"/>
    </row>
    <row r="16" spans="1:12" ht="13.8">
      <c r="C16" s="100">
        <f t="shared" si="0"/>
        <v>8</v>
      </c>
      <c r="D16" s="98">
        <f t="shared" si="3"/>
        <v>2.2441404217161682E-13</v>
      </c>
      <c r="E16" s="98">
        <f>POISSON(C16,Mean,TRUE)</f>
        <v>0.99999999999999756</v>
      </c>
      <c r="F16" s="98">
        <f t="shared" si="2"/>
        <v>2.26929586233382E-13</v>
      </c>
      <c r="G16" s="99"/>
    </row>
    <row r="17" spans="3:8" ht="13.8">
      <c r="C17" s="100">
        <f t="shared" si="0"/>
        <v>9</v>
      </c>
      <c r="D17" s="98">
        <f t="shared" si="3"/>
        <v>2.4934893574624087E-15</v>
      </c>
      <c r="E17" s="98">
        <f t="shared" si="1"/>
        <v>1</v>
      </c>
      <c r="F17" s="98">
        <f t="shared" si="2"/>
        <v>2.4424906541753444E-15</v>
      </c>
      <c r="G17" s="99"/>
    </row>
    <row r="18" spans="3:8" ht="13.8">
      <c r="C18" s="100">
        <f t="shared" si="0"/>
        <v>10</v>
      </c>
      <c r="D18" s="98">
        <f t="shared" si="3"/>
        <v>2.4934893574624125E-17</v>
      </c>
      <c r="E18" s="98">
        <f t="shared" si="1"/>
        <v>1</v>
      </c>
      <c r="F18" s="98">
        <f t="shared" si="2"/>
        <v>0</v>
      </c>
      <c r="G18" s="99"/>
    </row>
    <row r="19" spans="3:8" ht="13.8">
      <c r="C19" s="100">
        <f t="shared" si="0"/>
        <v>11</v>
      </c>
      <c r="D19" s="98">
        <f t="shared" si="3"/>
        <v>2.2668085067840045E-19</v>
      </c>
      <c r="E19" s="98">
        <f t="shared" si="1"/>
        <v>1</v>
      </c>
      <c r="F19" s="98">
        <f t="shared" si="2"/>
        <v>0</v>
      </c>
      <c r="G19" s="99"/>
    </row>
    <row r="20" spans="3:8" ht="13.8">
      <c r="C20" s="100">
        <f t="shared" si="0"/>
        <v>12</v>
      </c>
      <c r="D20" s="98">
        <f t="shared" si="3"/>
        <v>1.8890070889866793E-21</v>
      </c>
      <c r="E20" s="98">
        <f t="shared" si="1"/>
        <v>1</v>
      </c>
      <c r="F20" s="98">
        <f t="shared" si="2"/>
        <v>0</v>
      </c>
      <c r="G20" s="99"/>
    </row>
    <row r="21" spans="3:8" ht="13.8">
      <c r="C21" s="100">
        <f t="shared" si="0"/>
        <v>13</v>
      </c>
      <c r="D21" s="98">
        <f t="shared" si="3"/>
        <v>1.4530823761436035E-23</v>
      </c>
      <c r="E21" s="98">
        <f t="shared" si="1"/>
        <v>1</v>
      </c>
      <c r="F21" s="98">
        <f t="shared" si="2"/>
        <v>0</v>
      </c>
      <c r="G21" s="99"/>
    </row>
    <row r="22" spans="3:8" ht="13.8">
      <c r="C22" s="100">
        <f t="shared" si="0"/>
        <v>14</v>
      </c>
      <c r="D22" s="98">
        <f t="shared" si="3"/>
        <v>1.0379159829597154E-25</v>
      </c>
      <c r="E22" s="98">
        <f t="shared" si="1"/>
        <v>1</v>
      </c>
      <c r="F22" s="98">
        <f t="shared" si="2"/>
        <v>0</v>
      </c>
      <c r="G22" s="99"/>
    </row>
    <row r="23" spans="3:8" ht="13.8">
      <c r="C23" s="100">
        <f t="shared" si="0"/>
        <v>15</v>
      </c>
      <c r="D23" s="98">
        <f t="shared" si="3"/>
        <v>6.9194398863980673E-28</v>
      </c>
      <c r="E23" s="98">
        <f t="shared" si="1"/>
        <v>1</v>
      </c>
      <c r="F23" s="98">
        <f t="shared" si="2"/>
        <v>0</v>
      </c>
      <c r="G23" s="99"/>
    </row>
    <row r="24" spans="3:8" ht="13.8">
      <c r="C24" s="100">
        <f t="shared" si="0"/>
        <v>16</v>
      </c>
      <c r="D24" s="98">
        <f t="shared" si="3"/>
        <v>4.324649928998801E-30</v>
      </c>
      <c r="E24" s="98">
        <f t="shared" si="1"/>
        <v>1</v>
      </c>
      <c r="F24" s="98">
        <f t="shared" si="2"/>
        <v>0</v>
      </c>
      <c r="G24" s="99"/>
    </row>
    <row r="25" spans="3:8" ht="13.8">
      <c r="C25" s="100">
        <f t="shared" si="0"/>
        <v>17</v>
      </c>
      <c r="D25" s="98">
        <f>POISSON(C25,Mean,FALSE)</f>
        <v>2.5439117229404793E-32</v>
      </c>
      <c r="E25" s="98">
        <f>POISSON(C25,Mean,TRUE)</f>
        <v>1</v>
      </c>
      <c r="F25" s="98">
        <f t="shared" si="2"/>
        <v>0</v>
      </c>
      <c r="G25" s="99"/>
    </row>
    <row r="26" spans="3:8" ht="13.8">
      <c r="C26" s="100">
        <f t="shared" si="0"/>
        <v>18</v>
      </c>
      <c r="D26" s="98">
        <f>POISSON(C26,Mean,FALSE)</f>
        <v>1.4132842905224861E-34</v>
      </c>
      <c r="E26" s="98">
        <f>POISSON(C26,Mean,TRUE)</f>
        <v>1</v>
      </c>
      <c r="F26" s="98">
        <f t="shared" si="2"/>
        <v>0</v>
      </c>
      <c r="G26" s="99"/>
    </row>
    <row r="27" spans="3:8" ht="13.8">
      <c r="C27" s="100">
        <f t="shared" si="0"/>
        <v>19</v>
      </c>
      <c r="D27" s="98">
        <f>POISSON(C27,Mean,FALSE)</f>
        <v>7.4383383711709856E-37</v>
      </c>
      <c r="E27" s="98">
        <f>POISSON(C27,Mean,TRUE)</f>
        <v>1</v>
      </c>
      <c r="F27" s="98">
        <f t="shared" si="2"/>
        <v>0</v>
      </c>
      <c r="G27" s="99"/>
      <c r="H27" s="102"/>
    </row>
    <row r="28" spans="3:8" ht="13.8">
      <c r="C28" s="100">
        <f t="shared" si="0"/>
        <v>20</v>
      </c>
      <c r="D28" s="98">
        <f t="shared" ref="D28:D83" si="4">POISSON(C28,Mean,FALSE)</f>
        <v>3.7191691855855044E-39</v>
      </c>
      <c r="E28" s="98">
        <f t="shared" ref="E28:E57" si="5">POISSON(C28,Mean,TRUE)</f>
        <v>1</v>
      </c>
      <c r="F28" s="98">
        <f>1-E27</f>
        <v>0</v>
      </c>
      <c r="G28" s="99"/>
      <c r="H28" s="102"/>
    </row>
    <row r="29" spans="3:8" ht="13.8">
      <c r="C29" s="100">
        <f t="shared" si="0"/>
        <v>21</v>
      </c>
      <c r="D29" s="98">
        <f t="shared" si="4"/>
        <v>1.7710329455168991E-41</v>
      </c>
      <c r="E29" s="98">
        <f t="shared" si="5"/>
        <v>1</v>
      </c>
      <c r="F29" s="98">
        <f>1-E28</f>
        <v>0</v>
      </c>
      <c r="G29" s="99"/>
    </row>
    <row r="30" spans="3:8" ht="13.8">
      <c r="C30" s="100">
        <f t="shared" si="0"/>
        <v>22</v>
      </c>
      <c r="D30" s="98">
        <f t="shared" si="4"/>
        <v>8.0501497523495321E-44</v>
      </c>
      <c r="E30" s="98">
        <f t="shared" si="5"/>
        <v>1</v>
      </c>
      <c r="F30" s="98">
        <f t="shared" si="2"/>
        <v>0</v>
      </c>
      <c r="G30" s="99"/>
    </row>
    <row r="31" spans="3:8" ht="13.8">
      <c r="C31" s="100">
        <f t="shared" si="0"/>
        <v>23</v>
      </c>
      <c r="D31" s="98">
        <f t="shared" si="4"/>
        <v>3.5000651097171961E-46</v>
      </c>
      <c r="E31" s="98">
        <f t="shared" si="5"/>
        <v>1</v>
      </c>
      <c r="F31" s="98">
        <f t="shared" si="2"/>
        <v>0</v>
      </c>
      <c r="G31" s="99"/>
    </row>
    <row r="32" spans="3:8" ht="13.8">
      <c r="C32" s="100">
        <f t="shared" si="0"/>
        <v>24</v>
      </c>
      <c r="D32" s="98">
        <f t="shared" si="4"/>
        <v>1.4583604623821639E-48</v>
      </c>
      <c r="E32" s="98">
        <f t="shared" si="5"/>
        <v>1</v>
      </c>
      <c r="F32" s="98">
        <f t="shared" si="2"/>
        <v>0</v>
      </c>
      <c r="G32" s="99"/>
    </row>
    <row r="33" spans="3:7" ht="13.8">
      <c r="C33" s="100">
        <f t="shared" si="0"/>
        <v>25</v>
      </c>
      <c r="D33" s="98">
        <f t="shared" si="4"/>
        <v>5.8334418495286797E-51</v>
      </c>
      <c r="E33" s="98">
        <f t="shared" si="5"/>
        <v>1</v>
      </c>
      <c r="F33" s="98">
        <f t="shared" si="2"/>
        <v>0</v>
      </c>
      <c r="G33" s="99"/>
    </row>
    <row r="34" spans="3:7" ht="13.8">
      <c r="C34" s="100">
        <f t="shared" si="0"/>
        <v>26</v>
      </c>
      <c r="D34" s="98">
        <f t="shared" si="4"/>
        <v>2.2436314805879553E-53</v>
      </c>
      <c r="E34" s="98">
        <f t="shared" si="5"/>
        <v>1</v>
      </c>
      <c r="F34" s="98">
        <f t="shared" si="2"/>
        <v>0</v>
      </c>
      <c r="G34" s="99"/>
    </row>
    <row r="35" spans="3:7" ht="13.8">
      <c r="C35" s="100">
        <f t="shared" si="0"/>
        <v>27</v>
      </c>
      <c r="D35" s="98">
        <f t="shared" si="4"/>
        <v>8.3097462243999141E-56</v>
      </c>
      <c r="E35" s="98">
        <f t="shared" si="5"/>
        <v>1</v>
      </c>
      <c r="F35" s="98">
        <f t="shared" si="2"/>
        <v>0</v>
      </c>
      <c r="G35" s="99"/>
    </row>
    <row r="36" spans="3:7" ht="13.8">
      <c r="C36" s="100">
        <f t="shared" si="0"/>
        <v>28</v>
      </c>
      <c r="D36" s="98">
        <f t="shared" si="4"/>
        <v>2.967766508714225E-58</v>
      </c>
      <c r="E36" s="98">
        <f t="shared" si="5"/>
        <v>1</v>
      </c>
      <c r="F36" s="98">
        <f t="shared" si="2"/>
        <v>0</v>
      </c>
      <c r="G36" s="99"/>
    </row>
    <row r="37" spans="3:7" ht="13.8">
      <c r="C37" s="100">
        <f t="shared" si="0"/>
        <v>29</v>
      </c>
      <c r="D37" s="98">
        <f t="shared" si="4"/>
        <v>1.0233677616256041E-60</v>
      </c>
      <c r="E37" s="98">
        <f t="shared" si="5"/>
        <v>1</v>
      </c>
      <c r="F37" s="98">
        <f t="shared" si="2"/>
        <v>0</v>
      </c>
      <c r="G37" s="99"/>
    </row>
    <row r="38" spans="3:7" ht="13.8">
      <c r="C38" s="100">
        <f t="shared" si="0"/>
        <v>30</v>
      </c>
      <c r="D38" s="98">
        <f t="shared" si="4"/>
        <v>3.4112258720853232E-63</v>
      </c>
      <c r="E38" s="98">
        <f t="shared" si="5"/>
        <v>1</v>
      </c>
      <c r="F38" s="98">
        <f t="shared" si="2"/>
        <v>0</v>
      </c>
      <c r="G38" s="99"/>
    </row>
    <row r="39" spans="3:7" ht="13.8">
      <c r="C39" s="100">
        <f t="shared" si="0"/>
        <v>31</v>
      </c>
      <c r="D39" s="98">
        <f t="shared" si="4"/>
        <v>1.1003954426081763E-65</v>
      </c>
      <c r="E39" s="98">
        <f t="shared" si="5"/>
        <v>1</v>
      </c>
      <c r="F39" s="98">
        <f t="shared" si="2"/>
        <v>0</v>
      </c>
      <c r="G39" s="99"/>
    </row>
    <row r="40" spans="3:7" ht="13.8">
      <c r="C40" s="100">
        <f t="shared" si="0"/>
        <v>32</v>
      </c>
      <c r="D40" s="98">
        <f t="shared" si="4"/>
        <v>3.4387357581505519E-68</v>
      </c>
      <c r="E40" s="98">
        <f t="shared" si="5"/>
        <v>1</v>
      </c>
      <c r="F40" s="98">
        <f t="shared" si="2"/>
        <v>0</v>
      </c>
      <c r="G40" s="99"/>
    </row>
    <row r="41" spans="3:7" ht="13.8">
      <c r="C41" s="100">
        <f t="shared" si="0"/>
        <v>33</v>
      </c>
      <c r="D41" s="98">
        <f t="shared" si="4"/>
        <v>1.0420411388334739E-70</v>
      </c>
      <c r="E41" s="98">
        <f t="shared" si="5"/>
        <v>1</v>
      </c>
      <c r="F41" s="98">
        <f t="shared" si="2"/>
        <v>0</v>
      </c>
      <c r="G41" s="99"/>
    </row>
    <row r="42" spans="3:7" ht="13.8">
      <c r="C42" s="100">
        <f t="shared" si="0"/>
        <v>34</v>
      </c>
      <c r="D42" s="98">
        <f t="shared" si="4"/>
        <v>3.0648268789220843E-73</v>
      </c>
      <c r="E42" s="98">
        <f t="shared" si="5"/>
        <v>1</v>
      </c>
      <c r="F42" s="98">
        <f t="shared" si="2"/>
        <v>0</v>
      </c>
      <c r="G42" s="99"/>
    </row>
    <row r="43" spans="3:7" ht="13.8">
      <c r="C43" s="100">
        <f t="shared" si="0"/>
        <v>35</v>
      </c>
      <c r="D43" s="98">
        <f t="shared" si="4"/>
        <v>8.7566482254916496E-76</v>
      </c>
      <c r="E43" s="98">
        <f t="shared" si="5"/>
        <v>1</v>
      </c>
      <c r="F43" s="98">
        <f t="shared" si="2"/>
        <v>0</v>
      </c>
      <c r="G43" s="99"/>
    </row>
    <row r="44" spans="3:7" ht="13.8">
      <c r="C44" s="100">
        <f t="shared" si="0"/>
        <v>36</v>
      </c>
      <c r="D44" s="98">
        <f t="shared" si="4"/>
        <v>2.4324022848587481E-78</v>
      </c>
      <c r="E44" s="98">
        <f t="shared" si="5"/>
        <v>1</v>
      </c>
      <c r="F44" s="98">
        <f t="shared" si="2"/>
        <v>0</v>
      </c>
      <c r="G44" s="99"/>
    </row>
    <row r="45" spans="3:7" ht="13.8">
      <c r="C45" s="100">
        <f t="shared" si="0"/>
        <v>37</v>
      </c>
      <c r="D45" s="98">
        <f t="shared" si="4"/>
        <v>6.5740602293482093E-81</v>
      </c>
      <c r="E45" s="98">
        <f t="shared" si="5"/>
        <v>1</v>
      </c>
      <c r="F45" s="98">
        <f t="shared" si="2"/>
        <v>0</v>
      </c>
      <c r="G45" s="99"/>
    </row>
    <row r="46" spans="3:7" ht="13.8">
      <c r="C46" s="100">
        <f t="shared" si="0"/>
        <v>38</v>
      </c>
      <c r="D46" s="98">
        <f t="shared" si="4"/>
        <v>1.7300158498284253E-83</v>
      </c>
      <c r="E46" s="98">
        <f t="shared" si="5"/>
        <v>1</v>
      </c>
      <c r="F46" s="98">
        <f t="shared" si="2"/>
        <v>0</v>
      </c>
      <c r="G46" s="99"/>
    </row>
    <row r="47" spans="3:7" ht="13.8">
      <c r="C47" s="100">
        <f t="shared" si="0"/>
        <v>39</v>
      </c>
      <c r="D47" s="98">
        <f t="shared" si="4"/>
        <v>4.435938076483165E-86</v>
      </c>
      <c r="E47" s="98">
        <f t="shared" si="5"/>
        <v>1</v>
      </c>
      <c r="F47" s="98">
        <f t="shared" si="2"/>
        <v>0</v>
      </c>
      <c r="G47" s="99"/>
    </row>
    <row r="48" spans="3:7" ht="13.8">
      <c r="C48" s="100">
        <f t="shared" si="0"/>
        <v>40</v>
      </c>
      <c r="D48" s="98">
        <f t="shared" si="4"/>
        <v>1.1089845191207925E-88</v>
      </c>
      <c r="E48" s="98">
        <f t="shared" si="5"/>
        <v>1</v>
      </c>
      <c r="F48" s="98">
        <f t="shared" si="2"/>
        <v>0</v>
      </c>
      <c r="G48" s="99"/>
    </row>
    <row r="49" spans="3:7" ht="13.8">
      <c r="C49" s="100">
        <f t="shared" si="0"/>
        <v>41</v>
      </c>
      <c r="D49" s="98">
        <f t="shared" si="4"/>
        <v>2.7048402905385217E-91</v>
      </c>
      <c r="E49" s="98">
        <f t="shared" si="5"/>
        <v>1</v>
      </c>
      <c r="F49" s="98">
        <f t="shared" si="2"/>
        <v>0</v>
      </c>
      <c r="G49" s="99"/>
    </row>
    <row r="50" spans="3:7" ht="13.8">
      <c r="C50" s="100">
        <f t="shared" si="0"/>
        <v>42</v>
      </c>
      <c r="D50" s="98">
        <f t="shared" si="4"/>
        <v>6.4400959298536309E-94</v>
      </c>
      <c r="E50" s="98">
        <f t="shared" si="5"/>
        <v>1</v>
      </c>
      <c r="F50" s="98">
        <f t="shared" si="2"/>
        <v>0</v>
      </c>
      <c r="G50" s="99"/>
    </row>
    <row r="51" spans="3:7" ht="13.8">
      <c r="C51" s="100">
        <f t="shared" si="0"/>
        <v>43</v>
      </c>
      <c r="D51" s="98">
        <f t="shared" si="4"/>
        <v>1.4976967278729204E-96</v>
      </c>
      <c r="E51" s="98">
        <f t="shared" si="5"/>
        <v>1</v>
      </c>
      <c r="F51" s="98">
        <f t="shared" si="2"/>
        <v>0</v>
      </c>
      <c r="G51" s="99"/>
    </row>
    <row r="52" spans="3:7" ht="13.8">
      <c r="C52" s="100">
        <f t="shared" si="0"/>
        <v>44</v>
      </c>
      <c r="D52" s="98">
        <f t="shared" si="4"/>
        <v>3.4038561997112207E-99</v>
      </c>
      <c r="E52" s="98">
        <f t="shared" si="5"/>
        <v>1</v>
      </c>
      <c r="F52" s="98">
        <f t="shared" si="2"/>
        <v>0</v>
      </c>
      <c r="G52" s="99"/>
    </row>
    <row r="53" spans="3:7" ht="13.8">
      <c r="C53" s="100">
        <f t="shared" si="0"/>
        <v>45</v>
      </c>
      <c r="D53" s="98">
        <f t="shared" si="4"/>
        <v>7.564124888246813E-102</v>
      </c>
      <c r="E53" s="98">
        <f t="shared" si="5"/>
        <v>1</v>
      </c>
      <c r="F53" s="98">
        <f t="shared" si="2"/>
        <v>0</v>
      </c>
      <c r="G53" s="99"/>
    </row>
    <row r="54" spans="3:7" ht="13.8">
      <c r="C54" s="100">
        <f t="shared" si="0"/>
        <v>46</v>
      </c>
      <c r="D54" s="98">
        <f t="shared" si="4"/>
        <v>1.6443749757059234E-104</v>
      </c>
      <c r="E54" s="98">
        <f t="shared" si="5"/>
        <v>1</v>
      </c>
      <c r="F54" s="98">
        <f t="shared" si="2"/>
        <v>0</v>
      </c>
      <c r="G54" s="99"/>
    </row>
    <row r="55" spans="3:7" ht="13.8">
      <c r="C55" s="100">
        <f t="shared" si="0"/>
        <v>47</v>
      </c>
      <c r="D55" s="98">
        <f t="shared" si="4"/>
        <v>3.4986701610763021E-107</v>
      </c>
      <c r="E55" s="98">
        <f t="shared" si="5"/>
        <v>1</v>
      </c>
      <c r="F55" s="98">
        <f t="shared" si="2"/>
        <v>0</v>
      </c>
      <c r="G55" s="99"/>
    </row>
    <row r="56" spans="3:7" ht="13.8">
      <c r="C56" s="100">
        <f t="shared" si="0"/>
        <v>48</v>
      </c>
      <c r="D56" s="98">
        <f t="shared" si="4"/>
        <v>7.288896168909099E-110</v>
      </c>
      <c r="E56" s="98">
        <f t="shared" si="5"/>
        <v>1</v>
      </c>
      <c r="F56" s="98">
        <f t="shared" si="2"/>
        <v>0</v>
      </c>
      <c r="G56" s="99"/>
    </row>
    <row r="57" spans="3:7" ht="13.8">
      <c r="C57" s="100">
        <f t="shared" si="0"/>
        <v>49</v>
      </c>
      <c r="D57" s="98">
        <f t="shared" si="4"/>
        <v>1.4875298303896418E-112</v>
      </c>
      <c r="E57" s="98">
        <f t="shared" si="5"/>
        <v>1</v>
      </c>
      <c r="F57" s="98">
        <f t="shared" si="2"/>
        <v>0</v>
      </c>
      <c r="G57" s="99"/>
    </row>
    <row r="58" spans="3:7" ht="13.8">
      <c r="C58" s="100">
        <f>C57+1</f>
        <v>50</v>
      </c>
      <c r="D58" s="98">
        <f t="shared" si="4"/>
        <v>2.975059660779247E-115</v>
      </c>
      <c r="E58" s="98">
        <f>POISSON(C58,Mean,TRUE)</f>
        <v>1</v>
      </c>
      <c r="F58" s="98">
        <f>1-E57</f>
        <v>0</v>
      </c>
      <c r="G58" s="99"/>
    </row>
    <row r="59" spans="3:7" ht="13.8">
      <c r="C59" s="100">
        <f t="shared" ref="C59:C83" si="6">C58+1</f>
        <v>51</v>
      </c>
      <c r="D59" s="98">
        <f t="shared" si="4"/>
        <v>5.8334503152533125E-118</v>
      </c>
      <c r="E59" s="98">
        <f t="shared" ref="E59:E76" si="7">POISSON(C59,Mean,TRUE)</f>
        <v>1</v>
      </c>
      <c r="F59" s="98">
        <f t="shared" ref="F59:F83" si="8">1-E58</f>
        <v>0</v>
      </c>
    </row>
    <row r="60" spans="3:7" ht="13.8">
      <c r="C60" s="100">
        <f t="shared" si="6"/>
        <v>52</v>
      </c>
      <c r="D60" s="98">
        <f t="shared" si="4"/>
        <v>1.1218173683179438E-120</v>
      </c>
      <c r="E60" s="98">
        <f t="shared" si="7"/>
        <v>1</v>
      </c>
      <c r="F60" s="98">
        <f t="shared" si="8"/>
        <v>0</v>
      </c>
    </row>
    <row r="61" spans="3:7" ht="13.8">
      <c r="C61" s="100">
        <f t="shared" si="6"/>
        <v>53</v>
      </c>
      <c r="D61" s="98">
        <f t="shared" si="4"/>
        <v>2.1166365439960904E-123</v>
      </c>
      <c r="E61" s="98">
        <f t="shared" si="7"/>
        <v>1</v>
      </c>
      <c r="F61" s="98">
        <f t="shared" si="8"/>
        <v>0</v>
      </c>
    </row>
    <row r="62" spans="3:7" ht="13.8">
      <c r="C62" s="100">
        <f t="shared" si="6"/>
        <v>54</v>
      </c>
      <c r="D62" s="98">
        <f t="shared" si="4"/>
        <v>3.9196973036965218E-126</v>
      </c>
      <c r="E62" s="98">
        <f t="shared" si="7"/>
        <v>1</v>
      </c>
      <c r="F62" s="98">
        <f t="shared" si="8"/>
        <v>0</v>
      </c>
    </row>
    <row r="63" spans="3:7" ht="13.8">
      <c r="C63" s="100">
        <f t="shared" si="6"/>
        <v>55</v>
      </c>
      <c r="D63" s="98">
        <f t="shared" si="4"/>
        <v>7.1267223703571958E-129</v>
      </c>
      <c r="E63" s="98">
        <f t="shared" si="7"/>
        <v>1</v>
      </c>
      <c r="F63" s="98">
        <f t="shared" si="8"/>
        <v>0</v>
      </c>
    </row>
    <row r="64" spans="3:7" ht="13.8">
      <c r="C64" s="100">
        <f t="shared" si="6"/>
        <v>56</v>
      </c>
      <c r="D64" s="98">
        <f t="shared" si="4"/>
        <v>1.2726289947066717E-131</v>
      </c>
      <c r="E64" s="98">
        <f t="shared" si="7"/>
        <v>1</v>
      </c>
      <c r="F64" s="98">
        <f t="shared" si="8"/>
        <v>0</v>
      </c>
    </row>
    <row r="65" spans="3:6" ht="13.8">
      <c r="C65" s="100">
        <f t="shared" si="6"/>
        <v>57</v>
      </c>
      <c r="D65" s="98">
        <f t="shared" si="4"/>
        <v>2.2326824468538173E-134</v>
      </c>
      <c r="E65" s="98">
        <f t="shared" si="7"/>
        <v>1</v>
      </c>
      <c r="F65" s="98">
        <f t="shared" si="8"/>
        <v>0</v>
      </c>
    </row>
    <row r="66" spans="3:6" ht="13.8">
      <c r="C66" s="100">
        <f t="shared" si="6"/>
        <v>58</v>
      </c>
      <c r="D66" s="98">
        <f t="shared" si="4"/>
        <v>3.8494524945755195E-137</v>
      </c>
      <c r="E66" s="98">
        <f t="shared" si="7"/>
        <v>1</v>
      </c>
      <c r="F66" s="98">
        <f t="shared" si="8"/>
        <v>0</v>
      </c>
    </row>
    <row r="67" spans="3:6" ht="13.8">
      <c r="C67" s="100">
        <f t="shared" si="6"/>
        <v>59</v>
      </c>
      <c r="D67" s="98">
        <f t="shared" si="4"/>
        <v>6.5244957535180361E-140</v>
      </c>
      <c r="E67" s="98">
        <f t="shared" si="7"/>
        <v>1</v>
      </c>
      <c r="F67" s="98">
        <f t="shared" si="8"/>
        <v>0</v>
      </c>
    </row>
    <row r="68" spans="3:6" ht="13.8">
      <c r="C68" s="100">
        <f t="shared" si="6"/>
        <v>60</v>
      </c>
      <c r="D68" s="98">
        <f t="shared" si="4"/>
        <v>1.0874159589196012E-142</v>
      </c>
      <c r="E68" s="98">
        <f t="shared" si="7"/>
        <v>1</v>
      </c>
      <c r="F68" s="98">
        <f t="shared" si="8"/>
        <v>0</v>
      </c>
    </row>
    <row r="69" spans="3:6" ht="13.8">
      <c r="C69" s="100">
        <f t="shared" si="6"/>
        <v>61</v>
      </c>
      <c r="D69" s="98">
        <f t="shared" si="4"/>
        <v>1.7826491129829906E-145</v>
      </c>
      <c r="E69" s="98">
        <f t="shared" si="7"/>
        <v>1</v>
      </c>
      <c r="F69" s="98">
        <f t="shared" si="8"/>
        <v>0</v>
      </c>
    </row>
    <row r="70" spans="3:6" ht="13.8">
      <c r="C70" s="100">
        <f t="shared" si="6"/>
        <v>62</v>
      </c>
      <c r="D70" s="98">
        <f t="shared" si="4"/>
        <v>2.8752405048114116E-148</v>
      </c>
      <c r="E70" s="98">
        <f t="shared" si="7"/>
        <v>1</v>
      </c>
      <c r="F70" s="98">
        <f t="shared" si="8"/>
        <v>0</v>
      </c>
    </row>
    <row r="71" spans="3:6" ht="13.8">
      <c r="C71" s="100">
        <f t="shared" si="6"/>
        <v>63</v>
      </c>
      <c r="D71" s="98">
        <f t="shared" si="4"/>
        <v>4.5638738171608649E-151</v>
      </c>
      <c r="E71" s="98">
        <f t="shared" si="7"/>
        <v>1</v>
      </c>
      <c r="F71" s="98">
        <f t="shared" si="8"/>
        <v>0</v>
      </c>
    </row>
    <row r="72" spans="3:6" ht="13.8">
      <c r="C72" s="100">
        <f t="shared" si="6"/>
        <v>64</v>
      </c>
      <c r="D72" s="98">
        <f t="shared" si="4"/>
        <v>7.1310528393138408E-154</v>
      </c>
      <c r="E72" s="98">
        <f t="shared" si="7"/>
        <v>1</v>
      </c>
      <c r="F72" s="98">
        <f t="shared" si="8"/>
        <v>0</v>
      </c>
    </row>
    <row r="73" spans="3:6" ht="13.8">
      <c r="C73" s="100">
        <f t="shared" si="6"/>
        <v>65</v>
      </c>
      <c r="D73" s="98">
        <f t="shared" si="4"/>
        <v>1.0970850522021605E-156</v>
      </c>
      <c r="E73" s="98">
        <f t="shared" si="7"/>
        <v>1</v>
      </c>
      <c r="F73" s="98">
        <f t="shared" si="8"/>
        <v>0</v>
      </c>
    </row>
    <row r="74" spans="3:6" ht="13.8">
      <c r="C74" s="100">
        <f t="shared" si="6"/>
        <v>66</v>
      </c>
      <c r="D74" s="98">
        <f t="shared" si="4"/>
        <v>1.6622500790941136E-159</v>
      </c>
      <c r="E74" s="98">
        <f t="shared" si="7"/>
        <v>1</v>
      </c>
      <c r="F74" s="98">
        <f t="shared" si="8"/>
        <v>0</v>
      </c>
    </row>
    <row r="75" spans="3:6" ht="13.8">
      <c r="C75" s="100">
        <f t="shared" si="6"/>
        <v>67</v>
      </c>
      <c r="D75" s="98">
        <f t="shared" si="4"/>
        <v>2.4809702673046298E-162</v>
      </c>
      <c r="E75" s="98">
        <f t="shared" si="7"/>
        <v>1</v>
      </c>
      <c r="F75" s="98">
        <f t="shared" si="8"/>
        <v>0</v>
      </c>
    </row>
    <row r="76" spans="3:6" ht="13.8">
      <c r="C76" s="100">
        <f t="shared" si="6"/>
        <v>68</v>
      </c>
      <c r="D76" s="98">
        <f t="shared" si="4"/>
        <v>3.6484856872127016E-165</v>
      </c>
      <c r="E76" s="98">
        <f t="shared" si="7"/>
        <v>1</v>
      </c>
      <c r="F76" s="98">
        <f t="shared" si="8"/>
        <v>0</v>
      </c>
    </row>
    <row r="77" spans="3:6" ht="13.8">
      <c r="C77" s="100">
        <f t="shared" si="6"/>
        <v>69</v>
      </c>
      <c r="D77" s="98">
        <f t="shared" si="4"/>
        <v>5.2876604162501671E-168</v>
      </c>
      <c r="E77" s="98">
        <f t="shared" ref="E77:E83" si="9">POISSON(C77,Mean,TRUE)</f>
        <v>1</v>
      </c>
      <c r="F77" s="98">
        <f t="shared" si="8"/>
        <v>0</v>
      </c>
    </row>
    <row r="78" spans="3:6" ht="13.8">
      <c r="C78" s="100">
        <f t="shared" si="6"/>
        <v>70</v>
      </c>
      <c r="D78" s="98">
        <f t="shared" si="4"/>
        <v>7.553800594643601E-171</v>
      </c>
      <c r="E78" s="98">
        <f t="shared" si="9"/>
        <v>1</v>
      </c>
      <c r="F78" s="98">
        <f t="shared" si="8"/>
        <v>0</v>
      </c>
    </row>
    <row r="79" spans="3:6" ht="13.8">
      <c r="C79" s="100">
        <f t="shared" si="6"/>
        <v>71</v>
      </c>
      <c r="D79" s="98">
        <f t="shared" si="4"/>
        <v>1.0639155767103547E-173</v>
      </c>
      <c r="E79" s="98">
        <f t="shared" si="9"/>
        <v>1</v>
      </c>
      <c r="F79" s="98">
        <f t="shared" si="8"/>
        <v>0</v>
      </c>
    </row>
    <row r="80" spans="3:6" ht="13.8">
      <c r="C80" s="100">
        <f t="shared" si="6"/>
        <v>72</v>
      </c>
      <c r="D80" s="98">
        <f t="shared" si="4"/>
        <v>1.4776605232087549E-176</v>
      </c>
      <c r="E80" s="98">
        <f t="shared" si="9"/>
        <v>1</v>
      </c>
      <c r="F80" s="98">
        <f t="shared" si="8"/>
        <v>0</v>
      </c>
    </row>
    <row r="81" spans="3:6" ht="13.8">
      <c r="C81" s="100">
        <f t="shared" si="6"/>
        <v>73</v>
      </c>
      <c r="D81" s="98">
        <f t="shared" si="4"/>
        <v>2.0241924975462705E-179</v>
      </c>
      <c r="E81" s="98">
        <f t="shared" si="9"/>
        <v>1</v>
      </c>
      <c r="F81" s="98">
        <f t="shared" si="8"/>
        <v>0</v>
      </c>
    </row>
    <row r="82" spans="3:6" ht="13.8">
      <c r="C82" s="100">
        <f t="shared" si="6"/>
        <v>74</v>
      </c>
      <c r="D82" s="98">
        <f t="shared" si="4"/>
        <v>2.7353952669545925E-182</v>
      </c>
      <c r="E82" s="98">
        <f t="shared" si="9"/>
        <v>1</v>
      </c>
      <c r="F82" s="98">
        <f t="shared" si="8"/>
        <v>0</v>
      </c>
    </row>
    <row r="83" spans="3:6" ht="13.8">
      <c r="C83" s="100">
        <f t="shared" si="6"/>
        <v>75</v>
      </c>
      <c r="D83" s="98">
        <f t="shared" si="4"/>
        <v>3.6471936892726056E-185</v>
      </c>
      <c r="E83" s="98">
        <f t="shared" si="9"/>
        <v>1</v>
      </c>
      <c r="F83" s="98">
        <f t="shared" si="8"/>
        <v>0</v>
      </c>
    </row>
  </sheetData>
  <mergeCells count="1">
    <mergeCell ref="C2:L2"/>
  </mergeCells>
  <printOptions gridLinesSet="0"/>
  <pageMargins left="0.75" right="0.75" top="1" bottom="1" header="0.5" footer="0.5"/>
  <pageSetup orientation="landscape" horizontalDpi="4294967292" verticalDpi="4294967292"/>
  <headerFooter alignWithMargins="0">
    <oddFooter>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0D433-7DFB-4FBD-BB46-8937C8801A76}">
  <sheetPr>
    <tabColor theme="7" tint="-0.249977111117893"/>
    <pageSetUpPr fitToPage="1"/>
  </sheetPr>
  <dimension ref="B1:R107"/>
  <sheetViews>
    <sheetView showGridLines="0" topLeftCell="A2" zoomScale="130" zoomScaleNormal="130" workbookViewId="0">
      <selection activeCell="C9" sqref="C9"/>
    </sheetView>
  </sheetViews>
  <sheetFormatPr baseColWidth="10" defaultColWidth="9.109375" defaultRowHeight="13.8"/>
  <cols>
    <col min="1" max="1" width="2.33203125" style="103" customWidth="1"/>
    <col min="2" max="2" width="4.33203125" style="103" customWidth="1"/>
    <col min="3" max="3" width="18.33203125" style="103" bestFit="1" customWidth="1"/>
    <col min="4" max="4" width="15" style="103" bestFit="1" customWidth="1"/>
    <col min="5" max="5" width="14.33203125" style="103" bestFit="1" customWidth="1"/>
    <col min="6" max="6" width="1.33203125" style="103" customWidth="1"/>
    <col min="7" max="11" width="9.33203125" style="103" customWidth="1"/>
    <col min="12" max="13" width="9.109375" style="103"/>
    <col min="14" max="14" width="22.109375" style="103" bestFit="1" customWidth="1"/>
    <col min="15" max="15" width="4.33203125" style="103" customWidth="1"/>
    <col min="16" max="16384" width="9.109375" style="103"/>
  </cols>
  <sheetData>
    <row r="1" spans="2:18" ht="14.4" thickBot="1">
      <c r="Q1" s="60" t="s">
        <v>103</v>
      </c>
      <c r="R1" s="60"/>
    </row>
    <row r="2" spans="2:18" ht="21.6" thickBot="1">
      <c r="B2" s="194" t="s">
        <v>128</v>
      </c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6"/>
      <c r="Q2" s="61" t="s">
        <v>129</v>
      </c>
      <c r="R2" s="103" t="s">
        <v>130</v>
      </c>
    </row>
    <row r="3" spans="2:18" ht="13.05" customHeight="1">
      <c r="C3" s="104" t="s">
        <v>131</v>
      </c>
      <c r="G3" s="62"/>
      <c r="Q3" s="61" t="s">
        <v>104</v>
      </c>
      <c r="R3" s="60" t="s">
        <v>105</v>
      </c>
    </row>
    <row r="4" spans="2:18" ht="15.6">
      <c r="B4" s="105" t="s">
        <v>111</v>
      </c>
      <c r="C4" s="105" t="s">
        <v>132</v>
      </c>
      <c r="D4" s="105" t="s">
        <v>0</v>
      </c>
      <c r="G4" s="106" t="s">
        <v>112</v>
      </c>
      <c r="H4" s="107" t="s">
        <v>113</v>
      </c>
      <c r="I4" s="106" t="s">
        <v>133</v>
      </c>
      <c r="J4" s="108" t="s">
        <v>134</v>
      </c>
      <c r="K4" s="107" t="s">
        <v>135</v>
      </c>
      <c r="Q4" s="61" t="s">
        <v>106</v>
      </c>
      <c r="R4" s="60" t="s">
        <v>136</v>
      </c>
    </row>
    <row r="5" spans="2:18">
      <c r="B5" s="109">
        <v>5</v>
      </c>
      <c r="C5" s="109">
        <v>1</v>
      </c>
      <c r="D5" s="109">
        <v>10</v>
      </c>
      <c r="G5" s="110">
        <f>n*S/NN</f>
        <v>0.5</v>
      </c>
      <c r="H5" s="110">
        <f>(NN-n)/(NN-1)*n*S/NN*(1-S/NN)</f>
        <v>0.25</v>
      </c>
      <c r="I5" s="111">
        <f>SQRT(H5)</f>
        <v>0.5</v>
      </c>
      <c r="J5" s="112">
        <f>MAX(0,n-NN+S)</f>
        <v>0</v>
      </c>
      <c r="K5" s="110">
        <f>MIN(n,S)</f>
        <v>1</v>
      </c>
      <c r="N5" s="113" t="s">
        <v>137</v>
      </c>
      <c r="Q5" s="103" t="s">
        <v>138</v>
      </c>
      <c r="R5" s="103" t="s">
        <v>139</v>
      </c>
    </row>
    <row r="6" spans="2:18" ht="4.5" customHeight="1"/>
    <row r="7" spans="2:18">
      <c r="B7" s="114" t="s">
        <v>106</v>
      </c>
      <c r="C7" s="115" t="s">
        <v>140</v>
      </c>
      <c r="D7" s="115" t="s">
        <v>120</v>
      </c>
      <c r="E7" s="106" t="s">
        <v>141</v>
      </c>
      <c r="F7" s="116"/>
    </row>
    <row r="8" spans="2:18">
      <c r="B8" s="110">
        <f>J5</f>
        <v>0</v>
      </c>
      <c r="C8" s="117">
        <f>IF(B8&lt;&gt;"",HYPGEOMDIST(B8,n,S,NN),"")</f>
        <v>0.5</v>
      </c>
      <c r="D8" s="117">
        <f>C8</f>
        <v>0.5</v>
      </c>
      <c r="E8" s="117">
        <v>1</v>
      </c>
      <c r="F8" s="118"/>
      <c r="G8" s="103">
        <f>n*S/NN</f>
        <v>0.5</v>
      </c>
    </row>
    <row r="9" spans="2:18">
      <c r="B9" s="110">
        <f>IF(B8&lt;$K$5,1+B8,"")</f>
        <v>1</v>
      </c>
      <c r="C9" s="172">
        <f t="shared" ref="C9:C72" si="0">IF(B9&lt;&gt;"",HYPGEOMDIST(B9,n,S,NN),"")</f>
        <v>0.5</v>
      </c>
      <c r="D9" s="117">
        <f>IF(C9&lt;&gt;"",D8+C9,"")</f>
        <v>1</v>
      </c>
      <c r="E9" s="117">
        <f>IF(D9&lt;&gt;"",1-D8,"")</f>
        <v>0.5</v>
      </c>
      <c r="F9" s="118"/>
    </row>
    <row r="10" spans="2:18" ht="15">
      <c r="B10" s="110" t="str">
        <f>IF(B9&lt;$K$5,1+B9,"")</f>
        <v/>
      </c>
      <c r="C10" s="117" t="str">
        <f t="shared" si="0"/>
        <v/>
      </c>
      <c r="D10" s="117" t="str">
        <f t="shared" ref="D10:D73" si="1">IF(C10&lt;&gt;"",D9+C10,"")</f>
        <v/>
      </c>
      <c r="E10" s="117" t="str">
        <f>IF(D10&lt;&gt;"",1-D9,"")</f>
        <v/>
      </c>
      <c r="F10" s="118"/>
      <c r="G10" s="119"/>
      <c r="H10" s="120"/>
    </row>
    <row r="11" spans="2:18">
      <c r="B11" s="110" t="str">
        <f>IF(B10&lt;$K$5,1+B10,"")</f>
        <v/>
      </c>
      <c r="C11" s="117" t="str">
        <f t="shared" si="0"/>
        <v/>
      </c>
      <c r="D11" s="117" t="str">
        <f t="shared" si="1"/>
        <v/>
      </c>
      <c r="E11" s="117" t="str">
        <f t="shared" ref="E11:E74" si="2">IF(D11&lt;&gt;"",1-D10,"")</f>
        <v/>
      </c>
      <c r="F11" s="118"/>
    </row>
    <row r="12" spans="2:18">
      <c r="B12" s="110" t="str">
        <f t="shared" ref="B12:B75" si="3">IF(B11&lt;$K$5,1+B11,"")</f>
        <v/>
      </c>
      <c r="C12" s="117" t="str">
        <f>IF(B12&lt;&gt;"",HYPGEOMDIST(B12,n,S,NN),"")</f>
        <v/>
      </c>
      <c r="D12" s="117" t="str">
        <f>IF(C12&lt;&gt;"",D11+C12,"")</f>
        <v/>
      </c>
      <c r="E12" s="117" t="str">
        <f>IF(D12&lt;&gt;"",1-D11,"")</f>
        <v/>
      </c>
      <c r="F12" s="118"/>
    </row>
    <row r="13" spans="2:18">
      <c r="B13" s="110" t="str">
        <f t="shared" si="3"/>
        <v/>
      </c>
      <c r="C13" s="117" t="str">
        <f t="shared" si="0"/>
        <v/>
      </c>
      <c r="D13" s="117" t="str">
        <f t="shared" si="1"/>
        <v/>
      </c>
      <c r="E13" s="117" t="str">
        <f t="shared" si="2"/>
        <v/>
      </c>
      <c r="F13" s="118"/>
      <c r="H13" s="118"/>
    </row>
    <row r="14" spans="2:18">
      <c r="B14" s="110" t="str">
        <f t="shared" si="3"/>
        <v/>
      </c>
      <c r="C14" s="117" t="str">
        <f t="shared" si="0"/>
        <v/>
      </c>
      <c r="D14" s="117" t="str">
        <f t="shared" si="1"/>
        <v/>
      </c>
      <c r="E14" s="117" t="str">
        <f t="shared" si="2"/>
        <v/>
      </c>
      <c r="F14" s="118"/>
    </row>
    <row r="15" spans="2:18">
      <c r="B15" s="110" t="str">
        <f t="shared" si="3"/>
        <v/>
      </c>
      <c r="C15" s="117" t="str">
        <f t="shared" si="0"/>
        <v/>
      </c>
      <c r="D15" s="117" t="str">
        <f t="shared" si="1"/>
        <v/>
      </c>
      <c r="E15" s="117" t="str">
        <f t="shared" si="2"/>
        <v/>
      </c>
      <c r="F15" s="118"/>
    </row>
    <row r="16" spans="2:18">
      <c r="B16" s="110" t="str">
        <f t="shared" si="3"/>
        <v/>
      </c>
      <c r="C16" s="117" t="str">
        <f>IF(B16&lt;&gt;"",HYPGEOMDIST(B16,n,S,NN),"")</f>
        <v/>
      </c>
      <c r="D16" s="117" t="str">
        <f t="shared" si="1"/>
        <v/>
      </c>
      <c r="E16" s="117" t="str">
        <f t="shared" si="2"/>
        <v/>
      </c>
      <c r="F16" s="118"/>
    </row>
    <row r="17" spans="2:7">
      <c r="B17" s="110" t="str">
        <f t="shared" si="3"/>
        <v/>
      </c>
      <c r="C17" s="117" t="str">
        <f t="shared" si="0"/>
        <v/>
      </c>
      <c r="D17" s="117" t="str">
        <f t="shared" si="1"/>
        <v/>
      </c>
      <c r="E17" s="117" t="str">
        <f t="shared" si="2"/>
        <v/>
      </c>
      <c r="F17" s="118"/>
    </row>
    <row r="18" spans="2:7">
      <c r="B18" s="110" t="str">
        <f t="shared" si="3"/>
        <v/>
      </c>
      <c r="C18" s="117" t="str">
        <f t="shared" si="0"/>
        <v/>
      </c>
      <c r="D18" s="117" t="str">
        <f t="shared" si="1"/>
        <v/>
      </c>
      <c r="E18" s="117" t="str">
        <f t="shared" si="2"/>
        <v/>
      </c>
      <c r="F18" s="118"/>
    </row>
    <row r="19" spans="2:7">
      <c r="B19" s="110" t="str">
        <f t="shared" si="3"/>
        <v/>
      </c>
      <c r="C19" s="117" t="str">
        <f t="shared" si="0"/>
        <v/>
      </c>
      <c r="D19" s="117" t="str">
        <f t="shared" si="1"/>
        <v/>
      </c>
      <c r="E19" s="117" t="str">
        <f t="shared" si="2"/>
        <v/>
      </c>
      <c r="F19" s="118"/>
    </row>
    <row r="20" spans="2:7">
      <c r="B20" s="110" t="str">
        <f t="shared" si="3"/>
        <v/>
      </c>
      <c r="C20" s="117" t="str">
        <f t="shared" si="0"/>
        <v/>
      </c>
      <c r="D20" s="117" t="str">
        <f t="shared" si="1"/>
        <v/>
      </c>
      <c r="E20" s="117" t="str">
        <f t="shared" si="2"/>
        <v/>
      </c>
      <c r="F20" s="118"/>
    </row>
    <row r="21" spans="2:7">
      <c r="B21" s="110" t="str">
        <f t="shared" si="3"/>
        <v/>
      </c>
      <c r="C21" s="117" t="str">
        <f t="shared" si="0"/>
        <v/>
      </c>
      <c r="D21" s="117" t="str">
        <f t="shared" si="1"/>
        <v/>
      </c>
      <c r="E21" s="117" t="str">
        <f t="shared" si="2"/>
        <v/>
      </c>
      <c r="F21" s="118"/>
    </row>
    <row r="22" spans="2:7">
      <c r="B22" s="110" t="str">
        <f t="shared" si="3"/>
        <v/>
      </c>
      <c r="C22" s="117" t="str">
        <f t="shared" si="0"/>
        <v/>
      </c>
      <c r="D22" s="117" t="str">
        <f t="shared" si="1"/>
        <v/>
      </c>
      <c r="E22" s="117" t="str">
        <f t="shared" si="2"/>
        <v/>
      </c>
      <c r="F22" s="118"/>
    </row>
    <row r="23" spans="2:7">
      <c r="B23" s="110" t="str">
        <f t="shared" si="3"/>
        <v/>
      </c>
      <c r="C23" s="117" t="str">
        <f t="shared" si="0"/>
        <v/>
      </c>
      <c r="D23" s="117" t="str">
        <f t="shared" si="1"/>
        <v/>
      </c>
      <c r="E23" s="117" t="str">
        <f t="shared" si="2"/>
        <v/>
      </c>
      <c r="F23" s="118"/>
    </row>
    <row r="24" spans="2:7">
      <c r="B24" s="110" t="str">
        <f t="shared" si="3"/>
        <v/>
      </c>
      <c r="C24" s="117" t="str">
        <f t="shared" si="0"/>
        <v/>
      </c>
      <c r="D24" s="117" t="str">
        <f t="shared" si="1"/>
        <v/>
      </c>
      <c r="E24" s="117" t="str">
        <f t="shared" si="2"/>
        <v/>
      </c>
      <c r="F24" s="118"/>
      <c r="G24" s="62"/>
    </row>
    <row r="25" spans="2:7">
      <c r="B25" s="121" t="str">
        <f t="shared" si="3"/>
        <v/>
      </c>
      <c r="C25" s="122" t="str">
        <f t="shared" si="0"/>
        <v/>
      </c>
      <c r="D25" s="123" t="str">
        <f t="shared" si="1"/>
        <v/>
      </c>
      <c r="E25" s="122" t="str">
        <f t="shared" si="2"/>
        <v/>
      </c>
      <c r="F25" s="118"/>
      <c r="G25" s="62"/>
    </row>
    <row r="26" spans="2:7">
      <c r="B26" s="121" t="str">
        <f t="shared" si="3"/>
        <v/>
      </c>
      <c r="C26" s="122" t="str">
        <f t="shared" si="0"/>
        <v/>
      </c>
      <c r="D26" s="123" t="str">
        <f t="shared" si="1"/>
        <v/>
      </c>
      <c r="E26" s="122" t="str">
        <f t="shared" si="2"/>
        <v/>
      </c>
      <c r="F26" s="118"/>
    </row>
    <row r="27" spans="2:7">
      <c r="B27" s="121" t="str">
        <f t="shared" si="3"/>
        <v/>
      </c>
      <c r="C27" s="122" t="str">
        <f t="shared" si="0"/>
        <v/>
      </c>
      <c r="D27" s="123" t="str">
        <f t="shared" si="1"/>
        <v/>
      </c>
      <c r="E27" s="122" t="str">
        <f t="shared" si="2"/>
        <v/>
      </c>
      <c r="F27" s="118"/>
    </row>
    <row r="28" spans="2:7">
      <c r="B28" s="121" t="str">
        <f t="shared" si="3"/>
        <v/>
      </c>
      <c r="C28" s="122" t="str">
        <f t="shared" si="0"/>
        <v/>
      </c>
      <c r="D28" s="123" t="str">
        <f t="shared" si="1"/>
        <v/>
      </c>
      <c r="E28" s="122" t="str">
        <f t="shared" si="2"/>
        <v/>
      </c>
      <c r="F28" s="118"/>
    </row>
    <row r="29" spans="2:7">
      <c r="B29" s="121" t="str">
        <f t="shared" si="3"/>
        <v/>
      </c>
      <c r="C29" s="122" t="str">
        <f t="shared" si="0"/>
        <v/>
      </c>
      <c r="D29" s="123" t="str">
        <f t="shared" si="1"/>
        <v/>
      </c>
      <c r="E29" s="122" t="str">
        <f t="shared" si="2"/>
        <v/>
      </c>
      <c r="F29" s="124"/>
    </row>
    <row r="30" spans="2:7">
      <c r="B30" s="121" t="str">
        <f t="shared" si="3"/>
        <v/>
      </c>
      <c r="C30" s="122" t="str">
        <f t="shared" si="0"/>
        <v/>
      </c>
      <c r="D30" s="123" t="str">
        <f t="shared" si="1"/>
        <v/>
      </c>
      <c r="E30" s="122" t="str">
        <f t="shared" si="2"/>
        <v/>
      </c>
      <c r="F30" s="124"/>
    </row>
    <row r="31" spans="2:7">
      <c r="B31" s="121" t="str">
        <f t="shared" si="3"/>
        <v/>
      </c>
      <c r="C31" s="122" t="str">
        <f t="shared" si="0"/>
        <v/>
      </c>
      <c r="D31" s="123" t="str">
        <f t="shared" si="1"/>
        <v/>
      </c>
      <c r="E31" s="122" t="str">
        <f t="shared" si="2"/>
        <v/>
      </c>
      <c r="F31" s="124"/>
    </row>
    <row r="32" spans="2:7">
      <c r="B32" s="121" t="str">
        <f t="shared" si="3"/>
        <v/>
      </c>
      <c r="C32" s="122" t="str">
        <f t="shared" si="0"/>
        <v/>
      </c>
      <c r="D32" s="123" t="str">
        <f t="shared" si="1"/>
        <v/>
      </c>
      <c r="E32" s="122" t="str">
        <f t="shared" si="2"/>
        <v/>
      </c>
      <c r="F32" s="124"/>
    </row>
    <row r="33" spans="2:6">
      <c r="B33" s="121" t="str">
        <f t="shared" si="3"/>
        <v/>
      </c>
      <c r="C33" s="122" t="str">
        <f t="shared" si="0"/>
        <v/>
      </c>
      <c r="D33" s="123" t="str">
        <f t="shared" si="1"/>
        <v/>
      </c>
      <c r="E33" s="122" t="str">
        <f t="shared" si="2"/>
        <v/>
      </c>
      <c r="F33" s="124"/>
    </row>
    <row r="34" spans="2:6">
      <c r="B34" s="121" t="str">
        <f t="shared" si="3"/>
        <v/>
      </c>
      <c r="C34" s="122" t="str">
        <f t="shared" si="0"/>
        <v/>
      </c>
      <c r="D34" s="123" t="str">
        <f t="shared" si="1"/>
        <v/>
      </c>
      <c r="E34" s="122" t="str">
        <f t="shared" si="2"/>
        <v/>
      </c>
      <c r="F34" s="124"/>
    </row>
    <row r="35" spans="2:6">
      <c r="B35" s="121" t="str">
        <f t="shared" si="3"/>
        <v/>
      </c>
      <c r="C35" s="122" t="str">
        <f t="shared" si="0"/>
        <v/>
      </c>
      <c r="D35" s="123" t="str">
        <f t="shared" si="1"/>
        <v/>
      </c>
      <c r="E35" s="122" t="str">
        <f t="shared" si="2"/>
        <v/>
      </c>
      <c r="F35" s="124"/>
    </row>
    <row r="36" spans="2:6">
      <c r="B36" s="121" t="str">
        <f t="shared" si="3"/>
        <v/>
      </c>
      <c r="C36" s="122" t="str">
        <f t="shared" si="0"/>
        <v/>
      </c>
      <c r="D36" s="123" t="str">
        <f t="shared" si="1"/>
        <v/>
      </c>
      <c r="E36" s="122" t="str">
        <f t="shared" si="2"/>
        <v/>
      </c>
      <c r="F36" s="124"/>
    </row>
    <row r="37" spans="2:6">
      <c r="B37" s="121" t="str">
        <f t="shared" si="3"/>
        <v/>
      </c>
      <c r="C37" s="122" t="str">
        <f t="shared" si="0"/>
        <v/>
      </c>
      <c r="D37" s="123" t="str">
        <f t="shared" si="1"/>
        <v/>
      </c>
      <c r="E37" s="122" t="str">
        <f t="shared" si="2"/>
        <v/>
      </c>
      <c r="F37" s="124"/>
    </row>
    <row r="38" spans="2:6">
      <c r="B38" s="121" t="str">
        <f t="shared" si="3"/>
        <v/>
      </c>
      <c r="C38" s="122" t="str">
        <f t="shared" si="0"/>
        <v/>
      </c>
      <c r="D38" s="123" t="str">
        <f t="shared" si="1"/>
        <v/>
      </c>
      <c r="E38" s="122" t="str">
        <f t="shared" si="2"/>
        <v/>
      </c>
      <c r="F38" s="124"/>
    </row>
    <row r="39" spans="2:6">
      <c r="B39" s="121" t="str">
        <f t="shared" si="3"/>
        <v/>
      </c>
      <c r="C39" s="122" t="str">
        <f t="shared" si="0"/>
        <v/>
      </c>
      <c r="D39" s="123" t="str">
        <f t="shared" si="1"/>
        <v/>
      </c>
      <c r="E39" s="122" t="str">
        <f t="shared" si="2"/>
        <v/>
      </c>
      <c r="F39" s="124"/>
    </row>
    <row r="40" spans="2:6">
      <c r="B40" s="121" t="str">
        <f t="shared" si="3"/>
        <v/>
      </c>
      <c r="C40" s="122" t="str">
        <f t="shared" si="0"/>
        <v/>
      </c>
      <c r="D40" s="123" t="str">
        <f t="shared" si="1"/>
        <v/>
      </c>
      <c r="E40" s="122" t="str">
        <f t="shared" si="2"/>
        <v/>
      </c>
      <c r="F40" s="124"/>
    </row>
    <row r="41" spans="2:6">
      <c r="B41" s="121" t="str">
        <f t="shared" si="3"/>
        <v/>
      </c>
      <c r="C41" s="122" t="str">
        <f t="shared" si="0"/>
        <v/>
      </c>
      <c r="D41" s="123" t="str">
        <f t="shared" si="1"/>
        <v/>
      </c>
      <c r="E41" s="122" t="str">
        <f t="shared" si="2"/>
        <v/>
      </c>
      <c r="F41" s="124"/>
    </row>
    <row r="42" spans="2:6">
      <c r="B42" s="121" t="str">
        <f t="shared" si="3"/>
        <v/>
      </c>
      <c r="C42" s="122" t="str">
        <f t="shared" si="0"/>
        <v/>
      </c>
      <c r="D42" s="123" t="str">
        <f t="shared" si="1"/>
        <v/>
      </c>
      <c r="E42" s="122" t="str">
        <f t="shared" si="2"/>
        <v/>
      </c>
      <c r="F42" s="124"/>
    </row>
    <row r="43" spans="2:6">
      <c r="B43" s="121" t="str">
        <f t="shared" si="3"/>
        <v/>
      </c>
      <c r="C43" s="122" t="str">
        <f t="shared" si="0"/>
        <v/>
      </c>
      <c r="D43" s="123" t="str">
        <f t="shared" si="1"/>
        <v/>
      </c>
      <c r="E43" s="122" t="str">
        <f t="shared" si="2"/>
        <v/>
      </c>
      <c r="F43" s="124"/>
    </row>
    <row r="44" spans="2:6">
      <c r="B44" s="121" t="str">
        <f t="shared" si="3"/>
        <v/>
      </c>
      <c r="C44" s="122" t="str">
        <f t="shared" si="0"/>
        <v/>
      </c>
      <c r="D44" s="123" t="str">
        <f t="shared" si="1"/>
        <v/>
      </c>
      <c r="E44" s="122" t="str">
        <f t="shared" si="2"/>
        <v/>
      </c>
      <c r="F44" s="124"/>
    </row>
    <row r="45" spans="2:6">
      <c r="B45" s="121" t="str">
        <f t="shared" si="3"/>
        <v/>
      </c>
      <c r="C45" s="122" t="str">
        <f t="shared" si="0"/>
        <v/>
      </c>
      <c r="D45" s="123" t="str">
        <f t="shared" si="1"/>
        <v/>
      </c>
      <c r="E45" s="122" t="str">
        <f t="shared" si="2"/>
        <v/>
      </c>
      <c r="F45" s="124"/>
    </row>
    <row r="46" spans="2:6">
      <c r="B46" s="121" t="str">
        <f t="shared" si="3"/>
        <v/>
      </c>
      <c r="C46" s="122" t="str">
        <f t="shared" si="0"/>
        <v/>
      </c>
      <c r="D46" s="123" t="str">
        <f t="shared" si="1"/>
        <v/>
      </c>
      <c r="E46" s="122" t="str">
        <f t="shared" si="2"/>
        <v/>
      </c>
      <c r="F46" s="124"/>
    </row>
    <row r="47" spans="2:6">
      <c r="B47" s="121" t="str">
        <f t="shared" si="3"/>
        <v/>
      </c>
      <c r="C47" s="122" t="str">
        <f t="shared" si="0"/>
        <v/>
      </c>
      <c r="D47" s="123" t="str">
        <f t="shared" si="1"/>
        <v/>
      </c>
      <c r="E47" s="122" t="str">
        <f t="shared" si="2"/>
        <v/>
      </c>
      <c r="F47" s="124"/>
    </row>
    <row r="48" spans="2:6">
      <c r="B48" s="121" t="str">
        <f t="shared" si="3"/>
        <v/>
      </c>
      <c r="C48" s="122" t="str">
        <f t="shared" si="0"/>
        <v/>
      </c>
      <c r="D48" s="123" t="str">
        <f t="shared" si="1"/>
        <v/>
      </c>
      <c r="E48" s="122" t="str">
        <f t="shared" si="2"/>
        <v/>
      </c>
      <c r="F48" s="124"/>
    </row>
    <row r="49" spans="2:6">
      <c r="B49" s="121" t="str">
        <f t="shared" si="3"/>
        <v/>
      </c>
      <c r="C49" s="122" t="str">
        <f t="shared" si="0"/>
        <v/>
      </c>
      <c r="D49" s="123" t="str">
        <f t="shared" si="1"/>
        <v/>
      </c>
      <c r="E49" s="122" t="str">
        <f t="shared" si="2"/>
        <v/>
      </c>
      <c r="F49" s="124"/>
    </row>
    <row r="50" spans="2:6">
      <c r="B50" s="121" t="str">
        <f t="shared" si="3"/>
        <v/>
      </c>
      <c r="C50" s="122" t="str">
        <f t="shared" si="0"/>
        <v/>
      </c>
      <c r="D50" s="123" t="str">
        <f t="shared" si="1"/>
        <v/>
      </c>
      <c r="E50" s="122" t="str">
        <f t="shared" si="2"/>
        <v/>
      </c>
      <c r="F50" s="124"/>
    </row>
    <row r="51" spans="2:6">
      <c r="B51" s="121" t="str">
        <f t="shared" si="3"/>
        <v/>
      </c>
      <c r="C51" s="122" t="str">
        <f t="shared" si="0"/>
        <v/>
      </c>
      <c r="D51" s="123" t="str">
        <f t="shared" si="1"/>
        <v/>
      </c>
      <c r="E51" s="122" t="str">
        <f t="shared" si="2"/>
        <v/>
      </c>
      <c r="F51" s="124"/>
    </row>
    <row r="52" spans="2:6">
      <c r="B52" s="121" t="str">
        <f t="shared" si="3"/>
        <v/>
      </c>
      <c r="C52" s="122" t="str">
        <f t="shared" si="0"/>
        <v/>
      </c>
      <c r="D52" s="123" t="str">
        <f t="shared" si="1"/>
        <v/>
      </c>
      <c r="E52" s="122" t="str">
        <f t="shared" si="2"/>
        <v/>
      </c>
      <c r="F52" s="124"/>
    </row>
    <row r="53" spans="2:6">
      <c r="B53" s="121" t="str">
        <f t="shared" si="3"/>
        <v/>
      </c>
      <c r="C53" s="122" t="str">
        <f t="shared" si="0"/>
        <v/>
      </c>
      <c r="D53" s="123" t="str">
        <f t="shared" si="1"/>
        <v/>
      </c>
      <c r="E53" s="122" t="str">
        <f t="shared" si="2"/>
        <v/>
      </c>
      <c r="F53" s="124"/>
    </row>
    <row r="54" spans="2:6">
      <c r="B54" s="121" t="str">
        <f t="shared" si="3"/>
        <v/>
      </c>
      <c r="C54" s="122" t="str">
        <f t="shared" si="0"/>
        <v/>
      </c>
      <c r="D54" s="123" t="str">
        <f t="shared" si="1"/>
        <v/>
      </c>
      <c r="E54" s="122" t="str">
        <f t="shared" si="2"/>
        <v/>
      </c>
      <c r="F54" s="124"/>
    </row>
    <row r="55" spans="2:6">
      <c r="B55" s="121" t="str">
        <f t="shared" si="3"/>
        <v/>
      </c>
      <c r="C55" s="122" t="str">
        <f t="shared" si="0"/>
        <v/>
      </c>
      <c r="D55" s="123" t="str">
        <f t="shared" si="1"/>
        <v/>
      </c>
      <c r="E55" s="122" t="str">
        <f t="shared" si="2"/>
        <v/>
      </c>
      <c r="F55" s="124"/>
    </row>
    <row r="56" spans="2:6">
      <c r="B56" s="121" t="str">
        <f t="shared" si="3"/>
        <v/>
      </c>
      <c r="C56" s="122" t="str">
        <f t="shared" si="0"/>
        <v/>
      </c>
      <c r="D56" s="123" t="str">
        <f t="shared" si="1"/>
        <v/>
      </c>
      <c r="E56" s="122" t="str">
        <f t="shared" si="2"/>
        <v/>
      </c>
      <c r="F56" s="124"/>
    </row>
    <row r="57" spans="2:6">
      <c r="B57" s="121" t="str">
        <f t="shared" si="3"/>
        <v/>
      </c>
      <c r="C57" s="122" t="str">
        <f t="shared" si="0"/>
        <v/>
      </c>
      <c r="D57" s="123" t="str">
        <f t="shared" si="1"/>
        <v/>
      </c>
      <c r="E57" s="122" t="str">
        <f t="shared" si="2"/>
        <v/>
      </c>
      <c r="F57" s="124"/>
    </row>
    <row r="58" spans="2:6">
      <c r="B58" s="121" t="str">
        <f t="shared" si="3"/>
        <v/>
      </c>
      <c r="C58" s="122" t="str">
        <f t="shared" si="0"/>
        <v/>
      </c>
      <c r="D58" s="123" t="str">
        <f t="shared" si="1"/>
        <v/>
      </c>
      <c r="E58" s="122" t="str">
        <f t="shared" si="2"/>
        <v/>
      </c>
    </row>
    <row r="59" spans="2:6">
      <c r="B59" s="121" t="str">
        <f t="shared" si="3"/>
        <v/>
      </c>
      <c r="C59" s="122" t="str">
        <f t="shared" si="0"/>
        <v/>
      </c>
      <c r="D59" s="123" t="str">
        <f t="shared" si="1"/>
        <v/>
      </c>
      <c r="E59" s="122" t="str">
        <f t="shared" si="2"/>
        <v/>
      </c>
    </row>
    <row r="60" spans="2:6">
      <c r="B60" s="121" t="str">
        <f t="shared" si="3"/>
        <v/>
      </c>
      <c r="C60" s="122" t="str">
        <f t="shared" si="0"/>
        <v/>
      </c>
      <c r="D60" s="123" t="str">
        <f t="shared" si="1"/>
        <v/>
      </c>
      <c r="E60" s="122" t="str">
        <f t="shared" si="2"/>
        <v/>
      </c>
    </row>
    <row r="61" spans="2:6">
      <c r="B61" s="121" t="str">
        <f t="shared" si="3"/>
        <v/>
      </c>
      <c r="C61" s="122" t="str">
        <f t="shared" si="0"/>
        <v/>
      </c>
      <c r="D61" s="123" t="str">
        <f t="shared" si="1"/>
        <v/>
      </c>
      <c r="E61" s="122" t="str">
        <f t="shared" si="2"/>
        <v/>
      </c>
    </row>
    <row r="62" spans="2:6">
      <c r="B62" s="121" t="str">
        <f t="shared" si="3"/>
        <v/>
      </c>
      <c r="C62" s="122" t="str">
        <f t="shared" si="0"/>
        <v/>
      </c>
      <c r="D62" s="123" t="str">
        <f t="shared" si="1"/>
        <v/>
      </c>
      <c r="E62" s="122" t="str">
        <f t="shared" si="2"/>
        <v/>
      </c>
    </row>
    <row r="63" spans="2:6">
      <c r="B63" s="121" t="str">
        <f t="shared" si="3"/>
        <v/>
      </c>
      <c r="C63" s="122" t="str">
        <f t="shared" si="0"/>
        <v/>
      </c>
      <c r="D63" s="123" t="str">
        <f t="shared" si="1"/>
        <v/>
      </c>
      <c r="E63" s="122" t="str">
        <f t="shared" si="2"/>
        <v/>
      </c>
    </row>
    <row r="64" spans="2:6">
      <c r="B64" s="121" t="str">
        <f t="shared" si="3"/>
        <v/>
      </c>
      <c r="C64" s="122" t="str">
        <f t="shared" si="0"/>
        <v/>
      </c>
      <c r="D64" s="123" t="str">
        <f t="shared" si="1"/>
        <v/>
      </c>
      <c r="E64" s="122" t="str">
        <f t="shared" si="2"/>
        <v/>
      </c>
    </row>
    <row r="65" spans="2:5">
      <c r="B65" s="121" t="str">
        <f t="shared" si="3"/>
        <v/>
      </c>
      <c r="C65" s="122" t="str">
        <f t="shared" si="0"/>
        <v/>
      </c>
      <c r="D65" s="123" t="str">
        <f t="shared" si="1"/>
        <v/>
      </c>
      <c r="E65" s="122" t="str">
        <f t="shared" si="2"/>
        <v/>
      </c>
    </row>
    <row r="66" spans="2:5">
      <c r="B66" s="121" t="str">
        <f t="shared" si="3"/>
        <v/>
      </c>
      <c r="C66" s="122" t="str">
        <f t="shared" si="0"/>
        <v/>
      </c>
      <c r="D66" s="123" t="str">
        <f t="shared" si="1"/>
        <v/>
      </c>
      <c r="E66" s="122" t="str">
        <f t="shared" si="2"/>
        <v/>
      </c>
    </row>
    <row r="67" spans="2:5">
      <c r="B67" s="121" t="str">
        <f t="shared" si="3"/>
        <v/>
      </c>
      <c r="C67" s="122" t="str">
        <f t="shared" si="0"/>
        <v/>
      </c>
      <c r="D67" s="123" t="str">
        <f t="shared" si="1"/>
        <v/>
      </c>
      <c r="E67" s="122" t="str">
        <f t="shared" si="2"/>
        <v/>
      </c>
    </row>
    <row r="68" spans="2:5">
      <c r="B68" s="121" t="str">
        <f t="shared" si="3"/>
        <v/>
      </c>
      <c r="C68" s="122" t="str">
        <f t="shared" si="0"/>
        <v/>
      </c>
      <c r="D68" s="123" t="str">
        <f t="shared" si="1"/>
        <v/>
      </c>
      <c r="E68" s="122" t="str">
        <f t="shared" si="2"/>
        <v/>
      </c>
    </row>
    <row r="69" spans="2:5">
      <c r="B69" s="121" t="str">
        <f t="shared" si="3"/>
        <v/>
      </c>
      <c r="C69" s="122" t="str">
        <f t="shared" si="0"/>
        <v/>
      </c>
      <c r="D69" s="123" t="str">
        <f t="shared" si="1"/>
        <v/>
      </c>
      <c r="E69" s="122" t="str">
        <f t="shared" si="2"/>
        <v/>
      </c>
    </row>
    <row r="70" spans="2:5">
      <c r="B70" s="121" t="str">
        <f t="shared" si="3"/>
        <v/>
      </c>
      <c r="C70" s="122" t="str">
        <f t="shared" si="0"/>
        <v/>
      </c>
      <c r="D70" s="123" t="str">
        <f t="shared" si="1"/>
        <v/>
      </c>
      <c r="E70" s="122" t="str">
        <f t="shared" si="2"/>
        <v/>
      </c>
    </row>
    <row r="71" spans="2:5">
      <c r="B71" s="121" t="str">
        <f t="shared" si="3"/>
        <v/>
      </c>
      <c r="C71" s="122" t="str">
        <f t="shared" si="0"/>
        <v/>
      </c>
      <c r="D71" s="123" t="str">
        <f t="shared" si="1"/>
        <v/>
      </c>
      <c r="E71" s="122" t="str">
        <f t="shared" si="2"/>
        <v/>
      </c>
    </row>
    <row r="72" spans="2:5">
      <c r="B72" s="121" t="str">
        <f t="shared" si="3"/>
        <v/>
      </c>
      <c r="C72" s="122" t="str">
        <f t="shared" si="0"/>
        <v/>
      </c>
      <c r="D72" s="123" t="str">
        <f t="shared" si="1"/>
        <v/>
      </c>
      <c r="E72" s="122" t="str">
        <f t="shared" si="2"/>
        <v/>
      </c>
    </row>
    <row r="73" spans="2:5">
      <c r="B73" s="121" t="str">
        <f t="shared" si="3"/>
        <v/>
      </c>
      <c r="C73" s="122" t="str">
        <f t="shared" ref="C73:C107" si="4">IF(B73&lt;&gt;"",HYPGEOMDIST(B73,n,S,NN),"")</f>
        <v/>
      </c>
      <c r="D73" s="123" t="str">
        <f t="shared" si="1"/>
        <v/>
      </c>
      <c r="E73" s="122" t="str">
        <f t="shared" si="2"/>
        <v/>
      </c>
    </row>
    <row r="74" spans="2:5">
      <c r="B74" s="121" t="str">
        <f t="shared" si="3"/>
        <v/>
      </c>
      <c r="C74" s="122" t="str">
        <f t="shared" si="4"/>
        <v/>
      </c>
      <c r="D74" s="123" t="str">
        <f t="shared" ref="D74:D107" si="5">IF(C74&lt;&gt;"",D73+C74,"")</f>
        <v/>
      </c>
      <c r="E74" s="122" t="str">
        <f t="shared" si="2"/>
        <v/>
      </c>
    </row>
    <row r="75" spans="2:5">
      <c r="B75" s="121" t="str">
        <f t="shared" si="3"/>
        <v/>
      </c>
      <c r="C75" s="122" t="str">
        <f t="shared" si="4"/>
        <v/>
      </c>
      <c r="D75" s="123" t="str">
        <f t="shared" si="5"/>
        <v/>
      </c>
      <c r="E75" s="122" t="str">
        <f t="shared" ref="E75:E107" si="6">IF(D75&lt;&gt;"",1-D74,"")</f>
        <v/>
      </c>
    </row>
    <row r="76" spans="2:5">
      <c r="B76" s="121" t="str">
        <f t="shared" ref="B76:B107" si="7">IF(B75&lt;$K$5,1+B75,"")</f>
        <v/>
      </c>
      <c r="C76" s="122" t="str">
        <f t="shared" si="4"/>
        <v/>
      </c>
      <c r="D76" s="123" t="str">
        <f t="shared" si="5"/>
        <v/>
      </c>
      <c r="E76" s="122" t="str">
        <f t="shared" si="6"/>
        <v/>
      </c>
    </row>
    <row r="77" spans="2:5">
      <c r="B77" s="121" t="str">
        <f t="shared" si="7"/>
        <v/>
      </c>
      <c r="C77" s="122" t="str">
        <f t="shared" si="4"/>
        <v/>
      </c>
      <c r="D77" s="123" t="str">
        <f t="shared" si="5"/>
        <v/>
      </c>
      <c r="E77" s="122" t="str">
        <f t="shared" si="6"/>
        <v/>
      </c>
    </row>
    <row r="78" spans="2:5">
      <c r="B78" s="121" t="str">
        <f t="shared" si="7"/>
        <v/>
      </c>
      <c r="C78" s="122" t="str">
        <f t="shared" si="4"/>
        <v/>
      </c>
      <c r="D78" s="123" t="str">
        <f t="shared" si="5"/>
        <v/>
      </c>
      <c r="E78" s="122" t="str">
        <f t="shared" si="6"/>
        <v/>
      </c>
    </row>
    <row r="79" spans="2:5">
      <c r="B79" s="121" t="str">
        <f t="shared" si="7"/>
        <v/>
      </c>
      <c r="C79" s="122" t="str">
        <f t="shared" si="4"/>
        <v/>
      </c>
      <c r="D79" s="123" t="str">
        <f t="shared" si="5"/>
        <v/>
      </c>
      <c r="E79" s="122" t="str">
        <f t="shared" si="6"/>
        <v/>
      </c>
    </row>
    <row r="80" spans="2:5">
      <c r="B80" s="121" t="str">
        <f t="shared" si="7"/>
        <v/>
      </c>
      <c r="C80" s="122" t="str">
        <f t="shared" si="4"/>
        <v/>
      </c>
      <c r="D80" s="123" t="str">
        <f t="shared" si="5"/>
        <v/>
      </c>
      <c r="E80" s="122" t="str">
        <f t="shared" si="6"/>
        <v/>
      </c>
    </row>
    <row r="81" spans="2:5">
      <c r="B81" s="121" t="str">
        <f t="shared" si="7"/>
        <v/>
      </c>
      <c r="C81" s="122" t="str">
        <f t="shared" si="4"/>
        <v/>
      </c>
      <c r="D81" s="123" t="str">
        <f t="shared" si="5"/>
        <v/>
      </c>
      <c r="E81" s="122" t="str">
        <f t="shared" si="6"/>
        <v/>
      </c>
    </row>
    <row r="82" spans="2:5">
      <c r="B82" s="121" t="str">
        <f t="shared" si="7"/>
        <v/>
      </c>
      <c r="C82" s="122" t="str">
        <f t="shared" si="4"/>
        <v/>
      </c>
      <c r="D82" s="123" t="str">
        <f t="shared" si="5"/>
        <v/>
      </c>
      <c r="E82" s="122" t="str">
        <f t="shared" si="6"/>
        <v/>
      </c>
    </row>
    <row r="83" spans="2:5">
      <c r="B83" s="121" t="str">
        <f t="shared" si="7"/>
        <v/>
      </c>
      <c r="C83" s="122" t="str">
        <f t="shared" si="4"/>
        <v/>
      </c>
      <c r="D83" s="123" t="str">
        <f t="shared" si="5"/>
        <v/>
      </c>
      <c r="E83" s="122" t="str">
        <f t="shared" si="6"/>
        <v/>
      </c>
    </row>
    <row r="84" spans="2:5">
      <c r="B84" s="121" t="str">
        <f t="shared" si="7"/>
        <v/>
      </c>
      <c r="C84" s="122" t="str">
        <f t="shared" si="4"/>
        <v/>
      </c>
      <c r="D84" s="123" t="str">
        <f t="shared" si="5"/>
        <v/>
      </c>
      <c r="E84" s="122" t="str">
        <f t="shared" si="6"/>
        <v/>
      </c>
    </row>
    <row r="85" spans="2:5">
      <c r="B85" s="121" t="str">
        <f t="shared" si="7"/>
        <v/>
      </c>
      <c r="C85" s="122" t="str">
        <f t="shared" si="4"/>
        <v/>
      </c>
      <c r="D85" s="123" t="str">
        <f t="shared" si="5"/>
        <v/>
      </c>
      <c r="E85" s="122" t="str">
        <f t="shared" si="6"/>
        <v/>
      </c>
    </row>
    <row r="86" spans="2:5">
      <c r="B86" s="121" t="str">
        <f t="shared" si="7"/>
        <v/>
      </c>
      <c r="C86" s="122" t="str">
        <f t="shared" si="4"/>
        <v/>
      </c>
      <c r="D86" s="123" t="str">
        <f t="shared" si="5"/>
        <v/>
      </c>
      <c r="E86" s="122" t="str">
        <f t="shared" si="6"/>
        <v/>
      </c>
    </row>
    <row r="87" spans="2:5">
      <c r="B87" s="121" t="str">
        <f t="shared" si="7"/>
        <v/>
      </c>
      <c r="C87" s="122" t="str">
        <f t="shared" si="4"/>
        <v/>
      </c>
      <c r="D87" s="123" t="str">
        <f t="shared" si="5"/>
        <v/>
      </c>
      <c r="E87" s="122" t="str">
        <f t="shared" si="6"/>
        <v/>
      </c>
    </row>
    <row r="88" spans="2:5">
      <c r="B88" s="121" t="str">
        <f t="shared" si="7"/>
        <v/>
      </c>
      <c r="C88" s="122" t="str">
        <f t="shared" si="4"/>
        <v/>
      </c>
      <c r="D88" s="123" t="str">
        <f t="shared" si="5"/>
        <v/>
      </c>
      <c r="E88" s="122" t="str">
        <f t="shared" si="6"/>
        <v/>
      </c>
    </row>
    <row r="89" spans="2:5">
      <c r="B89" s="121" t="str">
        <f t="shared" si="7"/>
        <v/>
      </c>
      <c r="C89" s="122" t="str">
        <f t="shared" si="4"/>
        <v/>
      </c>
      <c r="D89" s="123" t="str">
        <f t="shared" si="5"/>
        <v/>
      </c>
      <c r="E89" s="122" t="str">
        <f t="shared" si="6"/>
        <v/>
      </c>
    </row>
    <row r="90" spans="2:5">
      <c r="B90" s="121" t="str">
        <f t="shared" si="7"/>
        <v/>
      </c>
      <c r="C90" s="122" t="str">
        <f t="shared" si="4"/>
        <v/>
      </c>
      <c r="D90" s="123" t="str">
        <f t="shared" si="5"/>
        <v/>
      </c>
      <c r="E90" s="122" t="str">
        <f t="shared" si="6"/>
        <v/>
      </c>
    </row>
    <row r="91" spans="2:5">
      <c r="B91" s="121" t="str">
        <f t="shared" si="7"/>
        <v/>
      </c>
      <c r="C91" s="122" t="str">
        <f t="shared" si="4"/>
        <v/>
      </c>
      <c r="D91" s="123" t="str">
        <f t="shared" si="5"/>
        <v/>
      </c>
      <c r="E91" s="122" t="str">
        <f t="shared" si="6"/>
        <v/>
      </c>
    </row>
    <row r="92" spans="2:5">
      <c r="B92" s="121" t="str">
        <f t="shared" si="7"/>
        <v/>
      </c>
      <c r="C92" s="122" t="str">
        <f t="shared" si="4"/>
        <v/>
      </c>
      <c r="D92" s="123" t="str">
        <f t="shared" si="5"/>
        <v/>
      </c>
      <c r="E92" s="122" t="str">
        <f t="shared" si="6"/>
        <v/>
      </c>
    </row>
    <row r="93" spans="2:5">
      <c r="B93" s="121" t="str">
        <f t="shared" si="7"/>
        <v/>
      </c>
      <c r="C93" s="122" t="str">
        <f t="shared" si="4"/>
        <v/>
      </c>
      <c r="D93" s="123" t="str">
        <f t="shared" si="5"/>
        <v/>
      </c>
      <c r="E93" s="122" t="str">
        <f t="shared" si="6"/>
        <v/>
      </c>
    </row>
    <row r="94" spans="2:5">
      <c r="B94" s="121" t="str">
        <f t="shared" si="7"/>
        <v/>
      </c>
      <c r="C94" s="122" t="str">
        <f t="shared" si="4"/>
        <v/>
      </c>
      <c r="D94" s="123" t="str">
        <f t="shared" si="5"/>
        <v/>
      </c>
      <c r="E94" s="122" t="str">
        <f t="shared" si="6"/>
        <v/>
      </c>
    </row>
    <row r="95" spans="2:5">
      <c r="B95" s="121" t="str">
        <f t="shared" si="7"/>
        <v/>
      </c>
      <c r="C95" s="122" t="str">
        <f t="shared" si="4"/>
        <v/>
      </c>
      <c r="D95" s="123" t="str">
        <f t="shared" si="5"/>
        <v/>
      </c>
      <c r="E95" s="122" t="str">
        <f t="shared" si="6"/>
        <v/>
      </c>
    </row>
    <row r="96" spans="2:5">
      <c r="B96" s="121" t="str">
        <f t="shared" si="7"/>
        <v/>
      </c>
      <c r="C96" s="122" t="str">
        <f t="shared" si="4"/>
        <v/>
      </c>
      <c r="D96" s="123" t="str">
        <f t="shared" si="5"/>
        <v/>
      </c>
      <c r="E96" s="122" t="str">
        <f t="shared" si="6"/>
        <v/>
      </c>
    </row>
    <row r="97" spans="2:5">
      <c r="B97" s="121" t="str">
        <f t="shared" si="7"/>
        <v/>
      </c>
      <c r="C97" s="122" t="str">
        <f t="shared" si="4"/>
        <v/>
      </c>
      <c r="D97" s="123" t="str">
        <f t="shared" si="5"/>
        <v/>
      </c>
      <c r="E97" s="122" t="str">
        <f t="shared" si="6"/>
        <v/>
      </c>
    </row>
    <row r="98" spans="2:5">
      <c r="B98" s="121" t="str">
        <f t="shared" si="7"/>
        <v/>
      </c>
      <c r="C98" s="122" t="str">
        <f t="shared" si="4"/>
        <v/>
      </c>
      <c r="D98" s="123" t="str">
        <f t="shared" si="5"/>
        <v/>
      </c>
      <c r="E98" s="122" t="str">
        <f t="shared" si="6"/>
        <v/>
      </c>
    </row>
    <row r="99" spans="2:5">
      <c r="B99" s="121" t="str">
        <f t="shared" si="7"/>
        <v/>
      </c>
      <c r="C99" s="122" t="str">
        <f t="shared" si="4"/>
        <v/>
      </c>
      <c r="D99" s="123" t="str">
        <f t="shared" si="5"/>
        <v/>
      </c>
      <c r="E99" s="122" t="str">
        <f t="shared" si="6"/>
        <v/>
      </c>
    </row>
    <row r="100" spans="2:5">
      <c r="B100" s="121" t="str">
        <f t="shared" si="7"/>
        <v/>
      </c>
      <c r="C100" s="122" t="str">
        <f t="shared" si="4"/>
        <v/>
      </c>
      <c r="D100" s="123" t="str">
        <f t="shared" si="5"/>
        <v/>
      </c>
      <c r="E100" s="122" t="str">
        <f t="shared" si="6"/>
        <v/>
      </c>
    </row>
    <row r="101" spans="2:5">
      <c r="B101" s="121" t="str">
        <f t="shared" si="7"/>
        <v/>
      </c>
      <c r="C101" s="122" t="str">
        <f t="shared" si="4"/>
        <v/>
      </c>
      <c r="D101" s="123" t="str">
        <f t="shared" si="5"/>
        <v/>
      </c>
      <c r="E101" s="122" t="str">
        <f t="shared" si="6"/>
        <v/>
      </c>
    </row>
    <row r="102" spans="2:5">
      <c r="B102" s="121" t="str">
        <f t="shared" si="7"/>
        <v/>
      </c>
      <c r="C102" s="122" t="str">
        <f t="shared" si="4"/>
        <v/>
      </c>
      <c r="D102" s="123" t="str">
        <f t="shared" si="5"/>
        <v/>
      </c>
      <c r="E102" s="122" t="str">
        <f t="shared" si="6"/>
        <v/>
      </c>
    </row>
    <row r="103" spans="2:5">
      <c r="B103" s="121" t="str">
        <f t="shared" si="7"/>
        <v/>
      </c>
      <c r="C103" s="122" t="str">
        <f t="shared" si="4"/>
        <v/>
      </c>
      <c r="D103" s="123" t="str">
        <f t="shared" si="5"/>
        <v/>
      </c>
      <c r="E103" s="122" t="str">
        <f t="shared" si="6"/>
        <v/>
      </c>
    </row>
    <row r="104" spans="2:5">
      <c r="B104" s="121" t="str">
        <f t="shared" si="7"/>
        <v/>
      </c>
      <c r="C104" s="122" t="str">
        <f t="shared" si="4"/>
        <v/>
      </c>
      <c r="D104" s="123" t="str">
        <f t="shared" si="5"/>
        <v/>
      </c>
      <c r="E104" s="122" t="str">
        <f t="shared" si="6"/>
        <v/>
      </c>
    </row>
    <row r="105" spans="2:5">
      <c r="B105" s="121" t="str">
        <f t="shared" si="7"/>
        <v/>
      </c>
      <c r="C105" s="122" t="str">
        <f t="shared" si="4"/>
        <v/>
      </c>
      <c r="D105" s="123" t="str">
        <f t="shared" si="5"/>
        <v/>
      </c>
      <c r="E105" s="122" t="str">
        <f t="shared" si="6"/>
        <v/>
      </c>
    </row>
    <row r="106" spans="2:5">
      <c r="B106" s="121" t="str">
        <f t="shared" si="7"/>
        <v/>
      </c>
      <c r="C106" s="122" t="str">
        <f t="shared" si="4"/>
        <v/>
      </c>
      <c r="D106" s="123" t="str">
        <f t="shared" si="5"/>
        <v/>
      </c>
      <c r="E106" s="122" t="str">
        <f t="shared" si="6"/>
        <v/>
      </c>
    </row>
    <row r="107" spans="2:5">
      <c r="B107" s="121" t="str">
        <f t="shared" si="7"/>
        <v/>
      </c>
      <c r="C107" s="122" t="str">
        <f t="shared" si="4"/>
        <v/>
      </c>
      <c r="D107" s="123" t="str">
        <f t="shared" si="5"/>
        <v/>
      </c>
      <c r="E107" s="122" t="str">
        <f t="shared" si="6"/>
        <v/>
      </c>
    </row>
  </sheetData>
  <mergeCells count="1">
    <mergeCell ref="B2:M2"/>
  </mergeCells>
  <printOptions headings="1"/>
  <pageMargins left="0.75" right="0.75" top="1" bottom="1" header="0.5" footer="0.5"/>
  <pageSetup orientation="landscape" horizontalDpi="4294967292" verticalDpi="4294967292"/>
  <headerFooter alignWithMargins="0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9807A-F0E3-4594-9952-3C20D0BDA90B}">
  <sheetPr>
    <tabColor theme="8"/>
    <pageSetUpPr fitToPage="1"/>
  </sheetPr>
  <dimension ref="C1:P16"/>
  <sheetViews>
    <sheetView showGridLines="0" workbookViewId="0">
      <selection activeCell="M31" sqref="M31"/>
    </sheetView>
  </sheetViews>
  <sheetFormatPr baseColWidth="10" defaultRowHeight="13.2"/>
  <cols>
    <col min="1" max="1" width="8.77734375" style="125" customWidth="1"/>
    <col min="2" max="2" width="2.77734375" style="125" customWidth="1"/>
    <col min="3" max="3" width="4.77734375" style="125" customWidth="1"/>
    <col min="4" max="14" width="8.33203125" style="125" customWidth="1"/>
    <col min="15" max="257" width="8.77734375" style="125" customWidth="1"/>
    <col min="258" max="258" width="2.77734375" style="125" customWidth="1"/>
    <col min="259" max="259" width="4.77734375" style="125" customWidth="1"/>
    <col min="260" max="270" width="8.33203125" style="125" customWidth="1"/>
    <col min="271" max="513" width="8.77734375" style="125" customWidth="1"/>
    <col min="514" max="514" width="2.77734375" style="125" customWidth="1"/>
    <col min="515" max="515" width="4.77734375" style="125" customWidth="1"/>
    <col min="516" max="526" width="8.33203125" style="125" customWidth="1"/>
    <col min="527" max="769" width="8.77734375" style="125" customWidth="1"/>
    <col min="770" max="770" width="2.77734375" style="125" customWidth="1"/>
    <col min="771" max="771" width="4.77734375" style="125" customWidth="1"/>
    <col min="772" max="782" width="8.33203125" style="125" customWidth="1"/>
    <col min="783" max="1025" width="8.77734375" style="125" customWidth="1"/>
    <col min="1026" max="1026" width="2.77734375" style="125" customWidth="1"/>
    <col min="1027" max="1027" width="4.77734375" style="125" customWidth="1"/>
    <col min="1028" max="1038" width="8.33203125" style="125" customWidth="1"/>
    <col min="1039" max="1281" width="8.77734375" style="125" customWidth="1"/>
    <col min="1282" max="1282" width="2.77734375" style="125" customWidth="1"/>
    <col min="1283" max="1283" width="4.77734375" style="125" customWidth="1"/>
    <col min="1284" max="1294" width="8.33203125" style="125" customWidth="1"/>
    <col min="1295" max="1537" width="8.77734375" style="125" customWidth="1"/>
    <col min="1538" max="1538" width="2.77734375" style="125" customWidth="1"/>
    <col min="1539" max="1539" width="4.77734375" style="125" customWidth="1"/>
    <col min="1540" max="1550" width="8.33203125" style="125" customWidth="1"/>
    <col min="1551" max="1793" width="8.77734375" style="125" customWidth="1"/>
    <col min="1794" max="1794" width="2.77734375" style="125" customWidth="1"/>
    <col min="1795" max="1795" width="4.77734375" style="125" customWidth="1"/>
    <col min="1796" max="1806" width="8.33203125" style="125" customWidth="1"/>
    <col min="1807" max="2049" width="8.77734375" style="125" customWidth="1"/>
    <col min="2050" max="2050" width="2.77734375" style="125" customWidth="1"/>
    <col min="2051" max="2051" width="4.77734375" style="125" customWidth="1"/>
    <col min="2052" max="2062" width="8.33203125" style="125" customWidth="1"/>
    <col min="2063" max="2305" width="8.77734375" style="125" customWidth="1"/>
    <col min="2306" max="2306" width="2.77734375" style="125" customWidth="1"/>
    <col min="2307" max="2307" width="4.77734375" style="125" customWidth="1"/>
    <col min="2308" max="2318" width="8.33203125" style="125" customWidth="1"/>
    <col min="2319" max="2561" width="8.77734375" style="125" customWidth="1"/>
    <col min="2562" max="2562" width="2.77734375" style="125" customWidth="1"/>
    <col min="2563" max="2563" width="4.77734375" style="125" customWidth="1"/>
    <col min="2564" max="2574" width="8.33203125" style="125" customWidth="1"/>
    <col min="2575" max="2817" width="8.77734375" style="125" customWidth="1"/>
    <col min="2818" max="2818" width="2.77734375" style="125" customWidth="1"/>
    <col min="2819" max="2819" width="4.77734375" style="125" customWidth="1"/>
    <col min="2820" max="2830" width="8.33203125" style="125" customWidth="1"/>
    <col min="2831" max="3073" width="8.77734375" style="125" customWidth="1"/>
    <col min="3074" max="3074" width="2.77734375" style="125" customWidth="1"/>
    <col min="3075" max="3075" width="4.77734375" style="125" customWidth="1"/>
    <col min="3076" max="3086" width="8.33203125" style="125" customWidth="1"/>
    <col min="3087" max="3329" width="8.77734375" style="125" customWidth="1"/>
    <col min="3330" max="3330" width="2.77734375" style="125" customWidth="1"/>
    <col min="3331" max="3331" width="4.77734375" style="125" customWidth="1"/>
    <col min="3332" max="3342" width="8.33203125" style="125" customWidth="1"/>
    <col min="3343" max="3585" width="8.77734375" style="125" customWidth="1"/>
    <col min="3586" max="3586" width="2.77734375" style="125" customWidth="1"/>
    <col min="3587" max="3587" width="4.77734375" style="125" customWidth="1"/>
    <col min="3588" max="3598" width="8.33203125" style="125" customWidth="1"/>
    <col min="3599" max="3841" width="8.77734375" style="125" customWidth="1"/>
    <col min="3842" max="3842" width="2.77734375" style="125" customWidth="1"/>
    <col min="3843" max="3843" width="4.77734375" style="125" customWidth="1"/>
    <col min="3844" max="3854" width="8.33203125" style="125" customWidth="1"/>
    <col min="3855" max="4097" width="8.77734375" style="125" customWidth="1"/>
    <col min="4098" max="4098" width="2.77734375" style="125" customWidth="1"/>
    <col min="4099" max="4099" width="4.77734375" style="125" customWidth="1"/>
    <col min="4100" max="4110" width="8.33203125" style="125" customWidth="1"/>
    <col min="4111" max="4353" width="8.77734375" style="125" customWidth="1"/>
    <col min="4354" max="4354" width="2.77734375" style="125" customWidth="1"/>
    <col min="4355" max="4355" width="4.77734375" style="125" customWidth="1"/>
    <col min="4356" max="4366" width="8.33203125" style="125" customWidth="1"/>
    <col min="4367" max="4609" width="8.77734375" style="125" customWidth="1"/>
    <col min="4610" max="4610" width="2.77734375" style="125" customWidth="1"/>
    <col min="4611" max="4611" width="4.77734375" style="125" customWidth="1"/>
    <col min="4612" max="4622" width="8.33203125" style="125" customWidth="1"/>
    <col min="4623" max="4865" width="8.77734375" style="125" customWidth="1"/>
    <col min="4866" max="4866" width="2.77734375" style="125" customWidth="1"/>
    <col min="4867" max="4867" width="4.77734375" style="125" customWidth="1"/>
    <col min="4868" max="4878" width="8.33203125" style="125" customWidth="1"/>
    <col min="4879" max="5121" width="8.77734375" style="125" customWidth="1"/>
    <col min="5122" max="5122" width="2.77734375" style="125" customWidth="1"/>
    <col min="5123" max="5123" width="4.77734375" style="125" customWidth="1"/>
    <col min="5124" max="5134" width="8.33203125" style="125" customWidth="1"/>
    <col min="5135" max="5377" width="8.77734375" style="125" customWidth="1"/>
    <col min="5378" max="5378" width="2.77734375" style="125" customWidth="1"/>
    <col min="5379" max="5379" width="4.77734375" style="125" customWidth="1"/>
    <col min="5380" max="5390" width="8.33203125" style="125" customWidth="1"/>
    <col min="5391" max="5633" width="8.77734375" style="125" customWidth="1"/>
    <col min="5634" max="5634" width="2.77734375" style="125" customWidth="1"/>
    <col min="5635" max="5635" width="4.77734375" style="125" customWidth="1"/>
    <col min="5636" max="5646" width="8.33203125" style="125" customWidth="1"/>
    <col min="5647" max="5889" width="8.77734375" style="125" customWidth="1"/>
    <col min="5890" max="5890" width="2.77734375" style="125" customWidth="1"/>
    <col min="5891" max="5891" width="4.77734375" style="125" customWidth="1"/>
    <col min="5892" max="5902" width="8.33203125" style="125" customWidth="1"/>
    <col min="5903" max="6145" width="8.77734375" style="125" customWidth="1"/>
    <col min="6146" max="6146" width="2.77734375" style="125" customWidth="1"/>
    <col min="6147" max="6147" width="4.77734375" style="125" customWidth="1"/>
    <col min="6148" max="6158" width="8.33203125" style="125" customWidth="1"/>
    <col min="6159" max="6401" width="8.77734375" style="125" customWidth="1"/>
    <col min="6402" max="6402" width="2.77734375" style="125" customWidth="1"/>
    <col min="6403" max="6403" width="4.77734375" style="125" customWidth="1"/>
    <col min="6404" max="6414" width="8.33203125" style="125" customWidth="1"/>
    <col min="6415" max="6657" width="8.77734375" style="125" customWidth="1"/>
    <col min="6658" max="6658" width="2.77734375" style="125" customWidth="1"/>
    <col min="6659" max="6659" width="4.77734375" style="125" customWidth="1"/>
    <col min="6660" max="6670" width="8.33203125" style="125" customWidth="1"/>
    <col min="6671" max="6913" width="8.77734375" style="125" customWidth="1"/>
    <col min="6914" max="6914" width="2.77734375" style="125" customWidth="1"/>
    <col min="6915" max="6915" width="4.77734375" style="125" customWidth="1"/>
    <col min="6916" max="6926" width="8.33203125" style="125" customWidth="1"/>
    <col min="6927" max="7169" width="8.77734375" style="125" customWidth="1"/>
    <col min="7170" max="7170" width="2.77734375" style="125" customWidth="1"/>
    <col min="7171" max="7171" width="4.77734375" style="125" customWidth="1"/>
    <col min="7172" max="7182" width="8.33203125" style="125" customWidth="1"/>
    <col min="7183" max="7425" width="8.77734375" style="125" customWidth="1"/>
    <col min="7426" max="7426" width="2.77734375" style="125" customWidth="1"/>
    <col min="7427" max="7427" width="4.77734375" style="125" customWidth="1"/>
    <col min="7428" max="7438" width="8.33203125" style="125" customWidth="1"/>
    <col min="7439" max="7681" width="8.77734375" style="125" customWidth="1"/>
    <col min="7682" max="7682" width="2.77734375" style="125" customWidth="1"/>
    <col min="7683" max="7683" width="4.77734375" style="125" customWidth="1"/>
    <col min="7684" max="7694" width="8.33203125" style="125" customWidth="1"/>
    <col min="7695" max="7937" width="8.77734375" style="125" customWidth="1"/>
    <col min="7938" max="7938" width="2.77734375" style="125" customWidth="1"/>
    <col min="7939" max="7939" width="4.77734375" style="125" customWidth="1"/>
    <col min="7940" max="7950" width="8.33203125" style="125" customWidth="1"/>
    <col min="7951" max="8193" width="8.77734375" style="125" customWidth="1"/>
    <col min="8194" max="8194" width="2.77734375" style="125" customWidth="1"/>
    <col min="8195" max="8195" width="4.77734375" style="125" customWidth="1"/>
    <col min="8196" max="8206" width="8.33203125" style="125" customWidth="1"/>
    <col min="8207" max="8449" width="8.77734375" style="125" customWidth="1"/>
    <col min="8450" max="8450" width="2.77734375" style="125" customWidth="1"/>
    <col min="8451" max="8451" width="4.77734375" style="125" customWidth="1"/>
    <col min="8452" max="8462" width="8.33203125" style="125" customWidth="1"/>
    <col min="8463" max="8705" width="8.77734375" style="125" customWidth="1"/>
    <col min="8706" max="8706" width="2.77734375" style="125" customWidth="1"/>
    <col min="8707" max="8707" width="4.77734375" style="125" customWidth="1"/>
    <col min="8708" max="8718" width="8.33203125" style="125" customWidth="1"/>
    <col min="8719" max="8961" width="8.77734375" style="125" customWidth="1"/>
    <col min="8962" max="8962" width="2.77734375" style="125" customWidth="1"/>
    <col min="8963" max="8963" width="4.77734375" style="125" customWidth="1"/>
    <col min="8964" max="8974" width="8.33203125" style="125" customWidth="1"/>
    <col min="8975" max="9217" width="8.77734375" style="125" customWidth="1"/>
    <col min="9218" max="9218" width="2.77734375" style="125" customWidth="1"/>
    <col min="9219" max="9219" width="4.77734375" style="125" customWidth="1"/>
    <col min="9220" max="9230" width="8.33203125" style="125" customWidth="1"/>
    <col min="9231" max="9473" width="8.77734375" style="125" customWidth="1"/>
    <col min="9474" max="9474" width="2.77734375" style="125" customWidth="1"/>
    <col min="9475" max="9475" width="4.77734375" style="125" customWidth="1"/>
    <col min="9476" max="9486" width="8.33203125" style="125" customWidth="1"/>
    <col min="9487" max="9729" width="8.77734375" style="125" customWidth="1"/>
    <col min="9730" max="9730" width="2.77734375" style="125" customWidth="1"/>
    <col min="9731" max="9731" width="4.77734375" style="125" customWidth="1"/>
    <col min="9732" max="9742" width="8.33203125" style="125" customWidth="1"/>
    <col min="9743" max="9985" width="8.77734375" style="125" customWidth="1"/>
    <col min="9986" max="9986" width="2.77734375" style="125" customWidth="1"/>
    <col min="9987" max="9987" width="4.77734375" style="125" customWidth="1"/>
    <col min="9988" max="9998" width="8.33203125" style="125" customWidth="1"/>
    <col min="9999" max="10241" width="8.77734375" style="125" customWidth="1"/>
    <col min="10242" max="10242" width="2.77734375" style="125" customWidth="1"/>
    <col min="10243" max="10243" width="4.77734375" style="125" customWidth="1"/>
    <col min="10244" max="10254" width="8.33203125" style="125" customWidth="1"/>
    <col min="10255" max="10497" width="8.77734375" style="125" customWidth="1"/>
    <col min="10498" max="10498" width="2.77734375" style="125" customWidth="1"/>
    <col min="10499" max="10499" width="4.77734375" style="125" customWidth="1"/>
    <col min="10500" max="10510" width="8.33203125" style="125" customWidth="1"/>
    <col min="10511" max="10753" width="8.77734375" style="125" customWidth="1"/>
    <col min="10754" max="10754" width="2.77734375" style="125" customWidth="1"/>
    <col min="10755" max="10755" width="4.77734375" style="125" customWidth="1"/>
    <col min="10756" max="10766" width="8.33203125" style="125" customWidth="1"/>
    <col min="10767" max="11009" width="8.77734375" style="125" customWidth="1"/>
    <col min="11010" max="11010" width="2.77734375" style="125" customWidth="1"/>
    <col min="11011" max="11011" width="4.77734375" style="125" customWidth="1"/>
    <col min="11012" max="11022" width="8.33203125" style="125" customWidth="1"/>
    <col min="11023" max="11265" width="8.77734375" style="125" customWidth="1"/>
    <col min="11266" max="11266" width="2.77734375" style="125" customWidth="1"/>
    <col min="11267" max="11267" width="4.77734375" style="125" customWidth="1"/>
    <col min="11268" max="11278" width="8.33203125" style="125" customWidth="1"/>
    <col min="11279" max="11521" width="8.77734375" style="125" customWidth="1"/>
    <col min="11522" max="11522" width="2.77734375" style="125" customWidth="1"/>
    <col min="11523" max="11523" width="4.77734375" style="125" customWidth="1"/>
    <col min="11524" max="11534" width="8.33203125" style="125" customWidth="1"/>
    <col min="11535" max="11777" width="8.77734375" style="125" customWidth="1"/>
    <col min="11778" max="11778" width="2.77734375" style="125" customWidth="1"/>
    <col min="11779" max="11779" width="4.77734375" style="125" customWidth="1"/>
    <col min="11780" max="11790" width="8.33203125" style="125" customWidth="1"/>
    <col min="11791" max="12033" width="8.77734375" style="125" customWidth="1"/>
    <col min="12034" max="12034" width="2.77734375" style="125" customWidth="1"/>
    <col min="12035" max="12035" width="4.77734375" style="125" customWidth="1"/>
    <col min="12036" max="12046" width="8.33203125" style="125" customWidth="1"/>
    <col min="12047" max="12289" width="8.77734375" style="125" customWidth="1"/>
    <col min="12290" max="12290" width="2.77734375" style="125" customWidth="1"/>
    <col min="12291" max="12291" width="4.77734375" style="125" customWidth="1"/>
    <col min="12292" max="12302" width="8.33203125" style="125" customWidth="1"/>
    <col min="12303" max="12545" width="8.77734375" style="125" customWidth="1"/>
    <col min="12546" max="12546" width="2.77734375" style="125" customWidth="1"/>
    <col min="12547" max="12547" width="4.77734375" style="125" customWidth="1"/>
    <col min="12548" max="12558" width="8.33203125" style="125" customWidth="1"/>
    <col min="12559" max="12801" width="8.77734375" style="125" customWidth="1"/>
    <col min="12802" max="12802" width="2.77734375" style="125" customWidth="1"/>
    <col min="12803" max="12803" width="4.77734375" style="125" customWidth="1"/>
    <col min="12804" max="12814" width="8.33203125" style="125" customWidth="1"/>
    <col min="12815" max="13057" width="8.77734375" style="125" customWidth="1"/>
    <col min="13058" max="13058" width="2.77734375" style="125" customWidth="1"/>
    <col min="13059" max="13059" width="4.77734375" style="125" customWidth="1"/>
    <col min="13060" max="13070" width="8.33203125" style="125" customWidth="1"/>
    <col min="13071" max="13313" width="8.77734375" style="125" customWidth="1"/>
    <col min="13314" max="13314" width="2.77734375" style="125" customWidth="1"/>
    <col min="13315" max="13315" width="4.77734375" style="125" customWidth="1"/>
    <col min="13316" max="13326" width="8.33203125" style="125" customWidth="1"/>
    <col min="13327" max="13569" width="8.77734375" style="125" customWidth="1"/>
    <col min="13570" max="13570" width="2.77734375" style="125" customWidth="1"/>
    <col min="13571" max="13571" width="4.77734375" style="125" customWidth="1"/>
    <col min="13572" max="13582" width="8.33203125" style="125" customWidth="1"/>
    <col min="13583" max="13825" width="8.77734375" style="125" customWidth="1"/>
    <col min="13826" max="13826" width="2.77734375" style="125" customWidth="1"/>
    <col min="13827" max="13827" width="4.77734375" style="125" customWidth="1"/>
    <col min="13828" max="13838" width="8.33203125" style="125" customWidth="1"/>
    <col min="13839" max="14081" width="8.77734375" style="125" customWidth="1"/>
    <col min="14082" max="14082" width="2.77734375" style="125" customWidth="1"/>
    <col min="14083" max="14083" width="4.77734375" style="125" customWidth="1"/>
    <col min="14084" max="14094" width="8.33203125" style="125" customWidth="1"/>
    <col min="14095" max="14337" width="8.77734375" style="125" customWidth="1"/>
    <col min="14338" max="14338" width="2.77734375" style="125" customWidth="1"/>
    <col min="14339" max="14339" width="4.77734375" style="125" customWidth="1"/>
    <col min="14340" max="14350" width="8.33203125" style="125" customWidth="1"/>
    <col min="14351" max="14593" width="8.77734375" style="125" customWidth="1"/>
    <col min="14594" max="14594" width="2.77734375" style="125" customWidth="1"/>
    <col min="14595" max="14595" width="4.77734375" style="125" customWidth="1"/>
    <col min="14596" max="14606" width="8.33203125" style="125" customWidth="1"/>
    <col min="14607" max="14849" width="8.77734375" style="125" customWidth="1"/>
    <col min="14850" max="14850" width="2.77734375" style="125" customWidth="1"/>
    <col min="14851" max="14851" width="4.77734375" style="125" customWidth="1"/>
    <col min="14852" max="14862" width="8.33203125" style="125" customWidth="1"/>
    <col min="14863" max="15105" width="8.77734375" style="125" customWidth="1"/>
    <col min="15106" max="15106" width="2.77734375" style="125" customWidth="1"/>
    <col min="15107" max="15107" width="4.77734375" style="125" customWidth="1"/>
    <col min="15108" max="15118" width="8.33203125" style="125" customWidth="1"/>
    <col min="15119" max="15361" width="8.77734375" style="125" customWidth="1"/>
    <col min="15362" max="15362" width="2.77734375" style="125" customWidth="1"/>
    <col min="15363" max="15363" width="4.77734375" style="125" customWidth="1"/>
    <col min="15364" max="15374" width="8.33203125" style="125" customWidth="1"/>
    <col min="15375" max="15617" width="8.77734375" style="125" customWidth="1"/>
    <col min="15618" max="15618" width="2.77734375" style="125" customWidth="1"/>
    <col min="15619" max="15619" width="4.77734375" style="125" customWidth="1"/>
    <col min="15620" max="15630" width="8.33203125" style="125" customWidth="1"/>
    <col min="15631" max="15873" width="8.77734375" style="125" customWidth="1"/>
    <col min="15874" max="15874" width="2.77734375" style="125" customWidth="1"/>
    <col min="15875" max="15875" width="4.77734375" style="125" customWidth="1"/>
    <col min="15876" max="15886" width="8.33203125" style="125" customWidth="1"/>
    <col min="15887" max="16129" width="8.77734375" style="125" customWidth="1"/>
    <col min="16130" max="16130" width="2.77734375" style="125" customWidth="1"/>
    <col min="16131" max="16131" width="4.77734375" style="125" customWidth="1"/>
    <col min="16132" max="16142" width="8.33203125" style="125" customWidth="1"/>
    <col min="16143" max="16384" width="8.77734375" style="125" customWidth="1"/>
  </cols>
  <sheetData>
    <row r="1" spans="3:16" ht="13.8" thickBot="1"/>
    <row r="2" spans="3:16" ht="21.6" thickBot="1">
      <c r="C2" s="197" t="s">
        <v>142</v>
      </c>
      <c r="D2" s="198"/>
      <c r="E2" s="198"/>
      <c r="F2" s="198"/>
      <c r="G2" s="198"/>
      <c r="H2" s="198"/>
      <c r="I2" s="198"/>
      <c r="J2" s="198"/>
      <c r="K2" s="198"/>
      <c r="L2" s="198"/>
      <c r="M2" s="198"/>
      <c r="N2" s="199"/>
      <c r="O2" s="126"/>
      <c r="P2" s="126"/>
    </row>
    <row r="3" spans="3:16" ht="13.8"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</row>
    <row r="4" spans="3:16" ht="13.8">
      <c r="C4" s="126"/>
      <c r="D4" s="127">
        <v>1</v>
      </c>
      <c r="E4" s="127">
        <v>2</v>
      </c>
      <c r="F4" s="127">
        <v>3</v>
      </c>
      <c r="G4" s="127">
        <v>4</v>
      </c>
      <c r="H4" s="127">
        <v>5</v>
      </c>
      <c r="I4" s="127">
        <v>6</v>
      </c>
      <c r="J4" s="127">
        <v>7</v>
      </c>
      <c r="K4" s="127">
        <v>8</v>
      </c>
      <c r="L4" s="127">
        <v>9</v>
      </c>
      <c r="M4" s="127">
        <v>10</v>
      </c>
      <c r="N4" s="126"/>
      <c r="O4" s="126"/>
      <c r="P4" s="126"/>
    </row>
    <row r="5" spans="3:16" ht="13.8">
      <c r="C5" s="128" t="s">
        <v>109</v>
      </c>
      <c r="D5" s="129">
        <v>0.7</v>
      </c>
      <c r="E5" s="129">
        <v>0.25</v>
      </c>
      <c r="F5" s="129">
        <v>0.05</v>
      </c>
      <c r="G5" s="129"/>
      <c r="H5" s="129"/>
      <c r="I5" s="129"/>
      <c r="J5" s="129"/>
      <c r="K5" s="129"/>
      <c r="L5" s="129"/>
      <c r="M5" s="129"/>
      <c r="N5" s="126"/>
      <c r="O5" s="126"/>
      <c r="P5" s="126"/>
    </row>
    <row r="6" spans="3:16" ht="13.8">
      <c r="C6" s="130"/>
      <c r="D6" s="131" t="str">
        <f>IF(ABS(SUM(D5:M5)-1)&gt;0.000000001,"The proportions do not sum to 1","")</f>
        <v/>
      </c>
      <c r="E6" s="126"/>
      <c r="F6" s="126"/>
      <c r="G6" s="126"/>
      <c r="H6" s="126"/>
      <c r="I6" s="126"/>
      <c r="J6" s="126"/>
      <c r="K6" s="126"/>
      <c r="L6" s="126"/>
      <c r="M6" s="126"/>
      <c r="N6" s="132" t="s">
        <v>143</v>
      </c>
      <c r="O6" s="126"/>
      <c r="P6" s="126"/>
    </row>
    <row r="7" spans="3:16" ht="13.8">
      <c r="C7" s="128" t="s">
        <v>106</v>
      </c>
      <c r="D7" s="129">
        <v>15</v>
      </c>
      <c r="E7" s="129">
        <v>3</v>
      </c>
      <c r="F7" s="129">
        <v>2</v>
      </c>
      <c r="G7" s="129"/>
      <c r="H7" s="129"/>
      <c r="I7" s="129"/>
      <c r="J7" s="129"/>
      <c r="K7" s="129"/>
      <c r="L7" s="129"/>
      <c r="M7" s="129"/>
      <c r="N7" s="133">
        <f>SUM(D7:M7)</f>
        <v>20</v>
      </c>
      <c r="O7" s="126"/>
      <c r="P7" s="126"/>
    </row>
    <row r="8" spans="3:16" ht="13.8">
      <c r="C8" s="126"/>
      <c r="D8" s="131" t="str">
        <f ca="1">IF(COUNT(p)&lt;&gt;COUNT(x),"Number of entries in p and x are not equal.","")</f>
        <v/>
      </c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</row>
    <row r="9" spans="3:16" ht="13.8">
      <c r="C9" s="134" t="s">
        <v>144</v>
      </c>
      <c r="D9" s="135" cm="1">
        <f t="array" aca="1" ref="D9" ca="1">IF(AND(D6="",D8=""),FACT(N7)*PRODUCT(p^x/FACT(x)),"")</f>
        <v>2.8752419394592263E-2</v>
      </c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</row>
    <row r="10" spans="3:16" ht="13.8"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</row>
    <row r="11" spans="3:16" ht="13.8">
      <c r="C11" s="126"/>
      <c r="D11" s="126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</row>
    <row r="12" spans="3:16" ht="13.8">
      <c r="C12" s="126"/>
      <c r="D12" s="126"/>
      <c r="E12" s="126"/>
      <c r="F12" s="126"/>
      <c r="G12" s="126"/>
      <c r="H12" s="126"/>
      <c r="I12" s="126"/>
      <c r="J12" s="126"/>
      <c r="K12" s="126"/>
      <c r="L12" s="126"/>
      <c r="M12" s="126"/>
      <c r="N12" s="126"/>
      <c r="O12" s="126"/>
      <c r="P12" s="126"/>
    </row>
    <row r="13" spans="3:16" ht="13.8">
      <c r="C13" s="126"/>
      <c r="D13" s="126" t="s">
        <v>145</v>
      </c>
      <c r="E13" s="126"/>
      <c r="F13" s="126"/>
      <c r="G13" s="126"/>
      <c r="H13" s="126"/>
      <c r="I13" s="126"/>
      <c r="J13" s="126"/>
      <c r="K13" s="126"/>
      <c r="L13" s="126"/>
      <c r="M13" s="126"/>
      <c r="N13" s="126"/>
      <c r="O13" s="126"/>
      <c r="P13" s="126"/>
    </row>
    <row r="14" spans="3:16" ht="13.8">
      <c r="C14" s="126"/>
      <c r="D14" s="126"/>
      <c r="E14" s="126"/>
      <c r="F14" s="126"/>
      <c r="G14" s="126"/>
      <c r="H14" s="126"/>
      <c r="I14" s="126"/>
      <c r="J14" s="126"/>
      <c r="K14" s="126"/>
      <c r="L14" s="126"/>
      <c r="M14" s="126"/>
      <c r="N14" s="126"/>
      <c r="O14" s="126"/>
      <c r="P14" s="126"/>
    </row>
    <row r="15" spans="3:16" ht="13.8">
      <c r="C15" s="126"/>
      <c r="D15" s="126"/>
      <c r="E15" s="126"/>
      <c r="F15" s="126"/>
      <c r="G15" s="126"/>
      <c r="H15" s="126"/>
      <c r="I15" s="126"/>
      <c r="J15" s="126"/>
      <c r="K15" s="126"/>
      <c r="L15" s="126"/>
      <c r="M15" s="126"/>
      <c r="N15" s="126"/>
      <c r="O15" s="126"/>
      <c r="P15" s="126"/>
    </row>
    <row r="16" spans="3:16" ht="13.8">
      <c r="C16" s="126"/>
      <c r="D16" s="126"/>
      <c r="E16" s="126"/>
      <c r="F16" s="126"/>
      <c r="G16" s="126"/>
      <c r="H16" s="126"/>
      <c r="I16" s="126"/>
      <c r="J16" s="126"/>
      <c r="K16" s="126"/>
      <c r="L16" s="126"/>
      <c r="M16" s="126"/>
      <c r="N16" s="126"/>
      <c r="O16" s="126"/>
      <c r="P16" s="126"/>
    </row>
  </sheetData>
  <mergeCells count="1">
    <mergeCell ref="C2:N2"/>
  </mergeCells>
  <pageMargins left="0.75" right="0.75" top="1" bottom="1" header="0.5" footer="0.5"/>
  <pageSetup orientation="landscape" horizontalDpi="100" verticalDpi="1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0D982-A841-49A4-B42B-80D520B58BC4}">
  <sheetPr>
    <tabColor rgb="FFFFC000"/>
    <pageSetUpPr fitToPage="1"/>
  </sheetPr>
  <dimension ref="B1:M107"/>
  <sheetViews>
    <sheetView showGridLines="0" zoomScale="125" workbookViewId="0">
      <selection activeCell="D4" sqref="D4"/>
    </sheetView>
  </sheetViews>
  <sheetFormatPr baseColWidth="10" defaultColWidth="9.109375" defaultRowHeight="13.8"/>
  <cols>
    <col min="1" max="1" width="2" style="136" customWidth="1"/>
    <col min="2" max="2" width="4.77734375" style="136" customWidth="1"/>
    <col min="3" max="3" width="17" style="136" bestFit="1" customWidth="1"/>
    <col min="4" max="4" width="14.77734375" style="136" bestFit="1" customWidth="1"/>
    <col min="5" max="5" width="14.33203125" style="136" bestFit="1" customWidth="1"/>
    <col min="6" max="6" width="2.33203125" style="136" customWidth="1"/>
    <col min="7" max="9" width="9.109375" style="136"/>
    <col min="10" max="10" width="11.77734375" style="136" customWidth="1"/>
    <col min="11" max="11" width="8.77734375" style="136" customWidth="1"/>
    <col min="12" max="12" width="9.109375" style="136" hidden="1" customWidth="1"/>
    <col min="13" max="256" width="9.109375" style="136"/>
    <col min="257" max="257" width="2" style="136" customWidth="1"/>
    <col min="258" max="258" width="4.77734375" style="136" customWidth="1"/>
    <col min="259" max="259" width="12" style="136" customWidth="1"/>
    <col min="260" max="260" width="13.33203125" style="136" customWidth="1"/>
    <col min="261" max="261" width="12.77734375" style="136" customWidth="1"/>
    <col min="262" max="262" width="2.33203125" style="136" customWidth="1"/>
    <col min="263" max="265" width="9.109375" style="136"/>
    <col min="266" max="266" width="11.77734375" style="136" customWidth="1"/>
    <col min="267" max="267" width="8.77734375" style="136" customWidth="1"/>
    <col min="268" max="268" width="0" style="136" hidden="1" customWidth="1"/>
    <col min="269" max="512" width="9.109375" style="136"/>
    <col min="513" max="513" width="2" style="136" customWidth="1"/>
    <col min="514" max="514" width="4.77734375" style="136" customWidth="1"/>
    <col min="515" max="515" width="12" style="136" customWidth="1"/>
    <col min="516" max="516" width="13.33203125" style="136" customWidth="1"/>
    <col min="517" max="517" width="12.77734375" style="136" customWidth="1"/>
    <col min="518" max="518" width="2.33203125" style="136" customWidth="1"/>
    <col min="519" max="521" width="9.109375" style="136"/>
    <col min="522" max="522" width="11.77734375" style="136" customWidth="1"/>
    <col min="523" max="523" width="8.77734375" style="136" customWidth="1"/>
    <col min="524" max="524" width="0" style="136" hidden="1" customWidth="1"/>
    <col min="525" max="768" width="9.109375" style="136"/>
    <col min="769" max="769" width="2" style="136" customWidth="1"/>
    <col min="770" max="770" width="4.77734375" style="136" customWidth="1"/>
    <col min="771" max="771" width="12" style="136" customWidth="1"/>
    <col min="772" max="772" width="13.33203125" style="136" customWidth="1"/>
    <col min="773" max="773" width="12.77734375" style="136" customWidth="1"/>
    <col min="774" max="774" width="2.33203125" style="136" customWidth="1"/>
    <col min="775" max="777" width="9.109375" style="136"/>
    <col min="778" max="778" width="11.77734375" style="136" customWidth="1"/>
    <col min="779" max="779" width="8.77734375" style="136" customWidth="1"/>
    <col min="780" max="780" width="0" style="136" hidden="1" customWidth="1"/>
    <col min="781" max="1024" width="9.109375" style="136"/>
    <col min="1025" max="1025" width="2" style="136" customWidth="1"/>
    <col min="1026" max="1026" width="4.77734375" style="136" customWidth="1"/>
    <col min="1027" max="1027" width="12" style="136" customWidth="1"/>
    <col min="1028" max="1028" width="13.33203125" style="136" customWidth="1"/>
    <col min="1029" max="1029" width="12.77734375" style="136" customWidth="1"/>
    <col min="1030" max="1030" width="2.33203125" style="136" customWidth="1"/>
    <col min="1031" max="1033" width="9.109375" style="136"/>
    <col min="1034" max="1034" width="11.77734375" style="136" customWidth="1"/>
    <col min="1035" max="1035" width="8.77734375" style="136" customWidth="1"/>
    <col min="1036" max="1036" width="0" style="136" hidden="1" customWidth="1"/>
    <col min="1037" max="1280" width="9.109375" style="136"/>
    <col min="1281" max="1281" width="2" style="136" customWidth="1"/>
    <col min="1282" max="1282" width="4.77734375" style="136" customWidth="1"/>
    <col min="1283" max="1283" width="12" style="136" customWidth="1"/>
    <col min="1284" max="1284" width="13.33203125" style="136" customWidth="1"/>
    <col min="1285" max="1285" width="12.77734375" style="136" customWidth="1"/>
    <col min="1286" max="1286" width="2.33203125" style="136" customWidth="1"/>
    <col min="1287" max="1289" width="9.109375" style="136"/>
    <col min="1290" max="1290" width="11.77734375" style="136" customWidth="1"/>
    <col min="1291" max="1291" width="8.77734375" style="136" customWidth="1"/>
    <col min="1292" max="1292" width="0" style="136" hidden="1" customWidth="1"/>
    <col min="1293" max="1536" width="9.109375" style="136"/>
    <col min="1537" max="1537" width="2" style="136" customWidth="1"/>
    <col min="1538" max="1538" width="4.77734375" style="136" customWidth="1"/>
    <col min="1539" max="1539" width="12" style="136" customWidth="1"/>
    <col min="1540" max="1540" width="13.33203125" style="136" customWidth="1"/>
    <col min="1541" max="1541" width="12.77734375" style="136" customWidth="1"/>
    <col min="1542" max="1542" width="2.33203125" style="136" customWidth="1"/>
    <col min="1543" max="1545" width="9.109375" style="136"/>
    <col min="1546" max="1546" width="11.77734375" style="136" customWidth="1"/>
    <col min="1547" max="1547" width="8.77734375" style="136" customWidth="1"/>
    <col min="1548" max="1548" width="0" style="136" hidden="1" customWidth="1"/>
    <col min="1549" max="1792" width="9.109375" style="136"/>
    <col min="1793" max="1793" width="2" style="136" customWidth="1"/>
    <col min="1794" max="1794" width="4.77734375" style="136" customWidth="1"/>
    <col min="1795" max="1795" width="12" style="136" customWidth="1"/>
    <col min="1796" max="1796" width="13.33203125" style="136" customWidth="1"/>
    <col min="1797" max="1797" width="12.77734375" style="136" customWidth="1"/>
    <col min="1798" max="1798" width="2.33203125" style="136" customWidth="1"/>
    <col min="1799" max="1801" width="9.109375" style="136"/>
    <col min="1802" max="1802" width="11.77734375" style="136" customWidth="1"/>
    <col min="1803" max="1803" width="8.77734375" style="136" customWidth="1"/>
    <col min="1804" max="1804" width="0" style="136" hidden="1" customWidth="1"/>
    <col min="1805" max="2048" width="9.109375" style="136"/>
    <col min="2049" max="2049" width="2" style="136" customWidth="1"/>
    <col min="2050" max="2050" width="4.77734375" style="136" customWidth="1"/>
    <col min="2051" max="2051" width="12" style="136" customWidth="1"/>
    <col min="2052" max="2052" width="13.33203125" style="136" customWidth="1"/>
    <col min="2053" max="2053" width="12.77734375" style="136" customWidth="1"/>
    <col min="2054" max="2054" width="2.33203125" style="136" customWidth="1"/>
    <col min="2055" max="2057" width="9.109375" style="136"/>
    <col min="2058" max="2058" width="11.77734375" style="136" customWidth="1"/>
    <col min="2059" max="2059" width="8.77734375" style="136" customWidth="1"/>
    <col min="2060" max="2060" width="0" style="136" hidden="1" customWidth="1"/>
    <col min="2061" max="2304" width="9.109375" style="136"/>
    <col min="2305" max="2305" width="2" style="136" customWidth="1"/>
    <col min="2306" max="2306" width="4.77734375" style="136" customWidth="1"/>
    <col min="2307" max="2307" width="12" style="136" customWidth="1"/>
    <col min="2308" max="2308" width="13.33203125" style="136" customWidth="1"/>
    <col min="2309" max="2309" width="12.77734375" style="136" customWidth="1"/>
    <col min="2310" max="2310" width="2.33203125" style="136" customWidth="1"/>
    <col min="2311" max="2313" width="9.109375" style="136"/>
    <col min="2314" max="2314" width="11.77734375" style="136" customWidth="1"/>
    <col min="2315" max="2315" width="8.77734375" style="136" customWidth="1"/>
    <col min="2316" max="2316" width="0" style="136" hidden="1" customWidth="1"/>
    <col min="2317" max="2560" width="9.109375" style="136"/>
    <col min="2561" max="2561" width="2" style="136" customWidth="1"/>
    <col min="2562" max="2562" width="4.77734375" style="136" customWidth="1"/>
    <col min="2563" max="2563" width="12" style="136" customWidth="1"/>
    <col min="2564" max="2564" width="13.33203125" style="136" customWidth="1"/>
    <col min="2565" max="2565" width="12.77734375" style="136" customWidth="1"/>
    <col min="2566" max="2566" width="2.33203125" style="136" customWidth="1"/>
    <col min="2567" max="2569" width="9.109375" style="136"/>
    <col min="2570" max="2570" width="11.77734375" style="136" customWidth="1"/>
    <col min="2571" max="2571" width="8.77734375" style="136" customWidth="1"/>
    <col min="2572" max="2572" width="0" style="136" hidden="1" customWidth="1"/>
    <col min="2573" max="2816" width="9.109375" style="136"/>
    <col min="2817" max="2817" width="2" style="136" customWidth="1"/>
    <col min="2818" max="2818" width="4.77734375" style="136" customWidth="1"/>
    <col min="2819" max="2819" width="12" style="136" customWidth="1"/>
    <col min="2820" max="2820" width="13.33203125" style="136" customWidth="1"/>
    <col min="2821" max="2821" width="12.77734375" style="136" customWidth="1"/>
    <col min="2822" max="2822" width="2.33203125" style="136" customWidth="1"/>
    <col min="2823" max="2825" width="9.109375" style="136"/>
    <col min="2826" max="2826" width="11.77734375" style="136" customWidth="1"/>
    <col min="2827" max="2827" width="8.77734375" style="136" customWidth="1"/>
    <col min="2828" max="2828" width="0" style="136" hidden="1" customWidth="1"/>
    <col min="2829" max="3072" width="9.109375" style="136"/>
    <col min="3073" max="3073" width="2" style="136" customWidth="1"/>
    <col min="3074" max="3074" width="4.77734375" style="136" customWidth="1"/>
    <col min="3075" max="3075" width="12" style="136" customWidth="1"/>
    <col min="3076" max="3076" width="13.33203125" style="136" customWidth="1"/>
    <col min="3077" max="3077" width="12.77734375" style="136" customWidth="1"/>
    <col min="3078" max="3078" width="2.33203125" style="136" customWidth="1"/>
    <col min="3079" max="3081" width="9.109375" style="136"/>
    <col min="3082" max="3082" width="11.77734375" style="136" customWidth="1"/>
    <col min="3083" max="3083" width="8.77734375" style="136" customWidth="1"/>
    <col min="3084" max="3084" width="0" style="136" hidden="1" customWidth="1"/>
    <col min="3085" max="3328" width="9.109375" style="136"/>
    <col min="3329" max="3329" width="2" style="136" customWidth="1"/>
    <col min="3330" max="3330" width="4.77734375" style="136" customWidth="1"/>
    <col min="3331" max="3331" width="12" style="136" customWidth="1"/>
    <col min="3332" max="3332" width="13.33203125" style="136" customWidth="1"/>
    <col min="3333" max="3333" width="12.77734375" style="136" customWidth="1"/>
    <col min="3334" max="3334" width="2.33203125" style="136" customWidth="1"/>
    <col min="3335" max="3337" width="9.109375" style="136"/>
    <col min="3338" max="3338" width="11.77734375" style="136" customWidth="1"/>
    <col min="3339" max="3339" width="8.77734375" style="136" customWidth="1"/>
    <col min="3340" max="3340" width="0" style="136" hidden="1" customWidth="1"/>
    <col min="3341" max="3584" width="9.109375" style="136"/>
    <col min="3585" max="3585" width="2" style="136" customWidth="1"/>
    <col min="3586" max="3586" width="4.77734375" style="136" customWidth="1"/>
    <col min="3587" max="3587" width="12" style="136" customWidth="1"/>
    <col min="3588" max="3588" width="13.33203125" style="136" customWidth="1"/>
    <col min="3589" max="3589" width="12.77734375" style="136" customWidth="1"/>
    <col min="3590" max="3590" width="2.33203125" style="136" customWidth="1"/>
    <col min="3591" max="3593" width="9.109375" style="136"/>
    <col min="3594" max="3594" width="11.77734375" style="136" customWidth="1"/>
    <col min="3595" max="3595" width="8.77734375" style="136" customWidth="1"/>
    <col min="3596" max="3596" width="0" style="136" hidden="1" customWidth="1"/>
    <col min="3597" max="3840" width="9.109375" style="136"/>
    <col min="3841" max="3841" width="2" style="136" customWidth="1"/>
    <col min="3842" max="3842" width="4.77734375" style="136" customWidth="1"/>
    <col min="3843" max="3843" width="12" style="136" customWidth="1"/>
    <col min="3844" max="3844" width="13.33203125" style="136" customWidth="1"/>
    <col min="3845" max="3845" width="12.77734375" style="136" customWidth="1"/>
    <col min="3846" max="3846" width="2.33203125" style="136" customWidth="1"/>
    <col min="3847" max="3849" width="9.109375" style="136"/>
    <col min="3850" max="3850" width="11.77734375" style="136" customWidth="1"/>
    <col min="3851" max="3851" width="8.77734375" style="136" customWidth="1"/>
    <col min="3852" max="3852" width="0" style="136" hidden="1" customWidth="1"/>
    <col min="3853" max="4096" width="9.109375" style="136"/>
    <col min="4097" max="4097" width="2" style="136" customWidth="1"/>
    <col min="4098" max="4098" width="4.77734375" style="136" customWidth="1"/>
    <col min="4099" max="4099" width="12" style="136" customWidth="1"/>
    <col min="4100" max="4100" width="13.33203125" style="136" customWidth="1"/>
    <col min="4101" max="4101" width="12.77734375" style="136" customWidth="1"/>
    <col min="4102" max="4102" width="2.33203125" style="136" customWidth="1"/>
    <col min="4103" max="4105" width="9.109375" style="136"/>
    <col min="4106" max="4106" width="11.77734375" style="136" customWidth="1"/>
    <col min="4107" max="4107" width="8.77734375" style="136" customWidth="1"/>
    <col min="4108" max="4108" width="0" style="136" hidden="1" customWidth="1"/>
    <col min="4109" max="4352" width="9.109375" style="136"/>
    <col min="4353" max="4353" width="2" style="136" customWidth="1"/>
    <col min="4354" max="4354" width="4.77734375" style="136" customWidth="1"/>
    <col min="4355" max="4355" width="12" style="136" customWidth="1"/>
    <col min="4356" max="4356" width="13.33203125" style="136" customWidth="1"/>
    <col min="4357" max="4357" width="12.77734375" style="136" customWidth="1"/>
    <col min="4358" max="4358" width="2.33203125" style="136" customWidth="1"/>
    <col min="4359" max="4361" width="9.109375" style="136"/>
    <col min="4362" max="4362" width="11.77734375" style="136" customWidth="1"/>
    <col min="4363" max="4363" width="8.77734375" style="136" customWidth="1"/>
    <col min="4364" max="4364" width="0" style="136" hidden="1" customWidth="1"/>
    <col min="4365" max="4608" width="9.109375" style="136"/>
    <col min="4609" max="4609" width="2" style="136" customWidth="1"/>
    <col min="4610" max="4610" width="4.77734375" style="136" customWidth="1"/>
    <col min="4611" max="4611" width="12" style="136" customWidth="1"/>
    <col min="4612" max="4612" width="13.33203125" style="136" customWidth="1"/>
    <col min="4613" max="4613" width="12.77734375" style="136" customWidth="1"/>
    <col min="4614" max="4614" width="2.33203125" style="136" customWidth="1"/>
    <col min="4615" max="4617" width="9.109375" style="136"/>
    <col min="4618" max="4618" width="11.77734375" style="136" customWidth="1"/>
    <col min="4619" max="4619" width="8.77734375" style="136" customWidth="1"/>
    <col min="4620" max="4620" width="0" style="136" hidden="1" customWidth="1"/>
    <col min="4621" max="4864" width="9.109375" style="136"/>
    <col min="4865" max="4865" width="2" style="136" customWidth="1"/>
    <col min="4866" max="4866" width="4.77734375" style="136" customWidth="1"/>
    <col min="4867" max="4867" width="12" style="136" customWidth="1"/>
    <col min="4868" max="4868" width="13.33203125" style="136" customWidth="1"/>
    <col min="4869" max="4869" width="12.77734375" style="136" customWidth="1"/>
    <col min="4870" max="4870" width="2.33203125" style="136" customWidth="1"/>
    <col min="4871" max="4873" width="9.109375" style="136"/>
    <col min="4874" max="4874" width="11.77734375" style="136" customWidth="1"/>
    <col min="4875" max="4875" width="8.77734375" style="136" customWidth="1"/>
    <col min="4876" max="4876" width="0" style="136" hidden="1" customWidth="1"/>
    <col min="4877" max="5120" width="9.109375" style="136"/>
    <col min="5121" max="5121" width="2" style="136" customWidth="1"/>
    <col min="5122" max="5122" width="4.77734375" style="136" customWidth="1"/>
    <col min="5123" max="5123" width="12" style="136" customWidth="1"/>
    <col min="5124" max="5124" width="13.33203125" style="136" customWidth="1"/>
    <col min="5125" max="5125" width="12.77734375" style="136" customWidth="1"/>
    <col min="5126" max="5126" width="2.33203125" style="136" customWidth="1"/>
    <col min="5127" max="5129" width="9.109375" style="136"/>
    <col min="5130" max="5130" width="11.77734375" style="136" customWidth="1"/>
    <col min="5131" max="5131" width="8.77734375" style="136" customWidth="1"/>
    <col min="5132" max="5132" width="0" style="136" hidden="1" customWidth="1"/>
    <col min="5133" max="5376" width="9.109375" style="136"/>
    <col min="5377" max="5377" width="2" style="136" customWidth="1"/>
    <col min="5378" max="5378" width="4.77734375" style="136" customWidth="1"/>
    <col min="5379" max="5379" width="12" style="136" customWidth="1"/>
    <col min="5380" max="5380" width="13.33203125" style="136" customWidth="1"/>
    <col min="5381" max="5381" width="12.77734375" style="136" customWidth="1"/>
    <col min="5382" max="5382" width="2.33203125" style="136" customWidth="1"/>
    <col min="5383" max="5385" width="9.109375" style="136"/>
    <col min="5386" max="5386" width="11.77734375" style="136" customWidth="1"/>
    <col min="5387" max="5387" width="8.77734375" style="136" customWidth="1"/>
    <col min="5388" max="5388" width="0" style="136" hidden="1" customWidth="1"/>
    <col min="5389" max="5632" width="9.109375" style="136"/>
    <col min="5633" max="5633" width="2" style="136" customWidth="1"/>
    <col min="5634" max="5634" width="4.77734375" style="136" customWidth="1"/>
    <col min="5635" max="5635" width="12" style="136" customWidth="1"/>
    <col min="5636" max="5636" width="13.33203125" style="136" customWidth="1"/>
    <col min="5637" max="5637" width="12.77734375" style="136" customWidth="1"/>
    <col min="5638" max="5638" width="2.33203125" style="136" customWidth="1"/>
    <col min="5639" max="5641" width="9.109375" style="136"/>
    <col min="5642" max="5642" width="11.77734375" style="136" customWidth="1"/>
    <col min="5643" max="5643" width="8.77734375" style="136" customWidth="1"/>
    <col min="5644" max="5644" width="0" style="136" hidden="1" customWidth="1"/>
    <col min="5645" max="5888" width="9.109375" style="136"/>
    <col min="5889" max="5889" width="2" style="136" customWidth="1"/>
    <col min="5890" max="5890" width="4.77734375" style="136" customWidth="1"/>
    <col min="5891" max="5891" width="12" style="136" customWidth="1"/>
    <col min="5892" max="5892" width="13.33203125" style="136" customWidth="1"/>
    <col min="5893" max="5893" width="12.77734375" style="136" customWidth="1"/>
    <col min="5894" max="5894" width="2.33203125" style="136" customWidth="1"/>
    <col min="5895" max="5897" width="9.109375" style="136"/>
    <col min="5898" max="5898" width="11.77734375" style="136" customWidth="1"/>
    <col min="5899" max="5899" width="8.77734375" style="136" customWidth="1"/>
    <col min="5900" max="5900" width="0" style="136" hidden="1" customWidth="1"/>
    <col min="5901" max="6144" width="9.109375" style="136"/>
    <col min="6145" max="6145" width="2" style="136" customWidth="1"/>
    <col min="6146" max="6146" width="4.77734375" style="136" customWidth="1"/>
    <col min="6147" max="6147" width="12" style="136" customWidth="1"/>
    <col min="6148" max="6148" width="13.33203125" style="136" customWidth="1"/>
    <col min="6149" max="6149" width="12.77734375" style="136" customWidth="1"/>
    <col min="6150" max="6150" width="2.33203125" style="136" customWidth="1"/>
    <col min="6151" max="6153" width="9.109375" style="136"/>
    <col min="6154" max="6154" width="11.77734375" style="136" customWidth="1"/>
    <col min="6155" max="6155" width="8.77734375" style="136" customWidth="1"/>
    <col min="6156" max="6156" width="0" style="136" hidden="1" customWidth="1"/>
    <col min="6157" max="6400" width="9.109375" style="136"/>
    <col min="6401" max="6401" width="2" style="136" customWidth="1"/>
    <col min="6402" max="6402" width="4.77734375" style="136" customWidth="1"/>
    <col min="6403" max="6403" width="12" style="136" customWidth="1"/>
    <col min="6404" max="6404" width="13.33203125" style="136" customWidth="1"/>
    <col min="6405" max="6405" width="12.77734375" style="136" customWidth="1"/>
    <col min="6406" max="6406" width="2.33203125" style="136" customWidth="1"/>
    <col min="6407" max="6409" width="9.109375" style="136"/>
    <col min="6410" max="6410" width="11.77734375" style="136" customWidth="1"/>
    <col min="6411" max="6411" width="8.77734375" style="136" customWidth="1"/>
    <col min="6412" max="6412" width="0" style="136" hidden="1" customWidth="1"/>
    <col min="6413" max="6656" width="9.109375" style="136"/>
    <col min="6657" max="6657" width="2" style="136" customWidth="1"/>
    <col min="6658" max="6658" width="4.77734375" style="136" customWidth="1"/>
    <col min="6659" max="6659" width="12" style="136" customWidth="1"/>
    <col min="6660" max="6660" width="13.33203125" style="136" customWidth="1"/>
    <col min="6661" max="6661" width="12.77734375" style="136" customWidth="1"/>
    <col min="6662" max="6662" width="2.33203125" style="136" customWidth="1"/>
    <col min="6663" max="6665" width="9.109375" style="136"/>
    <col min="6666" max="6666" width="11.77734375" style="136" customWidth="1"/>
    <col min="6667" max="6667" width="8.77734375" style="136" customWidth="1"/>
    <col min="6668" max="6668" width="0" style="136" hidden="1" customWidth="1"/>
    <col min="6669" max="6912" width="9.109375" style="136"/>
    <col min="6913" max="6913" width="2" style="136" customWidth="1"/>
    <col min="6914" max="6914" width="4.77734375" style="136" customWidth="1"/>
    <col min="6915" max="6915" width="12" style="136" customWidth="1"/>
    <col min="6916" max="6916" width="13.33203125" style="136" customWidth="1"/>
    <col min="6917" max="6917" width="12.77734375" style="136" customWidth="1"/>
    <col min="6918" max="6918" width="2.33203125" style="136" customWidth="1"/>
    <col min="6919" max="6921" width="9.109375" style="136"/>
    <col min="6922" max="6922" width="11.77734375" style="136" customWidth="1"/>
    <col min="6923" max="6923" width="8.77734375" style="136" customWidth="1"/>
    <col min="6924" max="6924" width="0" style="136" hidden="1" customWidth="1"/>
    <col min="6925" max="7168" width="9.109375" style="136"/>
    <col min="7169" max="7169" width="2" style="136" customWidth="1"/>
    <col min="7170" max="7170" width="4.77734375" style="136" customWidth="1"/>
    <col min="7171" max="7171" width="12" style="136" customWidth="1"/>
    <col min="7172" max="7172" width="13.33203125" style="136" customWidth="1"/>
    <col min="7173" max="7173" width="12.77734375" style="136" customWidth="1"/>
    <col min="7174" max="7174" width="2.33203125" style="136" customWidth="1"/>
    <col min="7175" max="7177" width="9.109375" style="136"/>
    <col min="7178" max="7178" width="11.77734375" style="136" customWidth="1"/>
    <col min="7179" max="7179" width="8.77734375" style="136" customWidth="1"/>
    <col min="7180" max="7180" width="0" style="136" hidden="1" customWidth="1"/>
    <col min="7181" max="7424" width="9.109375" style="136"/>
    <col min="7425" max="7425" width="2" style="136" customWidth="1"/>
    <col min="7426" max="7426" width="4.77734375" style="136" customWidth="1"/>
    <col min="7427" max="7427" width="12" style="136" customWidth="1"/>
    <col min="7428" max="7428" width="13.33203125" style="136" customWidth="1"/>
    <col min="7429" max="7429" width="12.77734375" style="136" customWidth="1"/>
    <col min="7430" max="7430" width="2.33203125" style="136" customWidth="1"/>
    <col min="7431" max="7433" width="9.109375" style="136"/>
    <col min="7434" max="7434" width="11.77734375" style="136" customWidth="1"/>
    <col min="7435" max="7435" width="8.77734375" style="136" customWidth="1"/>
    <col min="7436" max="7436" width="0" style="136" hidden="1" customWidth="1"/>
    <col min="7437" max="7680" width="9.109375" style="136"/>
    <col min="7681" max="7681" width="2" style="136" customWidth="1"/>
    <col min="7682" max="7682" width="4.77734375" style="136" customWidth="1"/>
    <col min="7683" max="7683" width="12" style="136" customWidth="1"/>
    <col min="7684" max="7684" width="13.33203125" style="136" customWidth="1"/>
    <col min="7685" max="7685" width="12.77734375" style="136" customWidth="1"/>
    <col min="7686" max="7686" width="2.33203125" style="136" customWidth="1"/>
    <col min="7687" max="7689" width="9.109375" style="136"/>
    <col min="7690" max="7690" width="11.77734375" style="136" customWidth="1"/>
    <col min="7691" max="7691" width="8.77734375" style="136" customWidth="1"/>
    <col min="7692" max="7692" width="0" style="136" hidden="1" customWidth="1"/>
    <col min="7693" max="7936" width="9.109375" style="136"/>
    <col min="7937" max="7937" width="2" style="136" customWidth="1"/>
    <col min="7938" max="7938" width="4.77734375" style="136" customWidth="1"/>
    <col min="7939" max="7939" width="12" style="136" customWidth="1"/>
    <col min="7940" max="7940" width="13.33203125" style="136" customWidth="1"/>
    <col min="7941" max="7941" width="12.77734375" style="136" customWidth="1"/>
    <col min="7942" max="7942" width="2.33203125" style="136" customWidth="1"/>
    <col min="7943" max="7945" width="9.109375" style="136"/>
    <col min="7946" max="7946" width="11.77734375" style="136" customWidth="1"/>
    <col min="7947" max="7947" width="8.77734375" style="136" customWidth="1"/>
    <col min="7948" max="7948" width="0" style="136" hidden="1" customWidth="1"/>
    <col min="7949" max="8192" width="9.109375" style="136"/>
    <col min="8193" max="8193" width="2" style="136" customWidth="1"/>
    <col min="8194" max="8194" width="4.77734375" style="136" customWidth="1"/>
    <col min="8195" max="8195" width="12" style="136" customWidth="1"/>
    <col min="8196" max="8196" width="13.33203125" style="136" customWidth="1"/>
    <col min="8197" max="8197" width="12.77734375" style="136" customWidth="1"/>
    <col min="8198" max="8198" width="2.33203125" style="136" customWidth="1"/>
    <col min="8199" max="8201" width="9.109375" style="136"/>
    <col min="8202" max="8202" width="11.77734375" style="136" customWidth="1"/>
    <col min="8203" max="8203" width="8.77734375" style="136" customWidth="1"/>
    <col min="8204" max="8204" width="0" style="136" hidden="1" customWidth="1"/>
    <col min="8205" max="8448" width="9.109375" style="136"/>
    <col min="8449" max="8449" width="2" style="136" customWidth="1"/>
    <col min="8450" max="8450" width="4.77734375" style="136" customWidth="1"/>
    <col min="8451" max="8451" width="12" style="136" customWidth="1"/>
    <col min="8452" max="8452" width="13.33203125" style="136" customWidth="1"/>
    <col min="8453" max="8453" width="12.77734375" style="136" customWidth="1"/>
    <col min="8454" max="8454" width="2.33203125" style="136" customWidth="1"/>
    <col min="8455" max="8457" width="9.109375" style="136"/>
    <col min="8458" max="8458" width="11.77734375" style="136" customWidth="1"/>
    <col min="8459" max="8459" width="8.77734375" style="136" customWidth="1"/>
    <col min="8460" max="8460" width="0" style="136" hidden="1" customWidth="1"/>
    <col min="8461" max="8704" width="9.109375" style="136"/>
    <col min="8705" max="8705" width="2" style="136" customWidth="1"/>
    <col min="8706" max="8706" width="4.77734375" style="136" customWidth="1"/>
    <col min="8707" max="8707" width="12" style="136" customWidth="1"/>
    <col min="8708" max="8708" width="13.33203125" style="136" customWidth="1"/>
    <col min="8709" max="8709" width="12.77734375" style="136" customWidth="1"/>
    <col min="8710" max="8710" width="2.33203125" style="136" customWidth="1"/>
    <col min="8711" max="8713" width="9.109375" style="136"/>
    <col min="8714" max="8714" width="11.77734375" style="136" customWidth="1"/>
    <col min="8715" max="8715" width="8.77734375" style="136" customWidth="1"/>
    <col min="8716" max="8716" width="0" style="136" hidden="1" customWidth="1"/>
    <col min="8717" max="8960" width="9.109375" style="136"/>
    <col min="8961" max="8961" width="2" style="136" customWidth="1"/>
    <col min="8962" max="8962" width="4.77734375" style="136" customWidth="1"/>
    <col min="8963" max="8963" width="12" style="136" customWidth="1"/>
    <col min="8964" max="8964" width="13.33203125" style="136" customWidth="1"/>
    <col min="8965" max="8965" width="12.77734375" style="136" customWidth="1"/>
    <col min="8966" max="8966" width="2.33203125" style="136" customWidth="1"/>
    <col min="8967" max="8969" width="9.109375" style="136"/>
    <col min="8970" max="8970" width="11.77734375" style="136" customWidth="1"/>
    <col min="8971" max="8971" width="8.77734375" style="136" customWidth="1"/>
    <col min="8972" max="8972" width="0" style="136" hidden="1" customWidth="1"/>
    <col min="8973" max="9216" width="9.109375" style="136"/>
    <col min="9217" max="9217" width="2" style="136" customWidth="1"/>
    <col min="9218" max="9218" width="4.77734375" style="136" customWidth="1"/>
    <col min="9219" max="9219" width="12" style="136" customWidth="1"/>
    <col min="9220" max="9220" width="13.33203125" style="136" customWidth="1"/>
    <col min="9221" max="9221" width="12.77734375" style="136" customWidth="1"/>
    <col min="9222" max="9222" width="2.33203125" style="136" customWidth="1"/>
    <col min="9223" max="9225" width="9.109375" style="136"/>
    <col min="9226" max="9226" width="11.77734375" style="136" customWidth="1"/>
    <col min="9227" max="9227" width="8.77734375" style="136" customWidth="1"/>
    <col min="9228" max="9228" width="0" style="136" hidden="1" customWidth="1"/>
    <col min="9229" max="9472" width="9.109375" style="136"/>
    <col min="9473" max="9473" width="2" style="136" customWidth="1"/>
    <col min="9474" max="9474" width="4.77734375" style="136" customWidth="1"/>
    <col min="9475" max="9475" width="12" style="136" customWidth="1"/>
    <col min="9476" max="9476" width="13.33203125" style="136" customWidth="1"/>
    <col min="9477" max="9477" width="12.77734375" style="136" customWidth="1"/>
    <col min="9478" max="9478" width="2.33203125" style="136" customWidth="1"/>
    <col min="9479" max="9481" width="9.109375" style="136"/>
    <col min="9482" max="9482" width="11.77734375" style="136" customWidth="1"/>
    <col min="9483" max="9483" width="8.77734375" style="136" customWidth="1"/>
    <col min="9484" max="9484" width="0" style="136" hidden="1" customWidth="1"/>
    <col min="9485" max="9728" width="9.109375" style="136"/>
    <col min="9729" max="9729" width="2" style="136" customWidth="1"/>
    <col min="9730" max="9730" width="4.77734375" style="136" customWidth="1"/>
    <col min="9731" max="9731" width="12" style="136" customWidth="1"/>
    <col min="9732" max="9732" width="13.33203125" style="136" customWidth="1"/>
    <col min="9733" max="9733" width="12.77734375" style="136" customWidth="1"/>
    <col min="9734" max="9734" width="2.33203125" style="136" customWidth="1"/>
    <col min="9735" max="9737" width="9.109375" style="136"/>
    <col min="9738" max="9738" width="11.77734375" style="136" customWidth="1"/>
    <col min="9739" max="9739" width="8.77734375" style="136" customWidth="1"/>
    <col min="9740" max="9740" width="0" style="136" hidden="1" customWidth="1"/>
    <col min="9741" max="9984" width="9.109375" style="136"/>
    <col min="9985" max="9985" width="2" style="136" customWidth="1"/>
    <col min="9986" max="9986" width="4.77734375" style="136" customWidth="1"/>
    <col min="9987" max="9987" width="12" style="136" customWidth="1"/>
    <col min="9988" max="9988" width="13.33203125" style="136" customWidth="1"/>
    <col min="9989" max="9989" width="12.77734375" style="136" customWidth="1"/>
    <col min="9990" max="9990" width="2.33203125" style="136" customWidth="1"/>
    <col min="9991" max="9993" width="9.109375" style="136"/>
    <col min="9994" max="9994" width="11.77734375" style="136" customWidth="1"/>
    <col min="9995" max="9995" width="8.77734375" style="136" customWidth="1"/>
    <col min="9996" max="9996" width="0" style="136" hidden="1" customWidth="1"/>
    <col min="9997" max="10240" width="9.109375" style="136"/>
    <col min="10241" max="10241" width="2" style="136" customWidth="1"/>
    <col min="10242" max="10242" width="4.77734375" style="136" customWidth="1"/>
    <col min="10243" max="10243" width="12" style="136" customWidth="1"/>
    <col min="10244" max="10244" width="13.33203125" style="136" customWidth="1"/>
    <col min="10245" max="10245" width="12.77734375" style="136" customWidth="1"/>
    <col min="10246" max="10246" width="2.33203125" style="136" customWidth="1"/>
    <col min="10247" max="10249" width="9.109375" style="136"/>
    <col min="10250" max="10250" width="11.77734375" style="136" customWidth="1"/>
    <col min="10251" max="10251" width="8.77734375" style="136" customWidth="1"/>
    <col min="10252" max="10252" width="0" style="136" hidden="1" customWidth="1"/>
    <col min="10253" max="10496" width="9.109375" style="136"/>
    <col min="10497" max="10497" width="2" style="136" customWidth="1"/>
    <col min="10498" max="10498" width="4.77734375" style="136" customWidth="1"/>
    <col min="10499" max="10499" width="12" style="136" customWidth="1"/>
    <col min="10500" max="10500" width="13.33203125" style="136" customWidth="1"/>
    <col min="10501" max="10501" width="12.77734375" style="136" customWidth="1"/>
    <col min="10502" max="10502" width="2.33203125" style="136" customWidth="1"/>
    <col min="10503" max="10505" width="9.109375" style="136"/>
    <col min="10506" max="10506" width="11.77734375" style="136" customWidth="1"/>
    <col min="10507" max="10507" width="8.77734375" style="136" customWidth="1"/>
    <col min="10508" max="10508" width="0" style="136" hidden="1" customWidth="1"/>
    <col min="10509" max="10752" width="9.109375" style="136"/>
    <col min="10753" max="10753" width="2" style="136" customWidth="1"/>
    <col min="10754" max="10754" width="4.77734375" style="136" customWidth="1"/>
    <col min="10755" max="10755" width="12" style="136" customWidth="1"/>
    <col min="10756" max="10756" width="13.33203125" style="136" customWidth="1"/>
    <col min="10757" max="10757" width="12.77734375" style="136" customWidth="1"/>
    <col min="10758" max="10758" width="2.33203125" style="136" customWidth="1"/>
    <col min="10759" max="10761" width="9.109375" style="136"/>
    <col min="10762" max="10762" width="11.77734375" style="136" customWidth="1"/>
    <col min="10763" max="10763" width="8.77734375" style="136" customWidth="1"/>
    <col min="10764" max="10764" width="0" style="136" hidden="1" customWidth="1"/>
    <col min="10765" max="11008" width="9.109375" style="136"/>
    <col min="11009" max="11009" width="2" style="136" customWidth="1"/>
    <col min="11010" max="11010" width="4.77734375" style="136" customWidth="1"/>
    <col min="11011" max="11011" width="12" style="136" customWidth="1"/>
    <col min="11012" max="11012" width="13.33203125" style="136" customWidth="1"/>
    <col min="11013" max="11013" width="12.77734375" style="136" customWidth="1"/>
    <col min="11014" max="11014" width="2.33203125" style="136" customWidth="1"/>
    <col min="11015" max="11017" width="9.109375" style="136"/>
    <col min="11018" max="11018" width="11.77734375" style="136" customWidth="1"/>
    <col min="11019" max="11019" width="8.77734375" style="136" customWidth="1"/>
    <col min="11020" max="11020" width="0" style="136" hidden="1" customWidth="1"/>
    <col min="11021" max="11264" width="9.109375" style="136"/>
    <col min="11265" max="11265" width="2" style="136" customWidth="1"/>
    <col min="11266" max="11266" width="4.77734375" style="136" customWidth="1"/>
    <col min="11267" max="11267" width="12" style="136" customWidth="1"/>
    <col min="11268" max="11268" width="13.33203125" style="136" customWidth="1"/>
    <col min="11269" max="11269" width="12.77734375" style="136" customWidth="1"/>
    <col min="11270" max="11270" width="2.33203125" style="136" customWidth="1"/>
    <col min="11271" max="11273" width="9.109375" style="136"/>
    <col min="11274" max="11274" width="11.77734375" style="136" customWidth="1"/>
    <col min="11275" max="11275" width="8.77734375" style="136" customWidth="1"/>
    <col min="11276" max="11276" width="0" style="136" hidden="1" customWidth="1"/>
    <col min="11277" max="11520" width="9.109375" style="136"/>
    <col min="11521" max="11521" width="2" style="136" customWidth="1"/>
    <col min="11522" max="11522" width="4.77734375" style="136" customWidth="1"/>
    <col min="11523" max="11523" width="12" style="136" customWidth="1"/>
    <col min="11524" max="11524" width="13.33203125" style="136" customWidth="1"/>
    <col min="11525" max="11525" width="12.77734375" style="136" customWidth="1"/>
    <col min="11526" max="11526" width="2.33203125" style="136" customWidth="1"/>
    <col min="11527" max="11529" width="9.109375" style="136"/>
    <col min="11530" max="11530" width="11.77734375" style="136" customWidth="1"/>
    <col min="11531" max="11531" width="8.77734375" style="136" customWidth="1"/>
    <col min="11532" max="11532" width="0" style="136" hidden="1" customWidth="1"/>
    <col min="11533" max="11776" width="9.109375" style="136"/>
    <col min="11777" max="11777" width="2" style="136" customWidth="1"/>
    <col min="11778" max="11778" width="4.77734375" style="136" customWidth="1"/>
    <col min="11779" max="11779" width="12" style="136" customWidth="1"/>
    <col min="11780" max="11780" width="13.33203125" style="136" customWidth="1"/>
    <col min="11781" max="11781" width="12.77734375" style="136" customWidth="1"/>
    <col min="11782" max="11782" width="2.33203125" style="136" customWidth="1"/>
    <col min="11783" max="11785" width="9.109375" style="136"/>
    <col min="11786" max="11786" width="11.77734375" style="136" customWidth="1"/>
    <col min="11787" max="11787" width="8.77734375" style="136" customWidth="1"/>
    <col min="11788" max="11788" width="0" style="136" hidden="1" customWidth="1"/>
    <col min="11789" max="12032" width="9.109375" style="136"/>
    <col min="12033" max="12033" width="2" style="136" customWidth="1"/>
    <col min="12034" max="12034" width="4.77734375" style="136" customWidth="1"/>
    <col min="12035" max="12035" width="12" style="136" customWidth="1"/>
    <col min="12036" max="12036" width="13.33203125" style="136" customWidth="1"/>
    <col min="12037" max="12037" width="12.77734375" style="136" customWidth="1"/>
    <col min="12038" max="12038" width="2.33203125" style="136" customWidth="1"/>
    <col min="12039" max="12041" width="9.109375" style="136"/>
    <col min="12042" max="12042" width="11.77734375" style="136" customWidth="1"/>
    <col min="12043" max="12043" width="8.77734375" style="136" customWidth="1"/>
    <col min="12044" max="12044" width="0" style="136" hidden="1" customWidth="1"/>
    <col min="12045" max="12288" width="9.109375" style="136"/>
    <col min="12289" max="12289" width="2" style="136" customWidth="1"/>
    <col min="12290" max="12290" width="4.77734375" style="136" customWidth="1"/>
    <col min="12291" max="12291" width="12" style="136" customWidth="1"/>
    <col min="12292" max="12292" width="13.33203125" style="136" customWidth="1"/>
    <col min="12293" max="12293" width="12.77734375" style="136" customWidth="1"/>
    <col min="12294" max="12294" width="2.33203125" style="136" customWidth="1"/>
    <col min="12295" max="12297" width="9.109375" style="136"/>
    <col min="12298" max="12298" width="11.77734375" style="136" customWidth="1"/>
    <col min="12299" max="12299" width="8.77734375" style="136" customWidth="1"/>
    <col min="12300" max="12300" width="0" style="136" hidden="1" customWidth="1"/>
    <col min="12301" max="12544" width="9.109375" style="136"/>
    <col min="12545" max="12545" width="2" style="136" customWidth="1"/>
    <col min="12546" max="12546" width="4.77734375" style="136" customWidth="1"/>
    <col min="12547" max="12547" width="12" style="136" customWidth="1"/>
    <col min="12548" max="12548" width="13.33203125" style="136" customWidth="1"/>
    <col min="12549" max="12549" width="12.77734375" style="136" customWidth="1"/>
    <col min="12550" max="12550" width="2.33203125" style="136" customWidth="1"/>
    <col min="12551" max="12553" width="9.109375" style="136"/>
    <col min="12554" max="12554" width="11.77734375" style="136" customWidth="1"/>
    <col min="12555" max="12555" width="8.77734375" style="136" customWidth="1"/>
    <col min="12556" max="12556" width="0" style="136" hidden="1" customWidth="1"/>
    <col min="12557" max="12800" width="9.109375" style="136"/>
    <col min="12801" max="12801" width="2" style="136" customWidth="1"/>
    <col min="12802" max="12802" width="4.77734375" style="136" customWidth="1"/>
    <col min="12803" max="12803" width="12" style="136" customWidth="1"/>
    <col min="12804" max="12804" width="13.33203125" style="136" customWidth="1"/>
    <col min="12805" max="12805" width="12.77734375" style="136" customWidth="1"/>
    <col min="12806" max="12806" width="2.33203125" style="136" customWidth="1"/>
    <col min="12807" max="12809" width="9.109375" style="136"/>
    <col min="12810" max="12810" width="11.77734375" style="136" customWidth="1"/>
    <col min="12811" max="12811" width="8.77734375" style="136" customWidth="1"/>
    <col min="12812" max="12812" width="0" style="136" hidden="1" customWidth="1"/>
    <col min="12813" max="13056" width="9.109375" style="136"/>
    <col min="13057" max="13057" width="2" style="136" customWidth="1"/>
    <col min="13058" max="13058" width="4.77734375" style="136" customWidth="1"/>
    <col min="13059" max="13059" width="12" style="136" customWidth="1"/>
    <col min="13060" max="13060" width="13.33203125" style="136" customWidth="1"/>
    <col min="13061" max="13061" width="12.77734375" style="136" customWidth="1"/>
    <col min="13062" max="13062" width="2.33203125" style="136" customWidth="1"/>
    <col min="13063" max="13065" width="9.109375" style="136"/>
    <col min="13066" max="13066" width="11.77734375" style="136" customWidth="1"/>
    <col min="13067" max="13067" width="8.77734375" style="136" customWidth="1"/>
    <col min="13068" max="13068" width="0" style="136" hidden="1" customWidth="1"/>
    <col min="13069" max="13312" width="9.109375" style="136"/>
    <col min="13313" max="13313" width="2" style="136" customWidth="1"/>
    <col min="13314" max="13314" width="4.77734375" style="136" customWidth="1"/>
    <col min="13315" max="13315" width="12" style="136" customWidth="1"/>
    <col min="13316" max="13316" width="13.33203125" style="136" customWidth="1"/>
    <col min="13317" max="13317" width="12.77734375" style="136" customWidth="1"/>
    <col min="13318" max="13318" width="2.33203125" style="136" customWidth="1"/>
    <col min="13319" max="13321" width="9.109375" style="136"/>
    <col min="13322" max="13322" width="11.77734375" style="136" customWidth="1"/>
    <col min="13323" max="13323" width="8.77734375" style="136" customWidth="1"/>
    <col min="13324" max="13324" width="0" style="136" hidden="1" customWidth="1"/>
    <col min="13325" max="13568" width="9.109375" style="136"/>
    <col min="13569" max="13569" width="2" style="136" customWidth="1"/>
    <col min="13570" max="13570" width="4.77734375" style="136" customWidth="1"/>
    <col min="13571" max="13571" width="12" style="136" customWidth="1"/>
    <col min="13572" max="13572" width="13.33203125" style="136" customWidth="1"/>
    <col min="13573" max="13573" width="12.77734375" style="136" customWidth="1"/>
    <col min="13574" max="13574" width="2.33203125" style="136" customWidth="1"/>
    <col min="13575" max="13577" width="9.109375" style="136"/>
    <col min="13578" max="13578" width="11.77734375" style="136" customWidth="1"/>
    <col min="13579" max="13579" width="8.77734375" style="136" customWidth="1"/>
    <col min="13580" max="13580" width="0" style="136" hidden="1" customWidth="1"/>
    <col min="13581" max="13824" width="9.109375" style="136"/>
    <col min="13825" max="13825" width="2" style="136" customWidth="1"/>
    <col min="13826" max="13826" width="4.77734375" style="136" customWidth="1"/>
    <col min="13827" max="13827" width="12" style="136" customWidth="1"/>
    <col min="13828" max="13828" width="13.33203125" style="136" customWidth="1"/>
    <col min="13829" max="13829" width="12.77734375" style="136" customWidth="1"/>
    <col min="13830" max="13830" width="2.33203125" style="136" customWidth="1"/>
    <col min="13831" max="13833" width="9.109375" style="136"/>
    <col min="13834" max="13834" width="11.77734375" style="136" customWidth="1"/>
    <col min="13835" max="13835" width="8.77734375" style="136" customWidth="1"/>
    <col min="13836" max="13836" width="0" style="136" hidden="1" customWidth="1"/>
    <col min="13837" max="14080" width="9.109375" style="136"/>
    <col min="14081" max="14081" width="2" style="136" customWidth="1"/>
    <col min="14082" max="14082" width="4.77734375" style="136" customWidth="1"/>
    <col min="14083" max="14083" width="12" style="136" customWidth="1"/>
    <col min="14084" max="14084" width="13.33203125" style="136" customWidth="1"/>
    <col min="14085" max="14085" width="12.77734375" style="136" customWidth="1"/>
    <col min="14086" max="14086" width="2.33203125" style="136" customWidth="1"/>
    <col min="14087" max="14089" width="9.109375" style="136"/>
    <col min="14090" max="14090" width="11.77734375" style="136" customWidth="1"/>
    <col min="14091" max="14091" width="8.77734375" style="136" customWidth="1"/>
    <col min="14092" max="14092" width="0" style="136" hidden="1" customWidth="1"/>
    <col min="14093" max="14336" width="9.109375" style="136"/>
    <col min="14337" max="14337" width="2" style="136" customWidth="1"/>
    <col min="14338" max="14338" width="4.77734375" style="136" customWidth="1"/>
    <col min="14339" max="14339" width="12" style="136" customWidth="1"/>
    <col min="14340" max="14340" width="13.33203125" style="136" customWidth="1"/>
    <col min="14341" max="14341" width="12.77734375" style="136" customWidth="1"/>
    <col min="14342" max="14342" width="2.33203125" style="136" customWidth="1"/>
    <col min="14343" max="14345" width="9.109375" style="136"/>
    <col min="14346" max="14346" width="11.77734375" style="136" customWidth="1"/>
    <col min="14347" max="14347" width="8.77734375" style="136" customWidth="1"/>
    <col min="14348" max="14348" width="0" style="136" hidden="1" customWidth="1"/>
    <col min="14349" max="14592" width="9.109375" style="136"/>
    <col min="14593" max="14593" width="2" style="136" customWidth="1"/>
    <col min="14594" max="14594" width="4.77734375" style="136" customWidth="1"/>
    <col min="14595" max="14595" width="12" style="136" customWidth="1"/>
    <col min="14596" max="14596" width="13.33203125" style="136" customWidth="1"/>
    <col min="14597" max="14597" width="12.77734375" style="136" customWidth="1"/>
    <col min="14598" max="14598" width="2.33203125" style="136" customWidth="1"/>
    <col min="14599" max="14601" width="9.109375" style="136"/>
    <col min="14602" max="14602" width="11.77734375" style="136" customWidth="1"/>
    <col min="14603" max="14603" width="8.77734375" style="136" customWidth="1"/>
    <col min="14604" max="14604" width="0" style="136" hidden="1" customWidth="1"/>
    <col min="14605" max="14848" width="9.109375" style="136"/>
    <col min="14849" max="14849" width="2" style="136" customWidth="1"/>
    <col min="14850" max="14850" width="4.77734375" style="136" customWidth="1"/>
    <col min="14851" max="14851" width="12" style="136" customWidth="1"/>
    <col min="14852" max="14852" width="13.33203125" style="136" customWidth="1"/>
    <col min="14853" max="14853" width="12.77734375" style="136" customWidth="1"/>
    <col min="14854" max="14854" width="2.33203125" style="136" customWidth="1"/>
    <col min="14855" max="14857" width="9.109375" style="136"/>
    <col min="14858" max="14858" width="11.77734375" style="136" customWidth="1"/>
    <col min="14859" max="14859" width="8.77734375" style="136" customWidth="1"/>
    <col min="14860" max="14860" width="0" style="136" hidden="1" customWidth="1"/>
    <col min="14861" max="15104" width="9.109375" style="136"/>
    <col min="15105" max="15105" width="2" style="136" customWidth="1"/>
    <col min="15106" max="15106" width="4.77734375" style="136" customWidth="1"/>
    <col min="15107" max="15107" width="12" style="136" customWidth="1"/>
    <col min="15108" max="15108" width="13.33203125" style="136" customWidth="1"/>
    <col min="15109" max="15109" width="12.77734375" style="136" customWidth="1"/>
    <col min="15110" max="15110" width="2.33203125" style="136" customWidth="1"/>
    <col min="15111" max="15113" width="9.109375" style="136"/>
    <col min="15114" max="15114" width="11.77734375" style="136" customWidth="1"/>
    <col min="15115" max="15115" width="8.77734375" style="136" customWidth="1"/>
    <col min="15116" max="15116" width="0" style="136" hidden="1" customWidth="1"/>
    <col min="15117" max="15360" width="9.109375" style="136"/>
    <col min="15361" max="15361" width="2" style="136" customWidth="1"/>
    <col min="15362" max="15362" width="4.77734375" style="136" customWidth="1"/>
    <col min="15363" max="15363" width="12" style="136" customWidth="1"/>
    <col min="15364" max="15364" width="13.33203125" style="136" customWidth="1"/>
    <col min="15365" max="15365" width="12.77734375" style="136" customWidth="1"/>
    <col min="15366" max="15366" width="2.33203125" style="136" customWidth="1"/>
    <col min="15367" max="15369" width="9.109375" style="136"/>
    <col min="15370" max="15370" width="11.77734375" style="136" customWidth="1"/>
    <col min="15371" max="15371" width="8.77734375" style="136" customWidth="1"/>
    <col min="15372" max="15372" width="0" style="136" hidden="1" customWidth="1"/>
    <col min="15373" max="15616" width="9.109375" style="136"/>
    <col min="15617" max="15617" width="2" style="136" customWidth="1"/>
    <col min="15618" max="15618" width="4.77734375" style="136" customWidth="1"/>
    <col min="15619" max="15619" width="12" style="136" customWidth="1"/>
    <col min="15620" max="15620" width="13.33203125" style="136" customWidth="1"/>
    <col min="15621" max="15621" width="12.77734375" style="136" customWidth="1"/>
    <col min="15622" max="15622" width="2.33203125" style="136" customWidth="1"/>
    <col min="15623" max="15625" width="9.109375" style="136"/>
    <col min="15626" max="15626" width="11.77734375" style="136" customWidth="1"/>
    <col min="15627" max="15627" width="8.77734375" style="136" customWidth="1"/>
    <col min="15628" max="15628" width="0" style="136" hidden="1" customWidth="1"/>
    <col min="15629" max="15872" width="9.109375" style="136"/>
    <col min="15873" max="15873" width="2" style="136" customWidth="1"/>
    <col min="15874" max="15874" width="4.77734375" style="136" customWidth="1"/>
    <col min="15875" max="15875" width="12" style="136" customWidth="1"/>
    <col min="15876" max="15876" width="13.33203125" style="136" customWidth="1"/>
    <col min="15877" max="15877" width="12.77734375" style="136" customWidth="1"/>
    <col min="15878" max="15878" width="2.33203125" style="136" customWidth="1"/>
    <col min="15879" max="15881" width="9.109375" style="136"/>
    <col min="15882" max="15882" width="11.77734375" style="136" customWidth="1"/>
    <col min="15883" max="15883" width="8.77734375" style="136" customWidth="1"/>
    <col min="15884" max="15884" width="0" style="136" hidden="1" customWidth="1"/>
    <col min="15885" max="16128" width="9.109375" style="136"/>
    <col min="16129" max="16129" width="2" style="136" customWidth="1"/>
    <col min="16130" max="16130" width="4.77734375" style="136" customWidth="1"/>
    <col min="16131" max="16131" width="12" style="136" customWidth="1"/>
    <col min="16132" max="16132" width="13.33203125" style="136" customWidth="1"/>
    <col min="16133" max="16133" width="12.77734375" style="136" customWidth="1"/>
    <col min="16134" max="16134" width="2.33203125" style="136" customWidth="1"/>
    <col min="16135" max="16137" width="9.109375" style="136"/>
    <col min="16138" max="16138" width="11.77734375" style="136" customWidth="1"/>
    <col min="16139" max="16139" width="8.77734375" style="136" customWidth="1"/>
    <col min="16140" max="16140" width="0" style="136" hidden="1" customWidth="1"/>
    <col min="16141" max="16384" width="9.109375" style="136"/>
  </cols>
  <sheetData>
    <row r="1" spans="2:13" ht="14.4" thickBot="1"/>
    <row r="2" spans="2:13" ht="21.6" thickBot="1">
      <c r="B2" s="200" t="s">
        <v>146</v>
      </c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2"/>
    </row>
    <row r="3" spans="2:13" ht="6.75" customHeight="1"/>
    <row r="4" spans="2:13" ht="15.6">
      <c r="C4" s="137" t="s">
        <v>109</v>
      </c>
      <c r="G4" s="138" t="s">
        <v>112</v>
      </c>
      <c r="H4" s="139" t="s">
        <v>113</v>
      </c>
      <c r="I4" s="140" t="s">
        <v>147</v>
      </c>
      <c r="J4" s="141" t="s">
        <v>148</v>
      </c>
      <c r="L4" s="142" t="s">
        <v>115</v>
      </c>
    </row>
    <row r="5" spans="2:13">
      <c r="C5" s="143">
        <v>0.6</v>
      </c>
      <c r="G5" s="144">
        <f>1/p</f>
        <v>1.6666666666666667</v>
      </c>
      <c r="H5" s="145">
        <f>q/p^2</f>
        <v>1.1111111111111112</v>
      </c>
      <c r="I5" s="144">
        <f>SQRT(H5)</f>
        <v>1.0540925533894598</v>
      </c>
      <c r="L5" s="146">
        <f>1-p</f>
        <v>0.4</v>
      </c>
    </row>
    <row r="6" spans="2:13" ht="4.5" customHeight="1"/>
    <row r="7" spans="2:13">
      <c r="B7" s="147" t="s">
        <v>106</v>
      </c>
      <c r="C7" s="148" t="s">
        <v>149</v>
      </c>
      <c r="D7" s="148" t="s">
        <v>150</v>
      </c>
      <c r="E7" s="149" t="s">
        <v>151</v>
      </c>
      <c r="F7" s="150"/>
    </row>
    <row r="8" spans="2:13">
      <c r="B8" s="151">
        <v>1</v>
      </c>
      <c r="C8" s="152">
        <f>p</f>
        <v>0.6</v>
      </c>
      <c r="D8" s="152">
        <f>C8</f>
        <v>0.6</v>
      </c>
      <c r="E8" s="152">
        <f>1</f>
        <v>1</v>
      </c>
      <c r="F8" s="153"/>
    </row>
    <row r="9" spans="2:13">
      <c r="B9" s="151">
        <v>2</v>
      </c>
      <c r="C9" s="152">
        <f t="shared" ref="C9:C17" si="0">C8*q</f>
        <v>0.24</v>
      </c>
      <c r="D9" s="152">
        <f t="shared" ref="D9:D72" si="1">C9+D8</f>
        <v>0.84</v>
      </c>
      <c r="E9" s="152">
        <f t="shared" ref="E9:E72" si="2">1-D8</f>
        <v>0.4</v>
      </c>
      <c r="F9" s="153"/>
    </row>
    <row r="10" spans="2:13">
      <c r="B10" s="151">
        <v>3</v>
      </c>
      <c r="C10" s="152">
        <f t="shared" si="0"/>
        <v>9.6000000000000002E-2</v>
      </c>
      <c r="D10" s="152">
        <f t="shared" si="1"/>
        <v>0.93599999999999994</v>
      </c>
      <c r="E10" s="152">
        <f t="shared" si="2"/>
        <v>0.16000000000000003</v>
      </c>
      <c r="F10" s="153"/>
    </row>
    <row r="11" spans="2:13">
      <c r="B11" s="151">
        <v>4</v>
      </c>
      <c r="C11" s="152">
        <f t="shared" si="0"/>
        <v>3.8400000000000004E-2</v>
      </c>
      <c r="D11" s="152">
        <f t="shared" si="1"/>
        <v>0.97439999999999993</v>
      </c>
      <c r="E11" s="152">
        <f t="shared" si="2"/>
        <v>6.4000000000000057E-2</v>
      </c>
      <c r="F11" s="153"/>
    </row>
    <row r="12" spans="2:13">
      <c r="B12" s="151">
        <v>5</v>
      </c>
      <c r="C12" s="152">
        <f t="shared" si="0"/>
        <v>1.5360000000000002E-2</v>
      </c>
      <c r="D12" s="152">
        <f t="shared" si="1"/>
        <v>0.98975999999999997</v>
      </c>
      <c r="E12" s="152">
        <f t="shared" si="2"/>
        <v>2.5600000000000067E-2</v>
      </c>
      <c r="F12" s="153"/>
    </row>
    <row r="13" spans="2:13">
      <c r="B13" s="151">
        <v>6</v>
      </c>
      <c r="C13" s="152">
        <f t="shared" si="0"/>
        <v>6.144000000000001E-3</v>
      </c>
      <c r="D13" s="152">
        <f t="shared" si="1"/>
        <v>0.99590400000000001</v>
      </c>
      <c r="E13" s="152">
        <f t="shared" si="2"/>
        <v>1.0240000000000027E-2</v>
      </c>
      <c r="F13" s="153"/>
    </row>
    <row r="14" spans="2:13">
      <c r="B14" s="151">
        <v>7</v>
      </c>
      <c r="C14" s="152">
        <f t="shared" si="0"/>
        <v>2.4576000000000008E-3</v>
      </c>
      <c r="D14" s="152">
        <f t="shared" si="1"/>
        <v>0.99836159999999996</v>
      </c>
      <c r="E14" s="152">
        <f t="shared" si="2"/>
        <v>4.0959999999999885E-3</v>
      </c>
      <c r="F14" s="153"/>
    </row>
    <row r="15" spans="2:13">
      <c r="B15" s="151">
        <v>8</v>
      </c>
      <c r="C15" s="152">
        <f t="shared" si="0"/>
        <v>9.8304000000000035E-4</v>
      </c>
      <c r="D15" s="152">
        <f t="shared" si="1"/>
        <v>0.99934464000000001</v>
      </c>
      <c r="E15" s="152">
        <f t="shared" si="2"/>
        <v>1.6384000000000398E-3</v>
      </c>
      <c r="F15" s="153"/>
    </row>
    <row r="16" spans="2:13">
      <c r="B16" s="151">
        <v>9</v>
      </c>
      <c r="C16" s="152">
        <f t="shared" si="0"/>
        <v>3.9321600000000016E-4</v>
      </c>
      <c r="D16" s="152">
        <f t="shared" si="1"/>
        <v>0.99973785599999998</v>
      </c>
      <c r="E16" s="152">
        <f t="shared" si="2"/>
        <v>6.5535999999999373E-4</v>
      </c>
      <c r="F16" s="153"/>
    </row>
    <row r="17" spans="2:6">
      <c r="B17" s="151">
        <v>10</v>
      </c>
      <c r="C17" s="152">
        <f t="shared" si="0"/>
        <v>1.5728640000000008E-4</v>
      </c>
      <c r="D17" s="152">
        <f t="shared" si="1"/>
        <v>0.99989514239999999</v>
      </c>
      <c r="E17" s="152">
        <f t="shared" si="2"/>
        <v>2.6214400000001969E-4</v>
      </c>
      <c r="F17" s="153"/>
    </row>
    <row r="18" spans="2:6">
      <c r="B18" s="151">
        <v>11</v>
      </c>
      <c r="C18" s="152">
        <f t="shared" ref="C18:C28" si="3">C17*q</f>
        <v>6.291456000000004E-5</v>
      </c>
      <c r="D18" s="152">
        <f t="shared" si="1"/>
        <v>0.99995805695999995</v>
      </c>
      <c r="E18" s="152">
        <f t="shared" si="2"/>
        <v>1.0485760000000788E-4</v>
      </c>
      <c r="F18" s="153"/>
    </row>
    <row r="19" spans="2:6">
      <c r="B19" s="151">
        <v>12</v>
      </c>
      <c r="C19" s="152">
        <f t="shared" si="3"/>
        <v>2.5165824000000018E-5</v>
      </c>
      <c r="D19" s="152">
        <f t="shared" si="1"/>
        <v>0.99998322278399998</v>
      </c>
      <c r="E19" s="152">
        <f t="shared" si="2"/>
        <v>4.194304000004756E-5</v>
      </c>
      <c r="F19" s="153"/>
    </row>
    <row r="20" spans="2:6">
      <c r="B20" s="151">
        <v>13</v>
      </c>
      <c r="C20" s="152">
        <f t="shared" si="3"/>
        <v>1.0066329600000008E-5</v>
      </c>
      <c r="D20" s="152">
        <f t="shared" si="1"/>
        <v>0.99999328911359997</v>
      </c>
      <c r="E20" s="152">
        <f t="shared" si="2"/>
        <v>1.6777216000019024E-5</v>
      </c>
      <c r="F20" s="153"/>
    </row>
    <row r="21" spans="2:6">
      <c r="B21" s="151">
        <v>14</v>
      </c>
      <c r="C21" s="152">
        <f t="shared" si="3"/>
        <v>4.0265318400000032E-6</v>
      </c>
      <c r="D21" s="152">
        <f t="shared" si="1"/>
        <v>0.99999731564543992</v>
      </c>
      <c r="E21" s="152">
        <f t="shared" si="2"/>
        <v>6.7108864000298141E-6</v>
      </c>
      <c r="F21" s="153"/>
    </row>
    <row r="22" spans="2:6">
      <c r="B22" s="151">
        <v>15</v>
      </c>
      <c r="C22" s="152">
        <f t="shared" si="3"/>
        <v>1.6106127360000014E-6</v>
      </c>
      <c r="D22" s="152">
        <f t="shared" si="1"/>
        <v>0.99999892625817588</v>
      </c>
      <c r="E22" s="152">
        <f t="shared" si="2"/>
        <v>2.684354560078539E-6</v>
      </c>
      <c r="F22" s="153"/>
    </row>
    <row r="23" spans="2:6">
      <c r="B23" s="151">
        <v>16</v>
      </c>
      <c r="C23" s="152">
        <f t="shared" si="3"/>
        <v>6.4424509440000062E-7</v>
      </c>
      <c r="D23" s="152">
        <f t="shared" si="1"/>
        <v>0.99999957050327026</v>
      </c>
      <c r="E23" s="152">
        <f t="shared" si="2"/>
        <v>1.0737418241202334E-6</v>
      </c>
      <c r="F23" s="153"/>
    </row>
    <row r="24" spans="2:6">
      <c r="B24" s="151">
        <v>17</v>
      </c>
      <c r="C24" s="152">
        <f t="shared" si="3"/>
        <v>2.5769803776000027E-7</v>
      </c>
      <c r="D24" s="152">
        <f t="shared" si="1"/>
        <v>0.99999982820130806</v>
      </c>
      <c r="E24" s="152">
        <f t="shared" si="2"/>
        <v>4.2949672973691122E-7</v>
      </c>
      <c r="F24" s="153"/>
    </row>
    <row r="25" spans="2:6">
      <c r="B25" s="151">
        <v>18</v>
      </c>
      <c r="C25" s="152">
        <f t="shared" si="3"/>
        <v>1.0307921510400011E-7</v>
      </c>
      <c r="D25" s="152">
        <f t="shared" si="1"/>
        <v>0.99999993128052311</v>
      </c>
      <c r="E25" s="152">
        <f t="shared" si="2"/>
        <v>1.7179869193917341E-7</v>
      </c>
      <c r="F25" s="153"/>
    </row>
    <row r="26" spans="2:6">
      <c r="B26" s="151">
        <v>19</v>
      </c>
      <c r="C26" s="152">
        <f t="shared" si="3"/>
        <v>4.1231686041600045E-8</v>
      </c>
      <c r="D26" s="152">
        <f t="shared" si="1"/>
        <v>0.99999997251220918</v>
      </c>
      <c r="E26" s="152">
        <f t="shared" si="2"/>
        <v>6.8719476886691666E-8</v>
      </c>
      <c r="F26" s="153"/>
    </row>
    <row r="27" spans="2:6">
      <c r="B27" s="151">
        <v>20</v>
      </c>
      <c r="C27" s="152">
        <f t="shared" si="3"/>
        <v>1.6492674416640018E-8</v>
      </c>
      <c r="D27" s="152">
        <f t="shared" si="1"/>
        <v>0.99999998900488363</v>
      </c>
      <c r="E27" s="152">
        <f t="shared" si="2"/>
        <v>2.7487790821290048E-8</v>
      </c>
      <c r="F27" s="153"/>
    </row>
    <row r="28" spans="2:6">
      <c r="B28" s="151">
        <v>21</v>
      </c>
      <c r="C28" s="152">
        <f t="shared" si="3"/>
        <v>6.5970697666560072E-9</v>
      </c>
      <c r="D28" s="152">
        <f t="shared" si="1"/>
        <v>0.99999999560195341</v>
      </c>
      <c r="E28" s="152">
        <f t="shared" si="2"/>
        <v>1.099511637292494E-8</v>
      </c>
      <c r="F28" s="153"/>
    </row>
    <row r="29" spans="2:6">
      <c r="B29" s="151">
        <v>22</v>
      </c>
      <c r="C29" s="152">
        <f t="shared" ref="C29:C37" si="4">C28*q</f>
        <v>2.6388279066624032E-9</v>
      </c>
      <c r="D29" s="152">
        <f t="shared" si="1"/>
        <v>0.99999999824078134</v>
      </c>
      <c r="E29" s="152">
        <f t="shared" si="2"/>
        <v>4.398046593578897E-9</v>
      </c>
      <c r="F29" s="153"/>
    </row>
    <row r="30" spans="2:6">
      <c r="B30" s="151">
        <v>23</v>
      </c>
      <c r="C30" s="152">
        <f t="shared" si="4"/>
        <v>1.0555311626649613E-9</v>
      </c>
      <c r="D30" s="152">
        <f t="shared" si="1"/>
        <v>0.99999999929631256</v>
      </c>
      <c r="E30" s="152">
        <f t="shared" si="2"/>
        <v>1.7592186596360193E-9</v>
      </c>
      <c r="F30" s="153"/>
    </row>
    <row r="31" spans="2:6">
      <c r="B31" s="151">
        <v>24</v>
      </c>
      <c r="C31" s="152">
        <f t="shared" si="4"/>
        <v>4.2221246506598451E-10</v>
      </c>
      <c r="D31" s="152">
        <f t="shared" si="1"/>
        <v>0.99999999971852505</v>
      </c>
      <c r="E31" s="152">
        <f t="shared" si="2"/>
        <v>7.0368744164994723E-10</v>
      </c>
      <c r="F31" s="153"/>
    </row>
    <row r="32" spans="2:6">
      <c r="B32" s="151">
        <v>25</v>
      </c>
      <c r="C32" s="152">
        <f t="shared" si="4"/>
        <v>1.6888498602639382E-10</v>
      </c>
      <c r="D32" s="152">
        <f t="shared" si="1"/>
        <v>0.99999999988741006</v>
      </c>
      <c r="E32" s="152">
        <f t="shared" si="2"/>
        <v>2.814749544555184E-10</v>
      </c>
      <c r="F32" s="153"/>
    </row>
    <row r="33" spans="2:6">
      <c r="B33" s="151">
        <v>26</v>
      </c>
      <c r="C33" s="152">
        <f t="shared" si="4"/>
        <v>6.7553994410557533E-11</v>
      </c>
      <c r="D33" s="152">
        <f t="shared" si="1"/>
        <v>0.99999999995496403</v>
      </c>
      <c r="E33" s="152">
        <f t="shared" si="2"/>
        <v>1.1258993737328638E-10</v>
      </c>
      <c r="F33" s="153"/>
    </row>
    <row r="34" spans="2:6">
      <c r="B34" s="151">
        <v>27</v>
      </c>
      <c r="C34" s="152">
        <f t="shared" si="4"/>
        <v>2.7021597764223016E-11</v>
      </c>
      <c r="D34" s="152">
        <f t="shared" si="1"/>
        <v>0.99999999998198563</v>
      </c>
      <c r="E34" s="152">
        <f t="shared" si="2"/>
        <v>4.503597494931455E-11</v>
      </c>
      <c r="F34" s="153"/>
    </row>
    <row r="35" spans="2:6">
      <c r="B35" s="151">
        <v>28</v>
      </c>
      <c r="C35" s="152">
        <f t="shared" si="4"/>
        <v>1.0808639105689207E-11</v>
      </c>
      <c r="D35" s="152">
        <f t="shared" si="1"/>
        <v>0.99999999999279432</v>
      </c>
      <c r="E35" s="152">
        <f t="shared" si="2"/>
        <v>1.8014367775265328E-11</v>
      </c>
      <c r="F35" s="153"/>
    </row>
    <row r="36" spans="2:6">
      <c r="B36" s="151">
        <v>29</v>
      </c>
      <c r="C36" s="152">
        <f t="shared" si="4"/>
        <v>4.323455642275683E-12</v>
      </c>
      <c r="D36" s="152">
        <f t="shared" si="1"/>
        <v>0.99999999999711775</v>
      </c>
      <c r="E36" s="152">
        <f t="shared" si="2"/>
        <v>7.2056804967246535E-12</v>
      </c>
      <c r="F36" s="153"/>
    </row>
    <row r="37" spans="2:6">
      <c r="B37" s="151">
        <v>30</v>
      </c>
      <c r="C37" s="152">
        <f t="shared" si="4"/>
        <v>1.7293822569102732E-12</v>
      </c>
      <c r="D37" s="152">
        <f t="shared" si="1"/>
        <v>0.99999999999884714</v>
      </c>
      <c r="E37" s="152">
        <f t="shared" si="2"/>
        <v>2.8822499942293689E-12</v>
      </c>
      <c r="F37" s="153"/>
    </row>
    <row r="38" spans="2:6">
      <c r="B38" s="151">
        <v>31</v>
      </c>
      <c r="C38" s="152">
        <f t="shared" ref="C38:C101" si="5">C37*q</f>
        <v>6.9175290276410935E-13</v>
      </c>
      <c r="D38" s="152">
        <f t="shared" si="1"/>
        <v>0.99999999999953892</v>
      </c>
      <c r="E38" s="152">
        <f t="shared" si="2"/>
        <v>1.1528555887707626E-12</v>
      </c>
    </row>
    <row r="39" spans="2:6">
      <c r="B39" s="151">
        <v>32</v>
      </c>
      <c r="C39" s="152">
        <f t="shared" si="5"/>
        <v>2.7670116110564378E-13</v>
      </c>
      <c r="D39" s="152">
        <f t="shared" si="1"/>
        <v>0.99999999999981559</v>
      </c>
      <c r="E39" s="152">
        <f t="shared" si="2"/>
        <v>4.6107562212682751E-13</v>
      </c>
    </row>
    <row r="40" spans="2:6">
      <c r="B40" s="151">
        <v>33</v>
      </c>
      <c r="C40" s="152">
        <f t="shared" si="5"/>
        <v>1.1068046444225752E-13</v>
      </c>
      <c r="D40" s="152">
        <f t="shared" si="1"/>
        <v>0.99999999999992628</v>
      </c>
      <c r="E40" s="152">
        <f t="shared" si="2"/>
        <v>1.844080443902385E-13</v>
      </c>
    </row>
    <row r="41" spans="2:6">
      <c r="B41" s="151">
        <v>34</v>
      </c>
      <c r="C41" s="152">
        <f t="shared" si="5"/>
        <v>4.4272185776903012E-14</v>
      </c>
      <c r="D41" s="152">
        <f t="shared" si="1"/>
        <v>0.99999999999997058</v>
      </c>
      <c r="E41" s="152">
        <f t="shared" si="2"/>
        <v>7.3718808835110394E-14</v>
      </c>
    </row>
    <row r="42" spans="2:6">
      <c r="B42" s="151">
        <v>35</v>
      </c>
      <c r="C42" s="152">
        <f t="shared" si="5"/>
        <v>1.7708874310761207E-14</v>
      </c>
      <c r="D42" s="152">
        <f t="shared" si="1"/>
        <v>0.99999999999998834</v>
      </c>
      <c r="E42" s="152">
        <f t="shared" si="2"/>
        <v>2.9420910152566648E-14</v>
      </c>
    </row>
    <row r="43" spans="2:6">
      <c r="B43" s="151">
        <v>36</v>
      </c>
      <c r="C43" s="152">
        <f t="shared" si="5"/>
        <v>7.0835497243044832E-15</v>
      </c>
      <c r="D43" s="152">
        <f t="shared" si="1"/>
        <v>0.99999999999999545</v>
      </c>
      <c r="E43" s="152">
        <f t="shared" si="2"/>
        <v>1.1657341758564144E-14</v>
      </c>
    </row>
    <row r="44" spans="2:6">
      <c r="B44" s="151">
        <v>37</v>
      </c>
      <c r="C44" s="152">
        <f t="shared" si="5"/>
        <v>2.8334198897217934E-15</v>
      </c>
      <c r="D44" s="152">
        <f t="shared" si="1"/>
        <v>0.99999999999999833</v>
      </c>
      <c r="E44" s="152">
        <f t="shared" si="2"/>
        <v>4.5519144009631418E-15</v>
      </c>
    </row>
    <row r="45" spans="2:6">
      <c r="B45" s="151">
        <v>38</v>
      </c>
      <c r="C45" s="152">
        <f t="shared" si="5"/>
        <v>1.1333679558887174E-15</v>
      </c>
      <c r="D45" s="152">
        <f t="shared" si="1"/>
        <v>0.99999999999999944</v>
      </c>
      <c r="E45" s="152">
        <f t="shared" si="2"/>
        <v>0</v>
      </c>
    </row>
    <row r="46" spans="2:6">
      <c r="B46" s="151">
        <v>39</v>
      </c>
      <c r="C46" s="152">
        <f t="shared" si="5"/>
        <v>4.5334718235548697E-16</v>
      </c>
      <c r="D46" s="152">
        <f t="shared" si="1"/>
        <v>0.99999999999999989</v>
      </c>
      <c r="E46" s="152">
        <f t="shared" si="2"/>
        <v>0</v>
      </c>
    </row>
    <row r="47" spans="2:6">
      <c r="B47" s="151">
        <v>40</v>
      </c>
      <c r="C47" s="152">
        <f t="shared" si="5"/>
        <v>1.8133887294219481E-16</v>
      </c>
      <c r="D47" s="152">
        <f t="shared" si="1"/>
        <v>1</v>
      </c>
      <c r="E47" s="152">
        <f t="shared" si="2"/>
        <v>0</v>
      </c>
    </row>
    <row r="48" spans="2:6">
      <c r="B48" s="151">
        <v>41</v>
      </c>
      <c r="C48" s="152">
        <f t="shared" si="5"/>
        <v>7.2535549176877933E-17</v>
      </c>
      <c r="D48" s="152">
        <f t="shared" si="1"/>
        <v>1</v>
      </c>
      <c r="E48" s="152">
        <f t="shared" si="2"/>
        <v>0</v>
      </c>
    </row>
    <row r="49" spans="2:5">
      <c r="B49" s="151">
        <v>42</v>
      </c>
      <c r="C49" s="152">
        <f t="shared" si="5"/>
        <v>2.9014219670751177E-17</v>
      </c>
      <c r="D49" s="152">
        <f t="shared" si="1"/>
        <v>1</v>
      </c>
      <c r="E49" s="152">
        <f t="shared" si="2"/>
        <v>0</v>
      </c>
    </row>
    <row r="50" spans="2:5">
      <c r="B50" s="151">
        <v>43</v>
      </c>
      <c r="C50" s="152">
        <f t="shared" si="5"/>
        <v>1.1605687868300471E-17</v>
      </c>
      <c r="D50" s="152">
        <f t="shared" si="1"/>
        <v>1</v>
      </c>
      <c r="E50" s="152">
        <f t="shared" si="2"/>
        <v>0</v>
      </c>
    </row>
    <row r="51" spans="2:5">
      <c r="B51" s="151">
        <v>44</v>
      </c>
      <c r="C51" s="152">
        <f t="shared" si="5"/>
        <v>4.6422751473201887E-18</v>
      </c>
      <c r="D51" s="152">
        <f t="shared" si="1"/>
        <v>1</v>
      </c>
      <c r="E51" s="152">
        <f t="shared" si="2"/>
        <v>0</v>
      </c>
    </row>
    <row r="52" spans="2:5">
      <c r="B52" s="151">
        <v>45</v>
      </c>
      <c r="C52" s="152">
        <f t="shared" si="5"/>
        <v>1.8569100589280755E-18</v>
      </c>
      <c r="D52" s="152">
        <f t="shared" si="1"/>
        <v>1</v>
      </c>
      <c r="E52" s="152">
        <f t="shared" si="2"/>
        <v>0</v>
      </c>
    </row>
    <row r="53" spans="2:5">
      <c r="B53" s="151">
        <v>46</v>
      </c>
      <c r="C53" s="152">
        <f t="shared" si="5"/>
        <v>7.4276402357123025E-19</v>
      </c>
      <c r="D53" s="152">
        <f t="shared" si="1"/>
        <v>1</v>
      </c>
      <c r="E53" s="152">
        <f t="shared" si="2"/>
        <v>0</v>
      </c>
    </row>
    <row r="54" spans="2:5">
      <c r="B54" s="151">
        <v>47</v>
      </c>
      <c r="C54" s="152">
        <f t="shared" si="5"/>
        <v>2.971056094284921E-19</v>
      </c>
      <c r="D54" s="152">
        <f t="shared" si="1"/>
        <v>1</v>
      </c>
      <c r="E54" s="152">
        <f t="shared" si="2"/>
        <v>0</v>
      </c>
    </row>
    <row r="55" spans="2:5">
      <c r="B55" s="151">
        <v>48</v>
      </c>
      <c r="C55" s="152">
        <f t="shared" si="5"/>
        <v>1.1884224377139684E-19</v>
      </c>
      <c r="D55" s="152">
        <f t="shared" si="1"/>
        <v>1</v>
      </c>
      <c r="E55" s="152">
        <f t="shared" si="2"/>
        <v>0</v>
      </c>
    </row>
    <row r="56" spans="2:5">
      <c r="B56" s="151">
        <v>49</v>
      </c>
      <c r="C56" s="152">
        <f t="shared" si="5"/>
        <v>4.7536897508558741E-20</v>
      </c>
      <c r="D56" s="152">
        <f t="shared" si="1"/>
        <v>1</v>
      </c>
      <c r="E56" s="152">
        <f t="shared" si="2"/>
        <v>0</v>
      </c>
    </row>
    <row r="57" spans="2:5">
      <c r="B57" s="151">
        <v>50</v>
      </c>
      <c r="C57" s="152">
        <f t="shared" si="5"/>
        <v>1.9014759003423498E-20</v>
      </c>
      <c r="D57" s="152">
        <f t="shared" si="1"/>
        <v>1</v>
      </c>
      <c r="E57" s="152">
        <f t="shared" si="2"/>
        <v>0</v>
      </c>
    </row>
    <row r="58" spans="2:5">
      <c r="B58" s="151">
        <v>51</v>
      </c>
      <c r="C58" s="152">
        <f t="shared" si="5"/>
        <v>7.605903601369399E-21</v>
      </c>
      <c r="D58" s="152">
        <f t="shared" si="1"/>
        <v>1</v>
      </c>
      <c r="E58" s="152">
        <f t="shared" si="2"/>
        <v>0</v>
      </c>
    </row>
    <row r="59" spans="2:5">
      <c r="B59" s="151">
        <v>52</v>
      </c>
      <c r="C59" s="152">
        <f t="shared" si="5"/>
        <v>3.0423614405477596E-21</v>
      </c>
      <c r="D59" s="152">
        <f t="shared" si="1"/>
        <v>1</v>
      </c>
      <c r="E59" s="152">
        <f t="shared" si="2"/>
        <v>0</v>
      </c>
    </row>
    <row r="60" spans="2:5">
      <c r="B60" s="151">
        <v>53</v>
      </c>
      <c r="C60" s="152">
        <f t="shared" si="5"/>
        <v>1.2169445762191039E-21</v>
      </c>
      <c r="D60" s="152">
        <f t="shared" si="1"/>
        <v>1</v>
      </c>
      <c r="E60" s="152">
        <f t="shared" si="2"/>
        <v>0</v>
      </c>
    </row>
    <row r="61" spans="2:5">
      <c r="B61" s="151">
        <v>54</v>
      </c>
      <c r="C61" s="152">
        <f t="shared" si="5"/>
        <v>4.8677783048764161E-22</v>
      </c>
      <c r="D61" s="152">
        <f t="shared" si="1"/>
        <v>1</v>
      </c>
      <c r="E61" s="152">
        <f t="shared" si="2"/>
        <v>0</v>
      </c>
    </row>
    <row r="62" spans="2:5">
      <c r="B62" s="151">
        <v>55</v>
      </c>
      <c r="C62" s="152">
        <f t="shared" si="5"/>
        <v>1.9471113219505666E-22</v>
      </c>
      <c r="D62" s="152">
        <f t="shared" si="1"/>
        <v>1</v>
      </c>
      <c r="E62" s="152">
        <f t="shared" si="2"/>
        <v>0</v>
      </c>
    </row>
    <row r="63" spans="2:5">
      <c r="B63" s="151">
        <v>56</v>
      </c>
      <c r="C63" s="152">
        <f t="shared" si="5"/>
        <v>7.788445287802267E-23</v>
      </c>
      <c r="D63" s="152">
        <f t="shared" si="1"/>
        <v>1</v>
      </c>
      <c r="E63" s="152">
        <f t="shared" si="2"/>
        <v>0</v>
      </c>
    </row>
    <row r="64" spans="2:5">
      <c r="B64" s="151">
        <v>57</v>
      </c>
      <c r="C64" s="152">
        <f t="shared" si="5"/>
        <v>3.1153781151209072E-23</v>
      </c>
      <c r="D64" s="152">
        <f t="shared" si="1"/>
        <v>1</v>
      </c>
      <c r="E64" s="152">
        <f t="shared" si="2"/>
        <v>0</v>
      </c>
    </row>
    <row r="65" spans="2:5">
      <c r="B65" s="151">
        <v>58</v>
      </c>
      <c r="C65" s="152">
        <f t="shared" si="5"/>
        <v>1.2461512460483629E-23</v>
      </c>
      <c r="D65" s="152">
        <f t="shared" si="1"/>
        <v>1</v>
      </c>
      <c r="E65" s="152">
        <f t="shared" si="2"/>
        <v>0</v>
      </c>
    </row>
    <row r="66" spans="2:5">
      <c r="B66" s="151">
        <v>59</v>
      </c>
      <c r="C66" s="152">
        <f t="shared" si="5"/>
        <v>4.9846049841934523E-24</v>
      </c>
      <c r="D66" s="152">
        <f t="shared" si="1"/>
        <v>1</v>
      </c>
      <c r="E66" s="152">
        <f t="shared" si="2"/>
        <v>0</v>
      </c>
    </row>
    <row r="67" spans="2:5">
      <c r="B67" s="151">
        <v>60</v>
      </c>
      <c r="C67" s="152">
        <f t="shared" si="5"/>
        <v>1.9938419936773809E-24</v>
      </c>
      <c r="D67" s="152">
        <f t="shared" si="1"/>
        <v>1</v>
      </c>
      <c r="E67" s="152">
        <f t="shared" si="2"/>
        <v>0</v>
      </c>
    </row>
    <row r="68" spans="2:5">
      <c r="B68" s="151">
        <v>61</v>
      </c>
      <c r="C68" s="152">
        <f t="shared" si="5"/>
        <v>7.975367974709524E-25</v>
      </c>
      <c r="D68" s="152">
        <f t="shared" si="1"/>
        <v>1</v>
      </c>
      <c r="E68" s="152">
        <f t="shared" si="2"/>
        <v>0</v>
      </c>
    </row>
    <row r="69" spans="2:5">
      <c r="B69" s="151">
        <v>62</v>
      </c>
      <c r="C69" s="152">
        <f t="shared" si="5"/>
        <v>3.1901471898838097E-25</v>
      </c>
      <c r="D69" s="152">
        <f t="shared" si="1"/>
        <v>1</v>
      </c>
      <c r="E69" s="152">
        <f t="shared" si="2"/>
        <v>0</v>
      </c>
    </row>
    <row r="70" spans="2:5">
      <c r="B70" s="151">
        <v>63</v>
      </c>
      <c r="C70" s="152">
        <f t="shared" si="5"/>
        <v>1.276058875953524E-25</v>
      </c>
      <c r="D70" s="152">
        <f t="shared" si="1"/>
        <v>1</v>
      </c>
      <c r="E70" s="152">
        <f t="shared" si="2"/>
        <v>0</v>
      </c>
    </row>
    <row r="71" spans="2:5">
      <c r="B71" s="151">
        <v>64</v>
      </c>
      <c r="C71" s="152">
        <f t="shared" si="5"/>
        <v>5.104235503814096E-26</v>
      </c>
      <c r="D71" s="152">
        <f t="shared" si="1"/>
        <v>1</v>
      </c>
      <c r="E71" s="152">
        <f t="shared" si="2"/>
        <v>0</v>
      </c>
    </row>
    <row r="72" spans="2:5">
      <c r="B72" s="151">
        <v>65</v>
      </c>
      <c r="C72" s="152">
        <f t="shared" si="5"/>
        <v>2.0416942015256385E-26</v>
      </c>
      <c r="D72" s="152">
        <f t="shared" si="1"/>
        <v>1</v>
      </c>
      <c r="E72" s="152">
        <f t="shared" si="2"/>
        <v>0</v>
      </c>
    </row>
    <row r="73" spans="2:5">
      <c r="B73" s="151">
        <v>66</v>
      </c>
      <c r="C73" s="152">
        <f t="shared" si="5"/>
        <v>8.1667768061025552E-27</v>
      </c>
      <c r="D73" s="152">
        <f t="shared" ref="D73:D107" si="6">C73+D72</f>
        <v>1</v>
      </c>
      <c r="E73" s="152">
        <f t="shared" ref="E73:E107" si="7">1-D72</f>
        <v>0</v>
      </c>
    </row>
    <row r="74" spans="2:5">
      <c r="B74" s="151">
        <v>67</v>
      </c>
      <c r="C74" s="152">
        <f t="shared" si="5"/>
        <v>3.2667107224410225E-27</v>
      </c>
      <c r="D74" s="152">
        <f t="shared" si="6"/>
        <v>1</v>
      </c>
      <c r="E74" s="152">
        <f t="shared" si="7"/>
        <v>0</v>
      </c>
    </row>
    <row r="75" spans="2:5">
      <c r="B75" s="151">
        <v>68</v>
      </c>
      <c r="C75" s="152">
        <f t="shared" si="5"/>
        <v>1.3066842889764091E-27</v>
      </c>
      <c r="D75" s="152">
        <f t="shared" si="6"/>
        <v>1</v>
      </c>
      <c r="E75" s="152">
        <f t="shared" si="7"/>
        <v>0</v>
      </c>
    </row>
    <row r="76" spans="2:5">
      <c r="B76" s="151">
        <v>69</v>
      </c>
      <c r="C76" s="152">
        <f t="shared" si="5"/>
        <v>5.226737155905637E-28</v>
      </c>
      <c r="D76" s="152">
        <f t="shared" si="6"/>
        <v>1</v>
      </c>
      <c r="E76" s="152">
        <f t="shared" si="7"/>
        <v>0</v>
      </c>
    </row>
    <row r="77" spans="2:5">
      <c r="B77" s="151">
        <v>70</v>
      </c>
      <c r="C77" s="152">
        <f t="shared" si="5"/>
        <v>2.090694862362255E-28</v>
      </c>
      <c r="D77" s="152">
        <f t="shared" si="6"/>
        <v>1</v>
      </c>
      <c r="E77" s="152">
        <f t="shared" si="7"/>
        <v>0</v>
      </c>
    </row>
    <row r="78" spans="2:5">
      <c r="B78" s="151">
        <v>71</v>
      </c>
      <c r="C78" s="152">
        <f t="shared" si="5"/>
        <v>8.36277944944902E-29</v>
      </c>
      <c r="D78" s="152">
        <f t="shared" si="6"/>
        <v>1</v>
      </c>
      <c r="E78" s="152">
        <f t="shared" si="7"/>
        <v>0</v>
      </c>
    </row>
    <row r="79" spans="2:5">
      <c r="B79" s="151">
        <v>72</v>
      </c>
      <c r="C79" s="152">
        <f t="shared" si="5"/>
        <v>3.3451117797796082E-29</v>
      </c>
      <c r="D79" s="152">
        <f t="shared" si="6"/>
        <v>1</v>
      </c>
      <c r="E79" s="152">
        <f t="shared" si="7"/>
        <v>0</v>
      </c>
    </row>
    <row r="80" spans="2:5">
      <c r="B80" s="151">
        <v>73</v>
      </c>
      <c r="C80" s="152">
        <f t="shared" si="5"/>
        <v>1.3380447119118433E-29</v>
      </c>
      <c r="D80" s="152">
        <f t="shared" si="6"/>
        <v>1</v>
      </c>
      <c r="E80" s="152">
        <f t="shared" si="7"/>
        <v>0</v>
      </c>
    </row>
    <row r="81" spans="2:5">
      <c r="B81" s="151">
        <v>74</v>
      </c>
      <c r="C81" s="152">
        <f t="shared" si="5"/>
        <v>5.3521788476473735E-30</v>
      </c>
      <c r="D81" s="152">
        <f t="shared" si="6"/>
        <v>1</v>
      </c>
      <c r="E81" s="152">
        <f t="shared" si="7"/>
        <v>0</v>
      </c>
    </row>
    <row r="82" spans="2:5">
      <c r="B82" s="151">
        <v>75</v>
      </c>
      <c r="C82" s="152">
        <f t="shared" si="5"/>
        <v>2.1408715390589495E-30</v>
      </c>
      <c r="D82" s="152">
        <f t="shared" si="6"/>
        <v>1</v>
      </c>
      <c r="E82" s="152">
        <f t="shared" si="7"/>
        <v>0</v>
      </c>
    </row>
    <row r="83" spans="2:5">
      <c r="B83" s="151">
        <v>76</v>
      </c>
      <c r="C83" s="152">
        <f t="shared" si="5"/>
        <v>8.5634861562357985E-31</v>
      </c>
      <c r="D83" s="152">
        <f t="shared" si="6"/>
        <v>1</v>
      </c>
      <c r="E83" s="152">
        <f t="shared" si="7"/>
        <v>0</v>
      </c>
    </row>
    <row r="84" spans="2:5">
      <c r="B84" s="151">
        <v>77</v>
      </c>
      <c r="C84" s="152">
        <f t="shared" si="5"/>
        <v>3.4253944624943197E-31</v>
      </c>
      <c r="D84" s="152">
        <f t="shared" si="6"/>
        <v>1</v>
      </c>
      <c r="E84" s="152">
        <f t="shared" si="7"/>
        <v>0</v>
      </c>
    </row>
    <row r="85" spans="2:5">
      <c r="B85" s="151">
        <v>78</v>
      </c>
      <c r="C85" s="152">
        <f t="shared" si="5"/>
        <v>1.370157784997728E-31</v>
      </c>
      <c r="D85" s="152">
        <f t="shared" si="6"/>
        <v>1</v>
      </c>
      <c r="E85" s="152">
        <f t="shared" si="7"/>
        <v>0</v>
      </c>
    </row>
    <row r="86" spans="2:5">
      <c r="B86" s="151">
        <v>79</v>
      </c>
      <c r="C86" s="152">
        <f t="shared" si="5"/>
        <v>5.4806311399909122E-32</v>
      </c>
      <c r="D86" s="152">
        <f t="shared" si="6"/>
        <v>1</v>
      </c>
      <c r="E86" s="152">
        <f t="shared" si="7"/>
        <v>0</v>
      </c>
    </row>
    <row r="87" spans="2:5">
      <c r="B87" s="151">
        <v>80</v>
      </c>
      <c r="C87" s="152">
        <f t="shared" si="5"/>
        <v>2.1922524559963651E-32</v>
      </c>
      <c r="D87" s="152">
        <f t="shared" si="6"/>
        <v>1</v>
      </c>
      <c r="E87" s="152">
        <f t="shared" si="7"/>
        <v>0</v>
      </c>
    </row>
    <row r="88" spans="2:5">
      <c r="B88" s="151">
        <v>81</v>
      </c>
      <c r="C88" s="152">
        <f t="shared" si="5"/>
        <v>8.769009823985461E-33</v>
      </c>
      <c r="D88" s="152">
        <f t="shared" si="6"/>
        <v>1</v>
      </c>
      <c r="E88" s="152">
        <f t="shared" si="7"/>
        <v>0</v>
      </c>
    </row>
    <row r="89" spans="2:5">
      <c r="B89" s="151">
        <v>82</v>
      </c>
      <c r="C89" s="152">
        <f t="shared" si="5"/>
        <v>3.5076039295941847E-33</v>
      </c>
      <c r="D89" s="152">
        <f t="shared" si="6"/>
        <v>1</v>
      </c>
      <c r="E89" s="152">
        <f t="shared" si="7"/>
        <v>0</v>
      </c>
    </row>
    <row r="90" spans="2:5">
      <c r="B90" s="151">
        <v>83</v>
      </c>
      <c r="C90" s="152">
        <f t="shared" si="5"/>
        <v>1.4030415718376739E-33</v>
      </c>
      <c r="D90" s="152">
        <f t="shared" si="6"/>
        <v>1</v>
      </c>
      <c r="E90" s="152">
        <f t="shared" si="7"/>
        <v>0</v>
      </c>
    </row>
    <row r="91" spans="2:5">
      <c r="B91" s="151">
        <v>84</v>
      </c>
      <c r="C91" s="152">
        <f t="shared" si="5"/>
        <v>5.6121662873506956E-34</v>
      </c>
      <c r="D91" s="152">
        <f t="shared" si="6"/>
        <v>1</v>
      </c>
      <c r="E91" s="152">
        <f t="shared" si="7"/>
        <v>0</v>
      </c>
    </row>
    <row r="92" spans="2:5">
      <c r="B92" s="151">
        <v>85</v>
      </c>
      <c r="C92" s="152">
        <f t="shared" si="5"/>
        <v>2.2448665149402782E-34</v>
      </c>
      <c r="D92" s="152">
        <f t="shared" si="6"/>
        <v>1</v>
      </c>
      <c r="E92" s="152">
        <f t="shared" si="7"/>
        <v>0</v>
      </c>
    </row>
    <row r="93" spans="2:5">
      <c r="B93" s="151">
        <v>86</v>
      </c>
      <c r="C93" s="152">
        <f t="shared" si="5"/>
        <v>8.9794660597611127E-35</v>
      </c>
      <c r="D93" s="152">
        <f t="shared" si="6"/>
        <v>1</v>
      </c>
      <c r="E93" s="152">
        <f t="shared" si="7"/>
        <v>0</v>
      </c>
    </row>
    <row r="94" spans="2:5">
      <c r="B94" s="151">
        <v>87</v>
      </c>
      <c r="C94" s="152">
        <f t="shared" si="5"/>
        <v>3.5917864239044454E-35</v>
      </c>
      <c r="D94" s="152">
        <f t="shared" si="6"/>
        <v>1</v>
      </c>
      <c r="E94" s="152">
        <f t="shared" si="7"/>
        <v>0</v>
      </c>
    </row>
    <row r="95" spans="2:5">
      <c r="B95" s="151">
        <v>88</v>
      </c>
      <c r="C95" s="152">
        <f t="shared" si="5"/>
        <v>1.4367145695617783E-35</v>
      </c>
      <c r="D95" s="152">
        <f t="shared" si="6"/>
        <v>1</v>
      </c>
      <c r="E95" s="152">
        <f t="shared" si="7"/>
        <v>0</v>
      </c>
    </row>
    <row r="96" spans="2:5">
      <c r="B96" s="151">
        <v>89</v>
      </c>
      <c r="C96" s="152">
        <f t="shared" si="5"/>
        <v>5.7468582782471132E-36</v>
      </c>
      <c r="D96" s="152">
        <f t="shared" si="6"/>
        <v>1</v>
      </c>
      <c r="E96" s="152">
        <f t="shared" si="7"/>
        <v>0</v>
      </c>
    </row>
    <row r="97" spans="2:5">
      <c r="B97" s="151">
        <v>90</v>
      </c>
      <c r="C97" s="152">
        <f t="shared" si="5"/>
        <v>2.2987433112988455E-36</v>
      </c>
      <c r="D97" s="152">
        <f t="shared" si="6"/>
        <v>1</v>
      </c>
      <c r="E97" s="152">
        <f t="shared" si="7"/>
        <v>0</v>
      </c>
    </row>
    <row r="98" spans="2:5">
      <c r="B98" s="151">
        <v>91</v>
      </c>
      <c r="C98" s="152">
        <f t="shared" si="5"/>
        <v>9.1949732451953822E-37</v>
      </c>
      <c r="D98" s="152">
        <f t="shared" si="6"/>
        <v>1</v>
      </c>
      <c r="E98" s="152">
        <f t="shared" si="7"/>
        <v>0</v>
      </c>
    </row>
    <row r="99" spans="2:5">
      <c r="B99" s="151">
        <v>92</v>
      </c>
      <c r="C99" s="152">
        <f t="shared" si="5"/>
        <v>3.6779892980781531E-37</v>
      </c>
      <c r="D99" s="152">
        <f t="shared" si="6"/>
        <v>1</v>
      </c>
      <c r="E99" s="152">
        <f t="shared" si="7"/>
        <v>0</v>
      </c>
    </row>
    <row r="100" spans="2:5">
      <c r="B100" s="151">
        <v>93</v>
      </c>
      <c r="C100" s="152">
        <f t="shared" si="5"/>
        <v>1.4711957192312613E-37</v>
      </c>
      <c r="D100" s="152">
        <f t="shared" si="6"/>
        <v>1</v>
      </c>
      <c r="E100" s="152">
        <f t="shared" si="7"/>
        <v>0</v>
      </c>
    </row>
    <row r="101" spans="2:5">
      <c r="B101" s="151">
        <v>94</v>
      </c>
      <c r="C101" s="152">
        <f t="shared" si="5"/>
        <v>5.8847828769250458E-38</v>
      </c>
      <c r="D101" s="152">
        <f t="shared" si="6"/>
        <v>1</v>
      </c>
      <c r="E101" s="152">
        <f t="shared" si="7"/>
        <v>0</v>
      </c>
    </row>
    <row r="102" spans="2:5">
      <c r="B102" s="151">
        <v>95</v>
      </c>
      <c r="C102" s="152">
        <f t="shared" ref="C102:C107" si="8">C101*q</f>
        <v>2.3539131507700184E-38</v>
      </c>
      <c r="D102" s="152">
        <f t="shared" si="6"/>
        <v>1</v>
      </c>
      <c r="E102" s="152">
        <f t="shared" si="7"/>
        <v>0</v>
      </c>
    </row>
    <row r="103" spans="2:5">
      <c r="B103" s="151">
        <v>96</v>
      </c>
      <c r="C103" s="152">
        <f t="shared" si="8"/>
        <v>9.4156526030800738E-39</v>
      </c>
      <c r="D103" s="152">
        <f t="shared" si="6"/>
        <v>1</v>
      </c>
      <c r="E103" s="152">
        <f t="shared" si="7"/>
        <v>0</v>
      </c>
    </row>
    <row r="104" spans="2:5">
      <c r="B104" s="151">
        <v>97</v>
      </c>
      <c r="C104" s="152">
        <f t="shared" si="8"/>
        <v>3.7662610412320296E-39</v>
      </c>
      <c r="D104" s="152">
        <f t="shared" si="6"/>
        <v>1</v>
      </c>
      <c r="E104" s="152">
        <f t="shared" si="7"/>
        <v>0</v>
      </c>
    </row>
    <row r="105" spans="2:5">
      <c r="B105" s="151">
        <v>98</v>
      </c>
      <c r="C105" s="152">
        <f t="shared" si="8"/>
        <v>1.5065044164928119E-39</v>
      </c>
      <c r="D105" s="152">
        <f t="shared" si="6"/>
        <v>1</v>
      </c>
      <c r="E105" s="152">
        <f t="shared" si="7"/>
        <v>0</v>
      </c>
    </row>
    <row r="106" spans="2:5">
      <c r="B106" s="151">
        <v>99</v>
      </c>
      <c r="C106" s="152">
        <f t="shared" si="8"/>
        <v>6.0260176659712479E-40</v>
      </c>
      <c r="D106" s="152">
        <f t="shared" si="6"/>
        <v>1</v>
      </c>
      <c r="E106" s="152">
        <f t="shared" si="7"/>
        <v>0</v>
      </c>
    </row>
    <row r="107" spans="2:5">
      <c r="B107" s="151">
        <v>100</v>
      </c>
      <c r="C107" s="152">
        <f t="shared" si="8"/>
        <v>2.4104070663884993E-40</v>
      </c>
      <c r="D107" s="152">
        <f t="shared" si="6"/>
        <v>1</v>
      </c>
      <c r="E107" s="152">
        <f t="shared" si="7"/>
        <v>0</v>
      </c>
    </row>
  </sheetData>
  <mergeCells count="1">
    <mergeCell ref="B2:M2"/>
  </mergeCells>
  <printOptions gridLinesSet="0"/>
  <pageMargins left="0.75" right="0.75" top="1" bottom="1" header="0.5" footer="0.5"/>
  <pageSetup scale="99" orientation="landscape" horizontalDpi="4294967292" verticalDpi="4294967292"/>
  <headerFooter alignWithMargins="0">
    <oddFooter>Page &amp;P</oddFooter>
  </headerFooter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5737A-5E70-4BA3-9D4F-2AFF72836FE1}">
  <sheetPr>
    <tabColor rgb="FF00B050"/>
    <pageSetUpPr fitToPage="1"/>
  </sheetPr>
  <dimension ref="B1:R104"/>
  <sheetViews>
    <sheetView showGridLines="0" tabSelected="1" zoomScale="114" workbookViewId="0">
      <selection activeCell="C10" sqref="C10"/>
    </sheetView>
  </sheetViews>
  <sheetFormatPr baseColWidth="10" defaultColWidth="9.109375" defaultRowHeight="13.8"/>
  <cols>
    <col min="1" max="1" width="2.33203125" style="62" customWidth="1"/>
    <col min="2" max="2" width="6.33203125" style="62" customWidth="1"/>
    <col min="3" max="3" width="18" style="62" bestFit="1" customWidth="1"/>
    <col min="4" max="4" width="15.109375" style="62" customWidth="1"/>
    <col min="5" max="5" width="18.33203125" style="62" bestFit="1" customWidth="1"/>
    <col min="6" max="6" width="1.33203125" style="62" customWidth="1"/>
    <col min="7" max="8" width="8.33203125" style="62" customWidth="1"/>
    <col min="9" max="9" width="12" style="62" bestFit="1" customWidth="1"/>
    <col min="10" max="10" width="9" style="62" customWidth="1"/>
    <col min="11" max="14" width="9.109375" style="62"/>
    <col min="15" max="15" width="4.33203125" style="62" customWidth="1"/>
    <col min="16" max="16" width="9.109375" style="62"/>
    <col min="17" max="17" width="24.77734375" style="62" bestFit="1" customWidth="1"/>
    <col min="18" max="18" width="33.109375" style="62" customWidth="1"/>
    <col min="19" max="256" width="9.109375" style="62"/>
    <col min="257" max="257" width="2.33203125" style="62" customWidth="1"/>
    <col min="258" max="258" width="6.33203125" style="62" customWidth="1"/>
    <col min="259" max="259" width="18" style="62" bestFit="1" customWidth="1"/>
    <col min="260" max="260" width="13.109375" style="62" customWidth="1"/>
    <col min="261" max="261" width="18.33203125" style="62" bestFit="1" customWidth="1"/>
    <col min="262" max="262" width="1.33203125" style="62" customWidth="1"/>
    <col min="263" max="264" width="8.33203125" style="62" customWidth="1"/>
    <col min="265" max="265" width="12" style="62" bestFit="1" customWidth="1"/>
    <col min="266" max="266" width="9" style="62" customWidth="1"/>
    <col min="267" max="270" width="9.109375" style="62"/>
    <col min="271" max="271" width="4.33203125" style="62" customWidth="1"/>
    <col min="272" max="512" width="9.109375" style="62"/>
    <col min="513" max="513" width="2.33203125" style="62" customWidth="1"/>
    <col min="514" max="514" width="6.33203125" style="62" customWidth="1"/>
    <col min="515" max="515" width="18" style="62" bestFit="1" customWidth="1"/>
    <col min="516" max="516" width="13.109375" style="62" customWidth="1"/>
    <col min="517" max="517" width="18.33203125" style="62" bestFit="1" customWidth="1"/>
    <col min="518" max="518" width="1.33203125" style="62" customWidth="1"/>
    <col min="519" max="520" width="8.33203125" style="62" customWidth="1"/>
    <col min="521" max="521" width="12" style="62" bestFit="1" customWidth="1"/>
    <col min="522" max="522" width="9" style="62" customWidth="1"/>
    <col min="523" max="526" width="9.109375" style="62"/>
    <col min="527" max="527" width="4.33203125" style="62" customWidth="1"/>
    <col min="528" max="768" width="9.109375" style="62"/>
    <col min="769" max="769" width="2.33203125" style="62" customWidth="1"/>
    <col min="770" max="770" width="6.33203125" style="62" customWidth="1"/>
    <col min="771" max="771" width="18" style="62" bestFit="1" customWidth="1"/>
    <col min="772" max="772" width="13.109375" style="62" customWidth="1"/>
    <col min="773" max="773" width="18.33203125" style="62" bestFit="1" customWidth="1"/>
    <col min="774" max="774" width="1.33203125" style="62" customWidth="1"/>
    <col min="775" max="776" width="8.33203125" style="62" customWidth="1"/>
    <col min="777" max="777" width="12" style="62" bestFit="1" customWidth="1"/>
    <col min="778" max="778" width="9" style="62" customWidth="1"/>
    <col min="779" max="782" width="9.109375" style="62"/>
    <col min="783" max="783" width="4.33203125" style="62" customWidth="1"/>
    <col min="784" max="1024" width="9.109375" style="62"/>
    <col min="1025" max="1025" width="2.33203125" style="62" customWidth="1"/>
    <col min="1026" max="1026" width="6.33203125" style="62" customWidth="1"/>
    <col min="1027" max="1027" width="18" style="62" bestFit="1" customWidth="1"/>
    <col min="1028" max="1028" width="13.109375" style="62" customWidth="1"/>
    <col min="1029" max="1029" width="18.33203125" style="62" bestFit="1" customWidth="1"/>
    <col min="1030" max="1030" width="1.33203125" style="62" customWidth="1"/>
    <col min="1031" max="1032" width="8.33203125" style="62" customWidth="1"/>
    <col min="1033" max="1033" width="12" style="62" bestFit="1" customWidth="1"/>
    <col min="1034" max="1034" width="9" style="62" customWidth="1"/>
    <col min="1035" max="1038" width="9.109375" style="62"/>
    <col min="1039" max="1039" width="4.33203125" style="62" customWidth="1"/>
    <col min="1040" max="1280" width="9.109375" style="62"/>
    <col min="1281" max="1281" width="2.33203125" style="62" customWidth="1"/>
    <col min="1282" max="1282" width="6.33203125" style="62" customWidth="1"/>
    <col min="1283" max="1283" width="18" style="62" bestFit="1" customWidth="1"/>
    <col min="1284" max="1284" width="13.109375" style="62" customWidth="1"/>
    <col min="1285" max="1285" width="18.33203125" style="62" bestFit="1" customWidth="1"/>
    <col min="1286" max="1286" width="1.33203125" style="62" customWidth="1"/>
    <col min="1287" max="1288" width="8.33203125" style="62" customWidth="1"/>
    <col min="1289" max="1289" width="12" style="62" bestFit="1" customWidth="1"/>
    <col min="1290" max="1290" width="9" style="62" customWidth="1"/>
    <col min="1291" max="1294" width="9.109375" style="62"/>
    <col min="1295" max="1295" width="4.33203125" style="62" customWidth="1"/>
    <col min="1296" max="1536" width="9.109375" style="62"/>
    <col min="1537" max="1537" width="2.33203125" style="62" customWidth="1"/>
    <col min="1538" max="1538" width="6.33203125" style="62" customWidth="1"/>
    <col min="1539" max="1539" width="18" style="62" bestFit="1" customWidth="1"/>
    <col min="1540" max="1540" width="13.109375" style="62" customWidth="1"/>
    <col min="1541" max="1541" width="18.33203125" style="62" bestFit="1" customWidth="1"/>
    <col min="1542" max="1542" width="1.33203125" style="62" customWidth="1"/>
    <col min="1543" max="1544" width="8.33203125" style="62" customWidth="1"/>
    <col min="1545" max="1545" width="12" style="62" bestFit="1" customWidth="1"/>
    <col min="1546" max="1546" width="9" style="62" customWidth="1"/>
    <col min="1547" max="1550" width="9.109375" style="62"/>
    <col min="1551" max="1551" width="4.33203125" style="62" customWidth="1"/>
    <col min="1552" max="1792" width="9.109375" style="62"/>
    <col min="1793" max="1793" width="2.33203125" style="62" customWidth="1"/>
    <col min="1794" max="1794" width="6.33203125" style="62" customWidth="1"/>
    <col min="1795" max="1795" width="18" style="62" bestFit="1" customWidth="1"/>
    <col min="1796" max="1796" width="13.109375" style="62" customWidth="1"/>
    <col min="1797" max="1797" width="18.33203125" style="62" bestFit="1" customWidth="1"/>
    <col min="1798" max="1798" width="1.33203125" style="62" customWidth="1"/>
    <col min="1799" max="1800" width="8.33203125" style="62" customWidth="1"/>
    <col min="1801" max="1801" width="12" style="62" bestFit="1" customWidth="1"/>
    <col min="1802" max="1802" width="9" style="62" customWidth="1"/>
    <col min="1803" max="1806" width="9.109375" style="62"/>
    <col min="1807" max="1807" width="4.33203125" style="62" customWidth="1"/>
    <col min="1808" max="2048" width="9.109375" style="62"/>
    <col min="2049" max="2049" width="2.33203125" style="62" customWidth="1"/>
    <col min="2050" max="2050" width="6.33203125" style="62" customWidth="1"/>
    <col min="2051" max="2051" width="18" style="62" bestFit="1" customWidth="1"/>
    <col min="2052" max="2052" width="13.109375" style="62" customWidth="1"/>
    <col min="2053" max="2053" width="18.33203125" style="62" bestFit="1" customWidth="1"/>
    <col min="2054" max="2054" width="1.33203125" style="62" customWidth="1"/>
    <col min="2055" max="2056" width="8.33203125" style="62" customWidth="1"/>
    <col min="2057" max="2057" width="12" style="62" bestFit="1" customWidth="1"/>
    <col min="2058" max="2058" width="9" style="62" customWidth="1"/>
    <col min="2059" max="2062" width="9.109375" style="62"/>
    <col min="2063" max="2063" width="4.33203125" style="62" customWidth="1"/>
    <col min="2064" max="2304" width="9.109375" style="62"/>
    <col min="2305" max="2305" width="2.33203125" style="62" customWidth="1"/>
    <col min="2306" max="2306" width="6.33203125" style="62" customWidth="1"/>
    <col min="2307" max="2307" width="18" style="62" bestFit="1" customWidth="1"/>
    <col min="2308" max="2308" width="13.109375" style="62" customWidth="1"/>
    <col min="2309" max="2309" width="18.33203125" style="62" bestFit="1" customWidth="1"/>
    <col min="2310" max="2310" width="1.33203125" style="62" customWidth="1"/>
    <col min="2311" max="2312" width="8.33203125" style="62" customWidth="1"/>
    <col min="2313" max="2313" width="12" style="62" bestFit="1" customWidth="1"/>
    <col min="2314" max="2314" width="9" style="62" customWidth="1"/>
    <col min="2315" max="2318" width="9.109375" style="62"/>
    <col min="2319" max="2319" width="4.33203125" style="62" customWidth="1"/>
    <col min="2320" max="2560" width="9.109375" style="62"/>
    <col min="2561" max="2561" width="2.33203125" style="62" customWidth="1"/>
    <col min="2562" max="2562" width="6.33203125" style="62" customWidth="1"/>
    <col min="2563" max="2563" width="18" style="62" bestFit="1" customWidth="1"/>
    <col min="2564" max="2564" width="13.109375" style="62" customWidth="1"/>
    <col min="2565" max="2565" width="18.33203125" style="62" bestFit="1" customWidth="1"/>
    <col min="2566" max="2566" width="1.33203125" style="62" customWidth="1"/>
    <col min="2567" max="2568" width="8.33203125" style="62" customWidth="1"/>
    <col min="2569" max="2569" width="12" style="62" bestFit="1" customWidth="1"/>
    <col min="2570" max="2570" width="9" style="62" customWidth="1"/>
    <col min="2571" max="2574" width="9.109375" style="62"/>
    <col min="2575" max="2575" width="4.33203125" style="62" customWidth="1"/>
    <col min="2576" max="2816" width="9.109375" style="62"/>
    <col min="2817" max="2817" width="2.33203125" style="62" customWidth="1"/>
    <col min="2818" max="2818" width="6.33203125" style="62" customWidth="1"/>
    <col min="2819" max="2819" width="18" style="62" bestFit="1" customWidth="1"/>
    <col min="2820" max="2820" width="13.109375" style="62" customWidth="1"/>
    <col min="2821" max="2821" width="18.33203125" style="62" bestFit="1" customWidth="1"/>
    <col min="2822" max="2822" width="1.33203125" style="62" customWidth="1"/>
    <col min="2823" max="2824" width="8.33203125" style="62" customWidth="1"/>
    <col min="2825" max="2825" width="12" style="62" bestFit="1" customWidth="1"/>
    <col min="2826" max="2826" width="9" style="62" customWidth="1"/>
    <col min="2827" max="2830" width="9.109375" style="62"/>
    <col min="2831" max="2831" width="4.33203125" style="62" customWidth="1"/>
    <col min="2832" max="3072" width="9.109375" style="62"/>
    <col min="3073" max="3073" width="2.33203125" style="62" customWidth="1"/>
    <col min="3074" max="3074" width="6.33203125" style="62" customWidth="1"/>
    <col min="3075" max="3075" width="18" style="62" bestFit="1" customWidth="1"/>
    <col min="3076" max="3076" width="13.109375" style="62" customWidth="1"/>
    <col min="3077" max="3077" width="18.33203125" style="62" bestFit="1" customWidth="1"/>
    <col min="3078" max="3078" width="1.33203125" style="62" customWidth="1"/>
    <col min="3079" max="3080" width="8.33203125" style="62" customWidth="1"/>
    <col min="3081" max="3081" width="12" style="62" bestFit="1" customWidth="1"/>
    <col min="3082" max="3082" width="9" style="62" customWidth="1"/>
    <col min="3083" max="3086" width="9.109375" style="62"/>
    <col min="3087" max="3087" width="4.33203125" style="62" customWidth="1"/>
    <col min="3088" max="3328" width="9.109375" style="62"/>
    <col min="3329" max="3329" width="2.33203125" style="62" customWidth="1"/>
    <col min="3330" max="3330" width="6.33203125" style="62" customWidth="1"/>
    <col min="3331" max="3331" width="18" style="62" bestFit="1" customWidth="1"/>
    <col min="3332" max="3332" width="13.109375" style="62" customWidth="1"/>
    <col min="3333" max="3333" width="18.33203125" style="62" bestFit="1" customWidth="1"/>
    <col min="3334" max="3334" width="1.33203125" style="62" customWidth="1"/>
    <col min="3335" max="3336" width="8.33203125" style="62" customWidth="1"/>
    <col min="3337" max="3337" width="12" style="62" bestFit="1" customWidth="1"/>
    <col min="3338" max="3338" width="9" style="62" customWidth="1"/>
    <col min="3339" max="3342" width="9.109375" style="62"/>
    <col min="3343" max="3343" width="4.33203125" style="62" customWidth="1"/>
    <col min="3344" max="3584" width="9.109375" style="62"/>
    <col min="3585" max="3585" width="2.33203125" style="62" customWidth="1"/>
    <col min="3586" max="3586" width="6.33203125" style="62" customWidth="1"/>
    <col min="3587" max="3587" width="18" style="62" bestFit="1" customWidth="1"/>
    <col min="3588" max="3588" width="13.109375" style="62" customWidth="1"/>
    <col min="3589" max="3589" width="18.33203125" style="62" bestFit="1" customWidth="1"/>
    <col min="3590" max="3590" width="1.33203125" style="62" customWidth="1"/>
    <col min="3591" max="3592" width="8.33203125" style="62" customWidth="1"/>
    <col min="3593" max="3593" width="12" style="62" bestFit="1" customWidth="1"/>
    <col min="3594" max="3594" width="9" style="62" customWidth="1"/>
    <col min="3595" max="3598" width="9.109375" style="62"/>
    <col min="3599" max="3599" width="4.33203125" style="62" customWidth="1"/>
    <col min="3600" max="3840" width="9.109375" style="62"/>
    <col min="3841" max="3841" width="2.33203125" style="62" customWidth="1"/>
    <col min="3842" max="3842" width="6.33203125" style="62" customWidth="1"/>
    <col min="3843" max="3843" width="18" style="62" bestFit="1" customWidth="1"/>
    <col min="3844" max="3844" width="13.109375" style="62" customWidth="1"/>
    <col min="3845" max="3845" width="18.33203125" style="62" bestFit="1" customWidth="1"/>
    <col min="3846" max="3846" width="1.33203125" style="62" customWidth="1"/>
    <col min="3847" max="3848" width="8.33203125" style="62" customWidth="1"/>
    <col min="3849" max="3849" width="12" style="62" bestFit="1" customWidth="1"/>
    <col min="3850" max="3850" width="9" style="62" customWidth="1"/>
    <col min="3851" max="3854" width="9.109375" style="62"/>
    <col min="3855" max="3855" width="4.33203125" style="62" customWidth="1"/>
    <col min="3856" max="4096" width="9.109375" style="62"/>
    <col min="4097" max="4097" width="2.33203125" style="62" customWidth="1"/>
    <col min="4098" max="4098" width="6.33203125" style="62" customWidth="1"/>
    <col min="4099" max="4099" width="18" style="62" bestFit="1" customWidth="1"/>
    <col min="4100" max="4100" width="13.109375" style="62" customWidth="1"/>
    <col min="4101" max="4101" width="18.33203125" style="62" bestFit="1" customWidth="1"/>
    <col min="4102" max="4102" width="1.33203125" style="62" customWidth="1"/>
    <col min="4103" max="4104" width="8.33203125" style="62" customWidth="1"/>
    <col min="4105" max="4105" width="12" style="62" bestFit="1" customWidth="1"/>
    <col min="4106" max="4106" width="9" style="62" customWidth="1"/>
    <col min="4107" max="4110" width="9.109375" style="62"/>
    <col min="4111" max="4111" width="4.33203125" style="62" customWidth="1"/>
    <col min="4112" max="4352" width="9.109375" style="62"/>
    <col min="4353" max="4353" width="2.33203125" style="62" customWidth="1"/>
    <col min="4354" max="4354" width="6.33203125" style="62" customWidth="1"/>
    <col min="4355" max="4355" width="18" style="62" bestFit="1" customWidth="1"/>
    <col min="4356" max="4356" width="13.109375" style="62" customWidth="1"/>
    <col min="4357" max="4357" width="18.33203125" style="62" bestFit="1" customWidth="1"/>
    <col min="4358" max="4358" width="1.33203125" style="62" customWidth="1"/>
    <col min="4359" max="4360" width="8.33203125" style="62" customWidth="1"/>
    <col min="4361" max="4361" width="12" style="62" bestFit="1" customWidth="1"/>
    <col min="4362" max="4362" width="9" style="62" customWidth="1"/>
    <col min="4363" max="4366" width="9.109375" style="62"/>
    <col min="4367" max="4367" width="4.33203125" style="62" customWidth="1"/>
    <col min="4368" max="4608" width="9.109375" style="62"/>
    <col min="4609" max="4609" width="2.33203125" style="62" customWidth="1"/>
    <col min="4610" max="4610" width="6.33203125" style="62" customWidth="1"/>
    <col min="4611" max="4611" width="18" style="62" bestFit="1" customWidth="1"/>
    <col min="4612" max="4612" width="13.109375" style="62" customWidth="1"/>
    <col min="4613" max="4613" width="18.33203125" style="62" bestFit="1" customWidth="1"/>
    <col min="4614" max="4614" width="1.33203125" style="62" customWidth="1"/>
    <col min="4615" max="4616" width="8.33203125" style="62" customWidth="1"/>
    <col min="4617" max="4617" width="12" style="62" bestFit="1" customWidth="1"/>
    <col min="4618" max="4618" width="9" style="62" customWidth="1"/>
    <col min="4619" max="4622" width="9.109375" style="62"/>
    <col min="4623" max="4623" width="4.33203125" style="62" customWidth="1"/>
    <col min="4624" max="4864" width="9.109375" style="62"/>
    <col min="4865" max="4865" width="2.33203125" style="62" customWidth="1"/>
    <col min="4866" max="4866" width="6.33203125" style="62" customWidth="1"/>
    <col min="4867" max="4867" width="18" style="62" bestFit="1" customWidth="1"/>
    <col min="4868" max="4868" width="13.109375" style="62" customWidth="1"/>
    <col min="4869" max="4869" width="18.33203125" style="62" bestFit="1" customWidth="1"/>
    <col min="4870" max="4870" width="1.33203125" style="62" customWidth="1"/>
    <col min="4871" max="4872" width="8.33203125" style="62" customWidth="1"/>
    <col min="4873" max="4873" width="12" style="62" bestFit="1" customWidth="1"/>
    <col min="4874" max="4874" width="9" style="62" customWidth="1"/>
    <col min="4875" max="4878" width="9.109375" style="62"/>
    <col min="4879" max="4879" width="4.33203125" style="62" customWidth="1"/>
    <col min="4880" max="5120" width="9.109375" style="62"/>
    <col min="5121" max="5121" width="2.33203125" style="62" customWidth="1"/>
    <col min="5122" max="5122" width="6.33203125" style="62" customWidth="1"/>
    <col min="5123" max="5123" width="18" style="62" bestFit="1" customWidth="1"/>
    <col min="5124" max="5124" width="13.109375" style="62" customWidth="1"/>
    <col min="5125" max="5125" width="18.33203125" style="62" bestFit="1" customWidth="1"/>
    <col min="5126" max="5126" width="1.33203125" style="62" customWidth="1"/>
    <col min="5127" max="5128" width="8.33203125" style="62" customWidth="1"/>
    <col min="5129" max="5129" width="12" style="62" bestFit="1" customWidth="1"/>
    <col min="5130" max="5130" width="9" style="62" customWidth="1"/>
    <col min="5131" max="5134" width="9.109375" style="62"/>
    <col min="5135" max="5135" width="4.33203125" style="62" customWidth="1"/>
    <col min="5136" max="5376" width="9.109375" style="62"/>
    <col min="5377" max="5377" width="2.33203125" style="62" customWidth="1"/>
    <col min="5378" max="5378" width="6.33203125" style="62" customWidth="1"/>
    <col min="5379" max="5379" width="18" style="62" bestFit="1" customWidth="1"/>
    <col min="5380" max="5380" width="13.109375" style="62" customWidth="1"/>
    <col min="5381" max="5381" width="18.33203125" style="62" bestFit="1" customWidth="1"/>
    <col min="5382" max="5382" width="1.33203125" style="62" customWidth="1"/>
    <col min="5383" max="5384" width="8.33203125" style="62" customWidth="1"/>
    <col min="5385" max="5385" width="12" style="62" bestFit="1" customWidth="1"/>
    <col min="5386" max="5386" width="9" style="62" customWidth="1"/>
    <col min="5387" max="5390" width="9.109375" style="62"/>
    <col min="5391" max="5391" width="4.33203125" style="62" customWidth="1"/>
    <col min="5392" max="5632" width="9.109375" style="62"/>
    <col min="5633" max="5633" width="2.33203125" style="62" customWidth="1"/>
    <col min="5634" max="5634" width="6.33203125" style="62" customWidth="1"/>
    <col min="5635" max="5635" width="18" style="62" bestFit="1" customWidth="1"/>
    <col min="5636" max="5636" width="13.109375" style="62" customWidth="1"/>
    <col min="5637" max="5637" width="18.33203125" style="62" bestFit="1" customWidth="1"/>
    <col min="5638" max="5638" width="1.33203125" style="62" customWidth="1"/>
    <col min="5639" max="5640" width="8.33203125" style="62" customWidth="1"/>
    <col min="5641" max="5641" width="12" style="62" bestFit="1" customWidth="1"/>
    <col min="5642" max="5642" width="9" style="62" customWidth="1"/>
    <col min="5643" max="5646" width="9.109375" style="62"/>
    <col min="5647" max="5647" width="4.33203125" style="62" customWidth="1"/>
    <col min="5648" max="5888" width="9.109375" style="62"/>
    <col min="5889" max="5889" width="2.33203125" style="62" customWidth="1"/>
    <col min="5890" max="5890" width="6.33203125" style="62" customWidth="1"/>
    <col min="5891" max="5891" width="18" style="62" bestFit="1" customWidth="1"/>
    <col min="5892" max="5892" width="13.109375" style="62" customWidth="1"/>
    <col min="5893" max="5893" width="18.33203125" style="62" bestFit="1" customWidth="1"/>
    <col min="5894" max="5894" width="1.33203125" style="62" customWidth="1"/>
    <col min="5895" max="5896" width="8.33203125" style="62" customWidth="1"/>
    <col min="5897" max="5897" width="12" style="62" bestFit="1" customWidth="1"/>
    <col min="5898" max="5898" width="9" style="62" customWidth="1"/>
    <col min="5899" max="5902" width="9.109375" style="62"/>
    <col min="5903" max="5903" width="4.33203125" style="62" customWidth="1"/>
    <col min="5904" max="6144" width="9.109375" style="62"/>
    <col min="6145" max="6145" width="2.33203125" style="62" customWidth="1"/>
    <col min="6146" max="6146" width="6.33203125" style="62" customWidth="1"/>
    <col min="6147" max="6147" width="18" style="62" bestFit="1" customWidth="1"/>
    <col min="6148" max="6148" width="13.109375" style="62" customWidth="1"/>
    <col min="6149" max="6149" width="18.33203125" style="62" bestFit="1" customWidth="1"/>
    <col min="6150" max="6150" width="1.33203125" style="62" customWidth="1"/>
    <col min="6151" max="6152" width="8.33203125" style="62" customWidth="1"/>
    <col min="6153" max="6153" width="12" style="62" bestFit="1" customWidth="1"/>
    <col min="6154" max="6154" width="9" style="62" customWidth="1"/>
    <col min="6155" max="6158" width="9.109375" style="62"/>
    <col min="6159" max="6159" width="4.33203125" style="62" customWidth="1"/>
    <col min="6160" max="6400" width="9.109375" style="62"/>
    <col min="6401" max="6401" width="2.33203125" style="62" customWidth="1"/>
    <col min="6402" max="6402" width="6.33203125" style="62" customWidth="1"/>
    <col min="6403" max="6403" width="18" style="62" bestFit="1" customWidth="1"/>
    <col min="6404" max="6404" width="13.109375" style="62" customWidth="1"/>
    <col min="6405" max="6405" width="18.33203125" style="62" bestFit="1" customWidth="1"/>
    <col min="6406" max="6406" width="1.33203125" style="62" customWidth="1"/>
    <col min="6407" max="6408" width="8.33203125" style="62" customWidth="1"/>
    <col min="6409" max="6409" width="12" style="62" bestFit="1" customWidth="1"/>
    <col min="6410" max="6410" width="9" style="62" customWidth="1"/>
    <col min="6411" max="6414" width="9.109375" style="62"/>
    <col min="6415" max="6415" width="4.33203125" style="62" customWidth="1"/>
    <col min="6416" max="6656" width="9.109375" style="62"/>
    <col min="6657" max="6657" width="2.33203125" style="62" customWidth="1"/>
    <col min="6658" max="6658" width="6.33203125" style="62" customWidth="1"/>
    <col min="6659" max="6659" width="18" style="62" bestFit="1" customWidth="1"/>
    <col min="6660" max="6660" width="13.109375" style="62" customWidth="1"/>
    <col min="6661" max="6661" width="18.33203125" style="62" bestFit="1" customWidth="1"/>
    <col min="6662" max="6662" width="1.33203125" style="62" customWidth="1"/>
    <col min="6663" max="6664" width="8.33203125" style="62" customWidth="1"/>
    <col min="6665" max="6665" width="12" style="62" bestFit="1" customWidth="1"/>
    <col min="6666" max="6666" width="9" style="62" customWidth="1"/>
    <col min="6667" max="6670" width="9.109375" style="62"/>
    <col min="6671" max="6671" width="4.33203125" style="62" customWidth="1"/>
    <col min="6672" max="6912" width="9.109375" style="62"/>
    <col min="6913" max="6913" width="2.33203125" style="62" customWidth="1"/>
    <col min="6914" max="6914" width="6.33203125" style="62" customWidth="1"/>
    <col min="6915" max="6915" width="18" style="62" bestFit="1" customWidth="1"/>
    <col min="6916" max="6916" width="13.109375" style="62" customWidth="1"/>
    <col min="6917" max="6917" width="18.33203125" style="62" bestFit="1" customWidth="1"/>
    <col min="6918" max="6918" width="1.33203125" style="62" customWidth="1"/>
    <col min="6919" max="6920" width="8.33203125" style="62" customWidth="1"/>
    <col min="6921" max="6921" width="12" style="62" bestFit="1" customWidth="1"/>
    <col min="6922" max="6922" width="9" style="62" customWidth="1"/>
    <col min="6923" max="6926" width="9.109375" style="62"/>
    <col min="6927" max="6927" width="4.33203125" style="62" customWidth="1"/>
    <col min="6928" max="7168" width="9.109375" style="62"/>
    <col min="7169" max="7169" width="2.33203125" style="62" customWidth="1"/>
    <col min="7170" max="7170" width="6.33203125" style="62" customWidth="1"/>
    <col min="7171" max="7171" width="18" style="62" bestFit="1" customWidth="1"/>
    <col min="7172" max="7172" width="13.109375" style="62" customWidth="1"/>
    <col min="7173" max="7173" width="18.33203125" style="62" bestFit="1" customWidth="1"/>
    <col min="7174" max="7174" width="1.33203125" style="62" customWidth="1"/>
    <col min="7175" max="7176" width="8.33203125" style="62" customWidth="1"/>
    <col min="7177" max="7177" width="12" style="62" bestFit="1" customWidth="1"/>
    <col min="7178" max="7178" width="9" style="62" customWidth="1"/>
    <col min="7179" max="7182" width="9.109375" style="62"/>
    <col min="7183" max="7183" width="4.33203125" style="62" customWidth="1"/>
    <col min="7184" max="7424" width="9.109375" style="62"/>
    <col min="7425" max="7425" width="2.33203125" style="62" customWidth="1"/>
    <col min="7426" max="7426" width="6.33203125" style="62" customWidth="1"/>
    <col min="7427" max="7427" width="18" style="62" bestFit="1" customWidth="1"/>
    <col min="7428" max="7428" width="13.109375" style="62" customWidth="1"/>
    <col min="7429" max="7429" width="18.33203125" style="62" bestFit="1" customWidth="1"/>
    <col min="7430" max="7430" width="1.33203125" style="62" customWidth="1"/>
    <col min="7431" max="7432" width="8.33203125" style="62" customWidth="1"/>
    <col min="7433" max="7433" width="12" style="62" bestFit="1" customWidth="1"/>
    <col min="7434" max="7434" width="9" style="62" customWidth="1"/>
    <col min="7435" max="7438" width="9.109375" style="62"/>
    <col min="7439" max="7439" width="4.33203125" style="62" customWidth="1"/>
    <col min="7440" max="7680" width="9.109375" style="62"/>
    <col min="7681" max="7681" width="2.33203125" style="62" customWidth="1"/>
    <col min="7682" max="7682" width="6.33203125" style="62" customWidth="1"/>
    <col min="7683" max="7683" width="18" style="62" bestFit="1" customWidth="1"/>
    <col min="7684" max="7684" width="13.109375" style="62" customWidth="1"/>
    <col min="7685" max="7685" width="18.33203125" style="62" bestFit="1" customWidth="1"/>
    <col min="7686" max="7686" width="1.33203125" style="62" customWidth="1"/>
    <col min="7687" max="7688" width="8.33203125" style="62" customWidth="1"/>
    <col min="7689" max="7689" width="12" style="62" bestFit="1" customWidth="1"/>
    <col min="7690" max="7690" width="9" style="62" customWidth="1"/>
    <col min="7691" max="7694" width="9.109375" style="62"/>
    <col min="7695" max="7695" width="4.33203125" style="62" customWidth="1"/>
    <col min="7696" max="7936" width="9.109375" style="62"/>
    <col min="7937" max="7937" width="2.33203125" style="62" customWidth="1"/>
    <col min="7938" max="7938" width="6.33203125" style="62" customWidth="1"/>
    <col min="7939" max="7939" width="18" style="62" bestFit="1" customWidth="1"/>
    <col min="7940" max="7940" width="13.109375" style="62" customWidth="1"/>
    <col min="7941" max="7941" width="18.33203125" style="62" bestFit="1" customWidth="1"/>
    <col min="7942" max="7942" width="1.33203125" style="62" customWidth="1"/>
    <col min="7943" max="7944" width="8.33203125" style="62" customWidth="1"/>
    <col min="7945" max="7945" width="12" style="62" bestFit="1" customWidth="1"/>
    <col min="7946" max="7946" width="9" style="62" customWidth="1"/>
    <col min="7947" max="7950" width="9.109375" style="62"/>
    <col min="7951" max="7951" width="4.33203125" style="62" customWidth="1"/>
    <col min="7952" max="8192" width="9.109375" style="62"/>
    <col min="8193" max="8193" width="2.33203125" style="62" customWidth="1"/>
    <col min="8194" max="8194" width="6.33203125" style="62" customWidth="1"/>
    <col min="8195" max="8195" width="18" style="62" bestFit="1" customWidth="1"/>
    <col min="8196" max="8196" width="13.109375" style="62" customWidth="1"/>
    <col min="8197" max="8197" width="18.33203125" style="62" bestFit="1" customWidth="1"/>
    <col min="8198" max="8198" width="1.33203125" style="62" customWidth="1"/>
    <col min="8199" max="8200" width="8.33203125" style="62" customWidth="1"/>
    <col min="8201" max="8201" width="12" style="62" bestFit="1" customWidth="1"/>
    <col min="8202" max="8202" width="9" style="62" customWidth="1"/>
    <col min="8203" max="8206" width="9.109375" style="62"/>
    <col min="8207" max="8207" width="4.33203125" style="62" customWidth="1"/>
    <col min="8208" max="8448" width="9.109375" style="62"/>
    <col min="8449" max="8449" width="2.33203125" style="62" customWidth="1"/>
    <col min="8450" max="8450" width="6.33203125" style="62" customWidth="1"/>
    <col min="8451" max="8451" width="18" style="62" bestFit="1" customWidth="1"/>
    <col min="8452" max="8452" width="13.109375" style="62" customWidth="1"/>
    <col min="8453" max="8453" width="18.33203125" style="62" bestFit="1" customWidth="1"/>
    <col min="8454" max="8454" width="1.33203125" style="62" customWidth="1"/>
    <col min="8455" max="8456" width="8.33203125" style="62" customWidth="1"/>
    <col min="8457" max="8457" width="12" style="62" bestFit="1" customWidth="1"/>
    <col min="8458" max="8458" width="9" style="62" customWidth="1"/>
    <col min="8459" max="8462" width="9.109375" style="62"/>
    <col min="8463" max="8463" width="4.33203125" style="62" customWidth="1"/>
    <col min="8464" max="8704" width="9.109375" style="62"/>
    <col min="8705" max="8705" width="2.33203125" style="62" customWidth="1"/>
    <col min="8706" max="8706" width="6.33203125" style="62" customWidth="1"/>
    <col min="8707" max="8707" width="18" style="62" bestFit="1" customWidth="1"/>
    <col min="8708" max="8708" width="13.109375" style="62" customWidth="1"/>
    <col min="8709" max="8709" width="18.33203125" style="62" bestFit="1" customWidth="1"/>
    <col min="8710" max="8710" width="1.33203125" style="62" customWidth="1"/>
    <col min="8711" max="8712" width="8.33203125" style="62" customWidth="1"/>
    <col min="8713" max="8713" width="12" style="62" bestFit="1" customWidth="1"/>
    <col min="8714" max="8714" width="9" style="62" customWidth="1"/>
    <col min="8715" max="8718" width="9.109375" style="62"/>
    <col min="8719" max="8719" width="4.33203125" style="62" customWidth="1"/>
    <col min="8720" max="8960" width="9.109375" style="62"/>
    <col min="8961" max="8961" width="2.33203125" style="62" customWidth="1"/>
    <col min="8962" max="8962" width="6.33203125" style="62" customWidth="1"/>
    <col min="8963" max="8963" width="18" style="62" bestFit="1" customWidth="1"/>
    <col min="8964" max="8964" width="13.109375" style="62" customWidth="1"/>
    <col min="8965" max="8965" width="18.33203125" style="62" bestFit="1" customWidth="1"/>
    <col min="8966" max="8966" width="1.33203125" style="62" customWidth="1"/>
    <col min="8967" max="8968" width="8.33203125" style="62" customWidth="1"/>
    <col min="8969" max="8969" width="12" style="62" bestFit="1" customWidth="1"/>
    <col min="8970" max="8970" width="9" style="62" customWidth="1"/>
    <col min="8971" max="8974" width="9.109375" style="62"/>
    <col min="8975" max="8975" width="4.33203125" style="62" customWidth="1"/>
    <col min="8976" max="9216" width="9.109375" style="62"/>
    <col min="9217" max="9217" width="2.33203125" style="62" customWidth="1"/>
    <col min="9218" max="9218" width="6.33203125" style="62" customWidth="1"/>
    <col min="9219" max="9219" width="18" style="62" bestFit="1" customWidth="1"/>
    <col min="9220" max="9220" width="13.109375" style="62" customWidth="1"/>
    <col min="9221" max="9221" width="18.33203125" style="62" bestFit="1" customWidth="1"/>
    <col min="9222" max="9222" width="1.33203125" style="62" customWidth="1"/>
    <col min="9223" max="9224" width="8.33203125" style="62" customWidth="1"/>
    <col min="9225" max="9225" width="12" style="62" bestFit="1" customWidth="1"/>
    <col min="9226" max="9226" width="9" style="62" customWidth="1"/>
    <col min="9227" max="9230" width="9.109375" style="62"/>
    <col min="9231" max="9231" width="4.33203125" style="62" customWidth="1"/>
    <col min="9232" max="9472" width="9.109375" style="62"/>
    <col min="9473" max="9473" width="2.33203125" style="62" customWidth="1"/>
    <col min="9474" max="9474" width="6.33203125" style="62" customWidth="1"/>
    <col min="9475" max="9475" width="18" style="62" bestFit="1" customWidth="1"/>
    <col min="9476" max="9476" width="13.109375" style="62" customWidth="1"/>
    <col min="9477" max="9477" width="18.33203125" style="62" bestFit="1" customWidth="1"/>
    <col min="9478" max="9478" width="1.33203125" style="62" customWidth="1"/>
    <col min="9479" max="9480" width="8.33203125" style="62" customWidth="1"/>
    <col min="9481" max="9481" width="12" style="62" bestFit="1" customWidth="1"/>
    <col min="9482" max="9482" width="9" style="62" customWidth="1"/>
    <col min="9483" max="9486" width="9.109375" style="62"/>
    <col min="9487" max="9487" width="4.33203125" style="62" customWidth="1"/>
    <col min="9488" max="9728" width="9.109375" style="62"/>
    <col min="9729" max="9729" width="2.33203125" style="62" customWidth="1"/>
    <col min="9730" max="9730" width="6.33203125" style="62" customWidth="1"/>
    <col min="9731" max="9731" width="18" style="62" bestFit="1" customWidth="1"/>
    <col min="9732" max="9732" width="13.109375" style="62" customWidth="1"/>
    <col min="9733" max="9733" width="18.33203125" style="62" bestFit="1" customWidth="1"/>
    <col min="9734" max="9734" width="1.33203125" style="62" customWidth="1"/>
    <col min="9735" max="9736" width="8.33203125" style="62" customWidth="1"/>
    <col min="9737" max="9737" width="12" style="62" bestFit="1" customWidth="1"/>
    <col min="9738" max="9738" width="9" style="62" customWidth="1"/>
    <col min="9739" max="9742" width="9.109375" style="62"/>
    <col min="9743" max="9743" width="4.33203125" style="62" customWidth="1"/>
    <col min="9744" max="9984" width="9.109375" style="62"/>
    <col min="9985" max="9985" width="2.33203125" style="62" customWidth="1"/>
    <col min="9986" max="9986" width="6.33203125" style="62" customWidth="1"/>
    <col min="9987" max="9987" width="18" style="62" bestFit="1" customWidth="1"/>
    <col min="9988" max="9988" width="13.109375" style="62" customWidth="1"/>
    <col min="9989" max="9989" width="18.33203125" style="62" bestFit="1" customWidth="1"/>
    <col min="9990" max="9990" width="1.33203125" style="62" customWidth="1"/>
    <col min="9991" max="9992" width="8.33203125" style="62" customWidth="1"/>
    <col min="9993" max="9993" width="12" style="62" bestFit="1" customWidth="1"/>
    <col min="9994" max="9994" width="9" style="62" customWidth="1"/>
    <col min="9995" max="9998" width="9.109375" style="62"/>
    <col min="9999" max="9999" width="4.33203125" style="62" customWidth="1"/>
    <col min="10000" max="10240" width="9.109375" style="62"/>
    <col min="10241" max="10241" width="2.33203125" style="62" customWidth="1"/>
    <col min="10242" max="10242" width="6.33203125" style="62" customWidth="1"/>
    <col min="10243" max="10243" width="18" style="62" bestFit="1" customWidth="1"/>
    <col min="10244" max="10244" width="13.109375" style="62" customWidth="1"/>
    <col min="10245" max="10245" width="18.33203125" style="62" bestFit="1" customWidth="1"/>
    <col min="10246" max="10246" width="1.33203125" style="62" customWidth="1"/>
    <col min="10247" max="10248" width="8.33203125" style="62" customWidth="1"/>
    <col min="10249" max="10249" width="12" style="62" bestFit="1" customWidth="1"/>
    <col min="10250" max="10250" width="9" style="62" customWidth="1"/>
    <col min="10251" max="10254" width="9.109375" style="62"/>
    <col min="10255" max="10255" width="4.33203125" style="62" customWidth="1"/>
    <col min="10256" max="10496" width="9.109375" style="62"/>
    <col min="10497" max="10497" width="2.33203125" style="62" customWidth="1"/>
    <col min="10498" max="10498" width="6.33203125" style="62" customWidth="1"/>
    <col min="10499" max="10499" width="18" style="62" bestFit="1" customWidth="1"/>
    <col min="10500" max="10500" width="13.109375" style="62" customWidth="1"/>
    <col min="10501" max="10501" width="18.33203125" style="62" bestFit="1" customWidth="1"/>
    <col min="10502" max="10502" width="1.33203125" style="62" customWidth="1"/>
    <col min="10503" max="10504" width="8.33203125" style="62" customWidth="1"/>
    <col min="10505" max="10505" width="12" style="62" bestFit="1" customWidth="1"/>
    <col min="10506" max="10506" width="9" style="62" customWidth="1"/>
    <col min="10507" max="10510" width="9.109375" style="62"/>
    <col min="10511" max="10511" width="4.33203125" style="62" customWidth="1"/>
    <col min="10512" max="10752" width="9.109375" style="62"/>
    <col min="10753" max="10753" width="2.33203125" style="62" customWidth="1"/>
    <col min="10754" max="10754" width="6.33203125" style="62" customWidth="1"/>
    <col min="10755" max="10755" width="18" style="62" bestFit="1" customWidth="1"/>
    <col min="10756" max="10756" width="13.109375" style="62" customWidth="1"/>
    <col min="10757" max="10757" width="18.33203125" style="62" bestFit="1" customWidth="1"/>
    <col min="10758" max="10758" width="1.33203125" style="62" customWidth="1"/>
    <col min="10759" max="10760" width="8.33203125" style="62" customWidth="1"/>
    <col min="10761" max="10761" width="12" style="62" bestFit="1" customWidth="1"/>
    <col min="10762" max="10762" width="9" style="62" customWidth="1"/>
    <col min="10763" max="10766" width="9.109375" style="62"/>
    <col min="10767" max="10767" width="4.33203125" style="62" customWidth="1"/>
    <col min="10768" max="11008" width="9.109375" style="62"/>
    <col min="11009" max="11009" width="2.33203125" style="62" customWidth="1"/>
    <col min="11010" max="11010" width="6.33203125" style="62" customWidth="1"/>
    <col min="11011" max="11011" width="18" style="62" bestFit="1" customWidth="1"/>
    <col min="11012" max="11012" width="13.109375" style="62" customWidth="1"/>
    <col min="11013" max="11013" width="18.33203125" style="62" bestFit="1" customWidth="1"/>
    <col min="11014" max="11014" width="1.33203125" style="62" customWidth="1"/>
    <col min="11015" max="11016" width="8.33203125" style="62" customWidth="1"/>
    <col min="11017" max="11017" width="12" style="62" bestFit="1" customWidth="1"/>
    <col min="11018" max="11018" width="9" style="62" customWidth="1"/>
    <col min="11019" max="11022" width="9.109375" style="62"/>
    <col min="11023" max="11023" width="4.33203125" style="62" customWidth="1"/>
    <col min="11024" max="11264" width="9.109375" style="62"/>
    <col min="11265" max="11265" width="2.33203125" style="62" customWidth="1"/>
    <col min="11266" max="11266" width="6.33203125" style="62" customWidth="1"/>
    <col min="11267" max="11267" width="18" style="62" bestFit="1" customWidth="1"/>
    <col min="11268" max="11268" width="13.109375" style="62" customWidth="1"/>
    <col min="11269" max="11269" width="18.33203125" style="62" bestFit="1" customWidth="1"/>
    <col min="11270" max="11270" width="1.33203125" style="62" customWidth="1"/>
    <col min="11271" max="11272" width="8.33203125" style="62" customWidth="1"/>
    <col min="11273" max="11273" width="12" style="62" bestFit="1" customWidth="1"/>
    <col min="11274" max="11274" width="9" style="62" customWidth="1"/>
    <col min="11275" max="11278" width="9.109375" style="62"/>
    <col min="11279" max="11279" width="4.33203125" style="62" customWidth="1"/>
    <col min="11280" max="11520" width="9.109375" style="62"/>
    <col min="11521" max="11521" width="2.33203125" style="62" customWidth="1"/>
    <col min="11522" max="11522" width="6.33203125" style="62" customWidth="1"/>
    <col min="11523" max="11523" width="18" style="62" bestFit="1" customWidth="1"/>
    <col min="11524" max="11524" width="13.109375" style="62" customWidth="1"/>
    <col min="11525" max="11525" width="18.33203125" style="62" bestFit="1" customWidth="1"/>
    <col min="11526" max="11526" width="1.33203125" style="62" customWidth="1"/>
    <col min="11527" max="11528" width="8.33203125" style="62" customWidth="1"/>
    <col min="11529" max="11529" width="12" style="62" bestFit="1" customWidth="1"/>
    <col min="11530" max="11530" width="9" style="62" customWidth="1"/>
    <col min="11531" max="11534" width="9.109375" style="62"/>
    <col min="11535" max="11535" width="4.33203125" style="62" customWidth="1"/>
    <col min="11536" max="11776" width="9.109375" style="62"/>
    <col min="11777" max="11777" width="2.33203125" style="62" customWidth="1"/>
    <col min="11778" max="11778" width="6.33203125" style="62" customWidth="1"/>
    <col min="11779" max="11779" width="18" style="62" bestFit="1" customWidth="1"/>
    <col min="11780" max="11780" width="13.109375" style="62" customWidth="1"/>
    <col min="11781" max="11781" width="18.33203125" style="62" bestFit="1" customWidth="1"/>
    <col min="11782" max="11782" width="1.33203125" style="62" customWidth="1"/>
    <col min="11783" max="11784" width="8.33203125" style="62" customWidth="1"/>
    <col min="11785" max="11785" width="12" style="62" bestFit="1" customWidth="1"/>
    <col min="11786" max="11786" width="9" style="62" customWidth="1"/>
    <col min="11787" max="11790" width="9.109375" style="62"/>
    <col min="11791" max="11791" width="4.33203125" style="62" customWidth="1"/>
    <col min="11792" max="12032" width="9.109375" style="62"/>
    <col min="12033" max="12033" width="2.33203125" style="62" customWidth="1"/>
    <col min="12034" max="12034" width="6.33203125" style="62" customWidth="1"/>
    <col min="12035" max="12035" width="18" style="62" bestFit="1" customWidth="1"/>
    <col min="12036" max="12036" width="13.109375" style="62" customWidth="1"/>
    <col min="12037" max="12037" width="18.33203125" style="62" bestFit="1" customWidth="1"/>
    <col min="12038" max="12038" width="1.33203125" style="62" customWidth="1"/>
    <col min="12039" max="12040" width="8.33203125" style="62" customWidth="1"/>
    <col min="12041" max="12041" width="12" style="62" bestFit="1" customWidth="1"/>
    <col min="12042" max="12042" width="9" style="62" customWidth="1"/>
    <col min="12043" max="12046" width="9.109375" style="62"/>
    <col min="12047" max="12047" width="4.33203125" style="62" customWidth="1"/>
    <col min="12048" max="12288" width="9.109375" style="62"/>
    <col min="12289" max="12289" width="2.33203125" style="62" customWidth="1"/>
    <col min="12290" max="12290" width="6.33203125" style="62" customWidth="1"/>
    <col min="12291" max="12291" width="18" style="62" bestFit="1" customWidth="1"/>
    <col min="12292" max="12292" width="13.109375" style="62" customWidth="1"/>
    <col min="12293" max="12293" width="18.33203125" style="62" bestFit="1" customWidth="1"/>
    <col min="12294" max="12294" width="1.33203125" style="62" customWidth="1"/>
    <col min="12295" max="12296" width="8.33203125" style="62" customWidth="1"/>
    <col min="12297" max="12297" width="12" style="62" bestFit="1" customWidth="1"/>
    <col min="12298" max="12298" width="9" style="62" customWidth="1"/>
    <col min="12299" max="12302" width="9.109375" style="62"/>
    <col min="12303" max="12303" width="4.33203125" style="62" customWidth="1"/>
    <col min="12304" max="12544" width="9.109375" style="62"/>
    <col min="12545" max="12545" width="2.33203125" style="62" customWidth="1"/>
    <col min="12546" max="12546" width="6.33203125" style="62" customWidth="1"/>
    <col min="12547" max="12547" width="18" style="62" bestFit="1" customWidth="1"/>
    <col min="12548" max="12548" width="13.109375" style="62" customWidth="1"/>
    <col min="12549" max="12549" width="18.33203125" style="62" bestFit="1" customWidth="1"/>
    <col min="12550" max="12550" width="1.33203125" style="62" customWidth="1"/>
    <col min="12551" max="12552" width="8.33203125" style="62" customWidth="1"/>
    <col min="12553" max="12553" width="12" style="62" bestFit="1" customWidth="1"/>
    <col min="12554" max="12554" width="9" style="62" customWidth="1"/>
    <col min="12555" max="12558" width="9.109375" style="62"/>
    <col min="12559" max="12559" width="4.33203125" style="62" customWidth="1"/>
    <col min="12560" max="12800" width="9.109375" style="62"/>
    <col min="12801" max="12801" width="2.33203125" style="62" customWidth="1"/>
    <col min="12802" max="12802" width="6.33203125" style="62" customWidth="1"/>
    <col min="12803" max="12803" width="18" style="62" bestFit="1" customWidth="1"/>
    <col min="12804" max="12804" width="13.109375" style="62" customWidth="1"/>
    <col min="12805" max="12805" width="18.33203125" style="62" bestFit="1" customWidth="1"/>
    <col min="12806" max="12806" width="1.33203125" style="62" customWidth="1"/>
    <col min="12807" max="12808" width="8.33203125" style="62" customWidth="1"/>
    <col min="12809" max="12809" width="12" style="62" bestFit="1" customWidth="1"/>
    <col min="12810" max="12810" width="9" style="62" customWidth="1"/>
    <col min="12811" max="12814" width="9.109375" style="62"/>
    <col min="12815" max="12815" width="4.33203125" style="62" customWidth="1"/>
    <col min="12816" max="13056" width="9.109375" style="62"/>
    <col min="13057" max="13057" width="2.33203125" style="62" customWidth="1"/>
    <col min="13058" max="13058" width="6.33203125" style="62" customWidth="1"/>
    <col min="13059" max="13059" width="18" style="62" bestFit="1" customWidth="1"/>
    <col min="13060" max="13060" width="13.109375" style="62" customWidth="1"/>
    <col min="13061" max="13061" width="18.33203125" style="62" bestFit="1" customWidth="1"/>
    <col min="13062" max="13062" width="1.33203125" style="62" customWidth="1"/>
    <col min="13063" max="13064" width="8.33203125" style="62" customWidth="1"/>
    <col min="13065" max="13065" width="12" style="62" bestFit="1" customWidth="1"/>
    <col min="13066" max="13066" width="9" style="62" customWidth="1"/>
    <col min="13067" max="13070" width="9.109375" style="62"/>
    <col min="13071" max="13071" width="4.33203125" style="62" customWidth="1"/>
    <col min="13072" max="13312" width="9.109375" style="62"/>
    <col min="13313" max="13313" width="2.33203125" style="62" customWidth="1"/>
    <col min="13314" max="13314" width="6.33203125" style="62" customWidth="1"/>
    <col min="13315" max="13315" width="18" style="62" bestFit="1" customWidth="1"/>
    <col min="13316" max="13316" width="13.109375" style="62" customWidth="1"/>
    <col min="13317" max="13317" width="18.33203125" style="62" bestFit="1" customWidth="1"/>
    <col min="13318" max="13318" width="1.33203125" style="62" customWidth="1"/>
    <col min="13319" max="13320" width="8.33203125" style="62" customWidth="1"/>
    <col min="13321" max="13321" width="12" style="62" bestFit="1" customWidth="1"/>
    <col min="13322" max="13322" width="9" style="62" customWidth="1"/>
    <col min="13323" max="13326" width="9.109375" style="62"/>
    <col min="13327" max="13327" width="4.33203125" style="62" customWidth="1"/>
    <col min="13328" max="13568" width="9.109375" style="62"/>
    <col min="13569" max="13569" width="2.33203125" style="62" customWidth="1"/>
    <col min="13570" max="13570" width="6.33203125" style="62" customWidth="1"/>
    <col min="13571" max="13571" width="18" style="62" bestFit="1" customWidth="1"/>
    <col min="13572" max="13572" width="13.109375" style="62" customWidth="1"/>
    <col min="13573" max="13573" width="18.33203125" style="62" bestFit="1" customWidth="1"/>
    <col min="13574" max="13574" width="1.33203125" style="62" customWidth="1"/>
    <col min="13575" max="13576" width="8.33203125" style="62" customWidth="1"/>
    <col min="13577" max="13577" width="12" style="62" bestFit="1" customWidth="1"/>
    <col min="13578" max="13578" width="9" style="62" customWidth="1"/>
    <col min="13579" max="13582" width="9.109375" style="62"/>
    <col min="13583" max="13583" width="4.33203125" style="62" customWidth="1"/>
    <col min="13584" max="13824" width="9.109375" style="62"/>
    <col min="13825" max="13825" width="2.33203125" style="62" customWidth="1"/>
    <col min="13826" max="13826" width="6.33203125" style="62" customWidth="1"/>
    <col min="13827" max="13827" width="18" style="62" bestFit="1" customWidth="1"/>
    <col min="13828" max="13828" width="13.109375" style="62" customWidth="1"/>
    <col min="13829" max="13829" width="18.33203125" style="62" bestFit="1" customWidth="1"/>
    <col min="13830" max="13830" width="1.33203125" style="62" customWidth="1"/>
    <col min="13831" max="13832" width="8.33203125" style="62" customWidth="1"/>
    <col min="13833" max="13833" width="12" style="62" bestFit="1" customWidth="1"/>
    <col min="13834" max="13834" width="9" style="62" customWidth="1"/>
    <col min="13835" max="13838" width="9.109375" style="62"/>
    <col min="13839" max="13839" width="4.33203125" style="62" customWidth="1"/>
    <col min="13840" max="14080" width="9.109375" style="62"/>
    <col min="14081" max="14081" width="2.33203125" style="62" customWidth="1"/>
    <col min="14082" max="14082" width="6.33203125" style="62" customWidth="1"/>
    <col min="14083" max="14083" width="18" style="62" bestFit="1" customWidth="1"/>
    <col min="14084" max="14084" width="13.109375" style="62" customWidth="1"/>
    <col min="14085" max="14085" width="18.33203125" style="62" bestFit="1" customWidth="1"/>
    <col min="14086" max="14086" width="1.33203125" style="62" customWidth="1"/>
    <col min="14087" max="14088" width="8.33203125" style="62" customWidth="1"/>
    <col min="14089" max="14089" width="12" style="62" bestFit="1" customWidth="1"/>
    <col min="14090" max="14090" width="9" style="62" customWidth="1"/>
    <col min="14091" max="14094" width="9.109375" style="62"/>
    <col min="14095" max="14095" width="4.33203125" style="62" customWidth="1"/>
    <col min="14096" max="14336" width="9.109375" style="62"/>
    <col min="14337" max="14337" width="2.33203125" style="62" customWidth="1"/>
    <col min="14338" max="14338" width="6.33203125" style="62" customWidth="1"/>
    <col min="14339" max="14339" width="18" style="62" bestFit="1" customWidth="1"/>
    <col min="14340" max="14340" width="13.109375" style="62" customWidth="1"/>
    <col min="14341" max="14341" width="18.33203125" style="62" bestFit="1" customWidth="1"/>
    <col min="14342" max="14342" width="1.33203125" style="62" customWidth="1"/>
    <col min="14343" max="14344" width="8.33203125" style="62" customWidth="1"/>
    <col min="14345" max="14345" width="12" style="62" bestFit="1" customWidth="1"/>
    <col min="14346" max="14346" width="9" style="62" customWidth="1"/>
    <col min="14347" max="14350" width="9.109375" style="62"/>
    <col min="14351" max="14351" width="4.33203125" style="62" customWidth="1"/>
    <col min="14352" max="14592" width="9.109375" style="62"/>
    <col min="14593" max="14593" width="2.33203125" style="62" customWidth="1"/>
    <col min="14594" max="14594" width="6.33203125" style="62" customWidth="1"/>
    <col min="14595" max="14595" width="18" style="62" bestFit="1" customWidth="1"/>
    <col min="14596" max="14596" width="13.109375" style="62" customWidth="1"/>
    <col min="14597" max="14597" width="18.33203125" style="62" bestFit="1" customWidth="1"/>
    <col min="14598" max="14598" width="1.33203125" style="62" customWidth="1"/>
    <col min="14599" max="14600" width="8.33203125" style="62" customWidth="1"/>
    <col min="14601" max="14601" width="12" style="62" bestFit="1" customWidth="1"/>
    <col min="14602" max="14602" width="9" style="62" customWidth="1"/>
    <col min="14603" max="14606" width="9.109375" style="62"/>
    <col min="14607" max="14607" width="4.33203125" style="62" customWidth="1"/>
    <col min="14608" max="14848" width="9.109375" style="62"/>
    <col min="14849" max="14849" width="2.33203125" style="62" customWidth="1"/>
    <col min="14850" max="14850" width="6.33203125" style="62" customWidth="1"/>
    <col min="14851" max="14851" width="18" style="62" bestFit="1" customWidth="1"/>
    <col min="14852" max="14852" width="13.109375" style="62" customWidth="1"/>
    <col min="14853" max="14853" width="18.33203125" style="62" bestFit="1" customWidth="1"/>
    <col min="14854" max="14854" width="1.33203125" style="62" customWidth="1"/>
    <col min="14855" max="14856" width="8.33203125" style="62" customWidth="1"/>
    <col min="14857" max="14857" width="12" style="62" bestFit="1" customWidth="1"/>
    <col min="14858" max="14858" width="9" style="62" customWidth="1"/>
    <col min="14859" max="14862" width="9.109375" style="62"/>
    <col min="14863" max="14863" width="4.33203125" style="62" customWidth="1"/>
    <col min="14864" max="15104" width="9.109375" style="62"/>
    <col min="15105" max="15105" width="2.33203125" style="62" customWidth="1"/>
    <col min="15106" max="15106" width="6.33203125" style="62" customWidth="1"/>
    <col min="15107" max="15107" width="18" style="62" bestFit="1" customWidth="1"/>
    <col min="15108" max="15108" width="13.109375" style="62" customWidth="1"/>
    <col min="15109" max="15109" width="18.33203125" style="62" bestFit="1" customWidth="1"/>
    <col min="15110" max="15110" width="1.33203125" style="62" customWidth="1"/>
    <col min="15111" max="15112" width="8.33203125" style="62" customWidth="1"/>
    <col min="15113" max="15113" width="12" style="62" bestFit="1" customWidth="1"/>
    <col min="15114" max="15114" width="9" style="62" customWidth="1"/>
    <col min="15115" max="15118" width="9.109375" style="62"/>
    <col min="15119" max="15119" width="4.33203125" style="62" customWidth="1"/>
    <col min="15120" max="15360" width="9.109375" style="62"/>
    <col min="15361" max="15361" width="2.33203125" style="62" customWidth="1"/>
    <col min="15362" max="15362" width="6.33203125" style="62" customWidth="1"/>
    <col min="15363" max="15363" width="18" style="62" bestFit="1" customWidth="1"/>
    <col min="15364" max="15364" width="13.109375" style="62" customWidth="1"/>
    <col min="15365" max="15365" width="18.33203125" style="62" bestFit="1" customWidth="1"/>
    <col min="15366" max="15366" width="1.33203125" style="62" customWidth="1"/>
    <col min="15367" max="15368" width="8.33203125" style="62" customWidth="1"/>
    <col min="15369" max="15369" width="12" style="62" bestFit="1" customWidth="1"/>
    <col min="15370" max="15370" width="9" style="62" customWidth="1"/>
    <col min="15371" max="15374" width="9.109375" style="62"/>
    <col min="15375" max="15375" width="4.33203125" style="62" customWidth="1"/>
    <col min="15376" max="15616" width="9.109375" style="62"/>
    <col min="15617" max="15617" width="2.33203125" style="62" customWidth="1"/>
    <col min="15618" max="15618" width="6.33203125" style="62" customWidth="1"/>
    <col min="15619" max="15619" width="18" style="62" bestFit="1" customWidth="1"/>
    <col min="15620" max="15620" width="13.109375" style="62" customWidth="1"/>
    <col min="15621" max="15621" width="18.33203125" style="62" bestFit="1" customWidth="1"/>
    <col min="15622" max="15622" width="1.33203125" style="62" customWidth="1"/>
    <col min="15623" max="15624" width="8.33203125" style="62" customWidth="1"/>
    <col min="15625" max="15625" width="12" style="62" bestFit="1" customWidth="1"/>
    <col min="15626" max="15626" width="9" style="62" customWidth="1"/>
    <col min="15627" max="15630" width="9.109375" style="62"/>
    <col min="15631" max="15631" width="4.33203125" style="62" customWidth="1"/>
    <col min="15632" max="15872" width="9.109375" style="62"/>
    <col min="15873" max="15873" width="2.33203125" style="62" customWidth="1"/>
    <col min="15874" max="15874" width="6.33203125" style="62" customWidth="1"/>
    <col min="15875" max="15875" width="18" style="62" bestFit="1" customWidth="1"/>
    <col min="15876" max="15876" width="13.109375" style="62" customWidth="1"/>
    <col min="15877" max="15877" width="18.33203125" style="62" bestFit="1" customWidth="1"/>
    <col min="15878" max="15878" width="1.33203125" style="62" customWidth="1"/>
    <col min="15879" max="15880" width="8.33203125" style="62" customWidth="1"/>
    <col min="15881" max="15881" width="12" style="62" bestFit="1" customWidth="1"/>
    <col min="15882" max="15882" width="9" style="62" customWidth="1"/>
    <col min="15883" max="15886" width="9.109375" style="62"/>
    <col min="15887" max="15887" width="4.33203125" style="62" customWidth="1"/>
    <col min="15888" max="16128" width="9.109375" style="62"/>
    <col min="16129" max="16129" width="2.33203125" style="62" customWidth="1"/>
    <col min="16130" max="16130" width="6.33203125" style="62" customWidth="1"/>
    <col min="16131" max="16131" width="18" style="62" bestFit="1" customWidth="1"/>
    <col min="16132" max="16132" width="13.109375" style="62" customWidth="1"/>
    <col min="16133" max="16133" width="18.33203125" style="62" bestFit="1" customWidth="1"/>
    <col min="16134" max="16134" width="1.33203125" style="62" customWidth="1"/>
    <col min="16135" max="16136" width="8.33203125" style="62" customWidth="1"/>
    <col min="16137" max="16137" width="12" style="62" bestFit="1" customWidth="1"/>
    <col min="16138" max="16138" width="9" style="62" customWidth="1"/>
    <col min="16139" max="16142" width="9.109375" style="62"/>
    <col min="16143" max="16143" width="4.33203125" style="62" customWidth="1"/>
    <col min="16144" max="16384" width="9.109375" style="62"/>
  </cols>
  <sheetData>
    <row r="1" spans="2:18" ht="18">
      <c r="B1" s="203" t="s">
        <v>152</v>
      </c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</row>
    <row r="2" spans="2:18" ht="15.6">
      <c r="B2" s="154" t="s">
        <v>153</v>
      </c>
      <c r="C2" s="154" t="s">
        <v>109</v>
      </c>
      <c r="G2" s="67" t="s">
        <v>112</v>
      </c>
      <c r="H2" s="67" t="s">
        <v>113</v>
      </c>
      <c r="I2" s="67" t="s">
        <v>147</v>
      </c>
      <c r="J2" s="62" t="s">
        <v>154</v>
      </c>
      <c r="M2" s="155"/>
    </row>
    <row r="3" spans="2:18">
      <c r="B3" s="156">
        <v>2</v>
      </c>
      <c r="C3" s="157">
        <f>1-Caratula!E48</f>
        <v>0.82499999999999996</v>
      </c>
      <c r="G3" s="79">
        <f>s/p</f>
        <v>2.4242424242424243</v>
      </c>
      <c r="H3" s="79">
        <f>s*(1-p)/p^2</f>
        <v>0.51423324150596894</v>
      </c>
      <c r="I3" s="158">
        <f>SQRT(H3)</f>
        <v>0.71710057976965058</v>
      </c>
    </row>
    <row r="4" spans="2:18">
      <c r="B4" s="159"/>
      <c r="C4" s="159"/>
      <c r="Q4" s="158" t="s">
        <v>155</v>
      </c>
      <c r="R4" s="158" t="s">
        <v>156</v>
      </c>
    </row>
    <row r="5" spans="2:18" ht="14.4">
      <c r="B5" s="160" t="s">
        <v>106</v>
      </c>
      <c r="C5" s="67" t="s">
        <v>119</v>
      </c>
      <c r="D5" s="67" t="s">
        <v>157</v>
      </c>
      <c r="E5" s="67" t="s">
        <v>158</v>
      </c>
      <c r="P5" s="161" t="s">
        <v>159</v>
      </c>
      <c r="Q5" s="67">
        <v>0</v>
      </c>
      <c r="R5" s="158"/>
    </row>
    <row r="6" spans="2:18">
      <c r="B6" s="79">
        <f>B3</f>
        <v>2</v>
      </c>
      <c r="C6" s="78">
        <f>COMBIN(B6-1,s-1)*p^s*(1-p)^(B6-s)</f>
        <v>0.68062499999999992</v>
      </c>
      <c r="D6" s="78">
        <f>C6</f>
        <v>0.68062499999999992</v>
      </c>
      <c r="E6" s="78">
        <v>1</v>
      </c>
      <c r="P6" s="79">
        <f>s</f>
        <v>2</v>
      </c>
      <c r="Q6" s="162">
        <f>_xlfn.NEGBINOM.DIST(P6-s,s,p,$Q$5)</f>
        <v>0.68062499999999992</v>
      </c>
      <c r="R6" s="163">
        <f>Q6</f>
        <v>0.68062499999999992</v>
      </c>
    </row>
    <row r="7" spans="2:18">
      <c r="B7" s="79">
        <f t="shared" ref="B7:B52" si="0">1+B6</f>
        <v>3</v>
      </c>
      <c r="C7" s="78">
        <f t="shared" ref="C7:C70" si="1">COMBIN(B7-1,s-1)*p^s*(1-p)^(B7-s)</f>
        <v>0.23821875000000003</v>
      </c>
      <c r="D7" s="78">
        <f t="shared" ref="D7:D52" si="2">D6+C7</f>
        <v>0.91884374999999996</v>
      </c>
      <c r="E7" s="78">
        <f t="shared" ref="E7:E52" si="3">E6-C6</f>
        <v>0.31937500000000008</v>
      </c>
      <c r="P7" s="79">
        <f>1+P6</f>
        <v>3</v>
      </c>
      <c r="Q7" s="162">
        <f t="shared" ref="Q7:Q38" si="4">_xlfn.NEGBINOM.DIST(P7-s,s,p,0)</f>
        <v>0.23821875000000009</v>
      </c>
      <c r="R7" s="163">
        <f>R6+Q7</f>
        <v>0.91884374999999996</v>
      </c>
    </row>
    <row r="8" spans="2:18">
      <c r="B8" s="79">
        <f t="shared" si="0"/>
        <v>4</v>
      </c>
      <c r="C8" s="78">
        <f>COMBIN(B8-1,s-1)*p^s*(1-p)^(B8-s)</f>
        <v>6.2532421875000022E-2</v>
      </c>
      <c r="D8" s="78">
        <f t="shared" si="2"/>
        <v>0.98137617187500004</v>
      </c>
      <c r="E8" s="78">
        <f t="shared" si="3"/>
        <v>8.1156250000000041E-2</v>
      </c>
      <c r="P8" s="79">
        <f t="shared" ref="P8:P71" si="5">1+P7</f>
        <v>4</v>
      </c>
      <c r="Q8" s="162">
        <f t="shared" si="4"/>
        <v>6.2532421875000035E-2</v>
      </c>
      <c r="R8" s="163">
        <f t="shared" ref="R8:R71" si="6">R7+Q8</f>
        <v>0.98137617187500004</v>
      </c>
    </row>
    <row r="9" spans="2:18">
      <c r="B9" s="79">
        <f t="shared" si="0"/>
        <v>5</v>
      </c>
      <c r="C9" s="78">
        <f t="shared" si="1"/>
        <v>1.4590898437500008E-2</v>
      </c>
      <c r="D9" s="78">
        <f>D8+C9</f>
        <v>0.99596707031250009</v>
      </c>
      <c r="E9" s="78">
        <f>E8-C8</f>
        <v>1.8623828125000019E-2</v>
      </c>
      <c r="P9" s="79">
        <f t="shared" si="5"/>
        <v>5</v>
      </c>
      <c r="Q9" s="162">
        <f t="shared" si="4"/>
        <v>1.4590898437500001E-2</v>
      </c>
      <c r="R9" s="163">
        <f t="shared" si="6"/>
        <v>0.99596707031250009</v>
      </c>
    </row>
    <row r="10" spans="2:18">
      <c r="B10" s="79">
        <f t="shared" si="0"/>
        <v>6</v>
      </c>
      <c r="C10" s="169">
        <f>COMBIN(B10-1,s-1)*p^s*(1-p)^(B10-s)</f>
        <v>3.1917590332031284E-3</v>
      </c>
      <c r="D10" s="78">
        <f t="shared" si="2"/>
        <v>0.99915882934570321</v>
      </c>
      <c r="E10" s="78">
        <f t="shared" si="3"/>
        <v>4.0329296875000111E-3</v>
      </c>
      <c r="P10" s="79">
        <f t="shared" si="5"/>
        <v>6</v>
      </c>
      <c r="Q10" s="162">
        <f t="shared" si="4"/>
        <v>3.1917590332031271E-3</v>
      </c>
      <c r="R10" s="163">
        <f t="shared" si="6"/>
        <v>0.99915882934570321</v>
      </c>
    </row>
    <row r="11" spans="2:18">
      <c r="B11" s="79">
        <f t="shared" si="0"/>
        <v>7</v>
      </c>
      <c r="C11" s="78">
        <f t="shared" si="1"/>
        <v>6.7026939697265703E-4</v>
      </c>
      <c r="D11" s="78">
        <f t="shared" si="2"/>
        <v>0.99982909874267589</v>
      </c>
      <c r="E11" s="78">
        <f t="shared" si="3"/>
        <v>8.4117065429688276E-4</v>
      </c>
      <c r="P11" s="79">
        <f t="shared" si="5"/>
        <v>7</v>
      </c>
      <c r="Q11" s="162">
        <f t="shared" si="4"/>
        <v>6.7026939697265638E-4</v>
      </c>
      <c r="R11" s="163">
        <f t="shared" si="6"/>
        <v>0.99982909874267589</v>
      </c>
    </row>
    <row r="12" spans="2:18">
      <c r="B12" s="79">
        <f t="shared" si="0"/>
        <v>8</v>
      </c>
      <c r="C12" s="78">
        <f t="shared" si="1"/>
        <v>1.3684666854858418E-4</v>
      </c>
      <c r="D12" s="78">
        <f t="shared" si="2"/>
        <v>0.99996594541122452</v>
      </c>
      <c r="E12" s="78">
        <f t="shared" si="3"/>
        <v>1.7090125732422573E-4</v>
      </c>
      <c r="P12" s="79">
        <f t="shared" si="5"/>
        <v>8</v>
      </c>
      <c r="Q12" s="162">
        <f t="shared" si="4"/>
        <v>1.3684666854858426E-4</v>
      </c>
      <c r="R12" s="163">
        <f t="shared" si="6"/>
        <v>0.99996594541122452</v>
      </c>
    </row>
    <row r="13" spans="2:18">
      <c r="B13" s="79">
        <f t="shared" si="0"/>
        <v>9</v>
      </c>
      <c r="C13" s="78">
        <f t="shared" si="1"/>
        <v>2.7369333709716841E-5</v>
      </c>
      <c r="D13" s="78">
        <f t="shared" si="2"/>
        <v>0.99999331474493425</v>
      </c>
      <c r="E13" s="78">
        <f t="shared" si="3"/>
        <v>3.4054588775641546E-5</v>
      </c>
      <c r="P13" s="79">
        <f t="shared" si="5"/>
        <v>9</v>
      </c>
      <c r="Q13" s="162">
        <f t="shared" si="4"/>
        <v>2.7369333709716817E-5</v>
      </c>
      <c r="R13" s="163">
        <f t="shared" si="6"/>
        <v>0.99999331474493425</v>
      </c>
    </row>
    <row r="14" spans="2:18">
      <c r="B14" s="79">
        <f t="shared" si="0"/>
        <v>10</v>
      </c>
      <c r="C14" s="78">
        <f t="shared" si="1"/>
        <v>5.3883375741005054E-6</v>
      </c>
      <c r="D14" s="78">
        <f t="shared" si="2"/>
        <v>0.99999870308250838</v>
      </c>
      <c r="E14" s="78">
        <f t="shared" si="3"/>
        <v>6.6852550659247051E-6</v>
      </c>
      <c r="P14" s="79">
        <f t="shared" si="5"/>
        <v>10</v>
      </c>
      <c r="Q14" s="162">
        <f t="shared" si="4"/>
        <v>5.3883375741005046E-6</v>
      </c>
      <c r="R14" s="163">
        <f t="shared" si="6"/>
        <v>0.99999870308250838</v>
      </c>
    </row>
    <row r="15" spans="2:18">
      <c r="B15" s="79">
        <f t="shared" si="0"/>
        <v>11</v>
      </c>
      <c r="C15" s="78">
        <f t="shared" si="1"/>
        <v>1.0477323060750986E-6</v>
      </c>
      <c r="D15" s="78">
        <f t="shared" si="2"/>
        <v>0.9999997508148144</v>
      </c>
      <c r="E15" s="78">
        <f t="shared" si="3"/>
        <v>1.2969174918241997E-6</v>
      </c>
      <c r="P15" s="79">
        <f t="shared" si="5"/>
        <v>11</v>
      </c>
      <c r="Q15" s="162">
        <f t="shared" si="4"/>
        <v>1.0477323060750961E-6</v>
      </c>
      <c r="R15" s="163">
        <f t="shared" si="6"/>
        <v>0.9999997508148144</v>
      </c>
    </row>
    <row r="16" spans="2:18">
      <c r="B16" s="79">
        <f t="shared" si="0"/>
        <v>12</v>
      </c>
      <c r="C16" s="78">
        <f t="shared" si="1"/>
        <v>2.0168846891945654E-7</v>
      </c>
      <c r="D16" s="78">
        <f t="shared" si="2"/>
        <v>0.99999995250328333</v>
      </c>
      <c r="E16" s="78">
        <f t="shared" si="3"/>
        <v>2.4918518574910114E-7</v>
      </c>
      <c r="P16" s="79">
        <f t="shared" si="5"/>
        <v>12</v>
      </c>
      <c r="Q16" s="162">
        <f t="shared" si="4"/>
        <v>2.0168846891945607E-7</v>
      </c>
      <c r="R16" s="163">
        <f t="shared" si="6"/>
        <v>0.99999995250328333</v>
      </c>
    </row>
    <row r="17" spans="2:18">
      <c r="B17" s="79">
        <f t="shared" si="0"/>
        <v>13</v>
      </c>
      <c r="C17" s="78">
        <f t="shared" si="1"/>
        <v>3.8504162248259888E-8</v>
      </c>
      <c r="D17" s="78">
        <f t="shared" si="2"/>
        <v>0.99999999100744563</v>
      </c>
      <c r="E17" s="78">
        <f t="shared" si="3"/>
        <v>4.7496716829644599E-8</v>
      </c>
      <c r="P17" s="79">
        <f t="shared" si="5"/>
        <v>13</v>
      </c>
      <c r="Q17" s="162">
        <f t="shared" si="4"/>
        <v>3.8504162248259954E-8</v>
      </c>
      <c r="R17" s="163">
        <f t="shared" si="6"/>
        <v>0.99999999100744563</v>
      </c>
    </row>
    <row r="18" spans="2:18">
      <c r="B18" s="79">
        <f t="shared" si="0"/>
        <v>14</v>
      </c>
      <c r="C18" s="78">
        <f t="shared" si="1"/>
        <v>7.2997474262326076E-9</v>
      </c>
      <c r="D18" s="78">
        <f t="shared" si="2"/>
        <v>0.99999999830719311</v>
      </c>
      <c r="E18" s="78">
        <f t="shared" si="3"/>
        <v>8.9925545813847108E-9</v>
      </c>
      <c r="P18" s="79">
        <f t="shared" si="5"/>
        <v>14</v>
      </c>
      <c r="Q18" s="162">
        <f t="shared" si="4"/>
        <v>7.2997474262325861E-9</v>
      </c>
      <c r="R18" s="163">
        <f t="shared" si="6"/>
        <v>0.99999999830719311</v>
      </c>
    </row>
    <row r="19" spans="2:18">
      <c r="B19" s="79">
        <f t="shared" si="0"/>
        <v>15</v>
      </c>
      <c r="C19" s="78">
        <f t="shared" si="1"/>
        <v>1.3757216303284531E-9</v>
      </c>
      <c r="D19" s="78">
        <f t="shared" si="2"/>
        <v>0.99999999968291475</v>
      </c>
      <c r="E19" s="78">
        <f t="shared" si="3"/>
        <v>1.6928071551521031E-9</v>
      </c>
      <c r="P19" s="79">
        <f t="shared" si="5"/>
        <v>15</v>
      </c>
      <c r="Q19" s="162">
        <f t="shared" si="4"/>
        <v>1.375721630328452E-9</v>
      </c>
      <c r="R19" s="163">
        <f t="shared" si="6"/>
        <v>0.99999999968291475</v>
      </c>
    </row>
    <row r="20" spans="2:18">
      <c r="B20" s="79">
        <f t="shared" si="0"/>
        <v>16</v>
      </c>
      <c r="C20" s="78">
        <f t="shared" si="1"/>
        <v>2.5794780568658505E-10</v>
      </c>
      <c r="D20" s="78">
        <f t="shared" si="2"/>
        <v>0.99999999994086253</v>
      </c>
      <c r="E20" s="78">
        <f t="shared" si="3"/>
        <v>3.1708552482365007E-10</v>
      </c>
      <c r="P20" s="79">
        <f t="shared" si="5"/>
        <v>16</v>
      </c>
      <c r="Q20" s="162">
        <f t="shared" si="4"/>
        <v>2.5794780568658593E-10</v>
      </c>
      <c r="R20" s="163">
        <f t="shared" si="6"/>
        <v>0.99999999994086253</v>
      </c>
    </row>
    <row r="21" spans="2:18">
      <c r="B21" s="79">
        <f t="shared" si="0"/>
        <v>17</v>
      </c>
      <c r="C21" s="78">
        <f t="shared" si="1"/>
        <v>4.8150257061495879E-11</v>
      </c>
      <c r="D21" s="78">
        <f t="shared" si="2"/>
        <v>0.99999999998901279</v>
      </c>
      <c r="E21" s="78">
        <f t="shared" si="3"/>
        <v>5.9137719137065014E-11</v>
      </c>
      <c r="P21" s="79">
        <f t="shared" si="5"/>
        <v>17</v>
      </c>
      <c r="Q21" s="162">
        <f t="shared" si="4"/>
        <v>4.8150257061495989E-11</v>
      </c>
      <c r="R21" s="163">
        <f t="shared" si="6"/>
        <v>0.99999999998901279</v>
      </c>
    </row>
    <row r="22" spans="2:18">
      <c r="B22" s="79">
        <f t="shared" si="0"/>
        <v>18</v>
      </c>
      <c r="C22" s="78">
        <f t="shared" si="1"/>
        <v>8.9529384223718932E-12</v>
      </c>
      <c r="D22" s="78">
        <f t="shared" si="2"/>
        <v>0.99999999999796574</v>
      </c>
      <c r="E22" s="78">
        <f t="shared" si="3"/>
        <v>1.0987462075569134E-11</v>
      </c>
      <c r="P22" s="79">
        <f t="shared" si="5"/>
        <v>18</v>
      </c>
      <c r="Q22" s="162">
        <f t="shared" si="4"/>
        <v>8.9529384223718916E-12</v>
      </c>
      <c r="R22" s="163">
        <f t="shared" si="6"/>
        <v>0.99999999999796574</v>
      </c>
    </row>
    <row r="23" spans="2:18">
      <c r="B23" s="79">
        <f t="shared" si="0"/>
        <v>19</v>
      </c>
      <c r="C23" s="78">
        <f t="shared" si="1"/>
        <v>1.6589268253218515E-12</v>
      </c>
      <c r="D23" s="78">
        <f t="shared" si="2"/>
        <v>0.99999999999962463</v>
      </c>
      <c r="E23" s="78">
        <f t="shared" si="3"/>
        <v>2.0345236531972411E-12</v>
      </c>
      <c r="P23" s="79">
        <f t="shared" si="5"/>
        <v>19</v>
      </c>
      <c r="Q23" s="162">
        <f t="shared" si="4"/>
        <v>1.6589268253218491E-12</v>
      </c>
      <c r="R23" s="163">
        <f t="shared" si="6"/>
        <v>0.99999999999962463</v>
      </c>
    </row>
    <row r="24" spans="2:18">
      <c r="B24" s="79">
        <f t="shared" si="0"/>
        <v>20</v>
      </c>
      <c r="C24" s="78">
        <f t="shared" si="1"/>
        <v>3.0644064967750869E-13</v>
      </c>
      <c r="D24" s="78">
        <f t="shared" si="2"/>
        <v>0.99999999999993106</v>
      </c>
      <c r="E24" s="78">
        <f t="shared" si="3"/>
        <v>3.7559682787538959E-13</v>
      </c>
      <c r="P24" s="79">
        <f t="shared" si="5"/>
        <v>20</v>
      </c>
      <c r="Q24" s="162">
        <f t="shared" si="4"/>
        <v>3.0644064967750925E-13</v>
      </c>
      <c r="R24" s="163">
        <f t="shared" si="6"/>
        <v>0.99999999999993106</v>
      </c>
    </row>
    <row r="25" spans="2:18">
      <c r="B25" s="79">
        <f t="shared" si="0"/>
        <v>21</v>
      </c>
      <c r="C25" s="78">
        <f t="shared" si="1"/>
        <v>5.6449593361646365E-14</v>
      </c>
      <c r="D25" s="78">
        <f t="shared" si="2"/>
        <v>0.99999999999998745</v>
      </c>
      <c r="E25" s="78">
        <f t="shared" si="3"/>
        <v>6.9156178197880898E-14</v>
      </c>
      <c r="P25" s="79">
        <f t="shared" si="5"/>
        <v>21</v>
      </c>
      <c r="Q25" s="162">
        <f t="shared" si="4"/>
        <v>5.6449593361646358E-14</v>
      </c>
      <c r="R25" s="163">
        <f t="shared" si="6"/>
        <v>0.99999999999998745</v>
      </c>
    </row>
    <row r="26" spans="2:18">
      <c r="B26" s="79">
        <f t="shared" si="0"/>
        <v>22</v>
      </c>
      <c r="C26" s="78">
        <f t="shared" si="1"/>
        <v>1.037261278020252E-14</v>
      </c>
      <c r="D26" s="78">
        <f t="shared" si="2"/>
        <v>0.99999999999999778</v>
      </c>
      <c r="E26" s="78">
        <f t="shared" si="3"/>
        <v>1.2706584836234533E-14</v>
      </c>
      <c r="P26" s="79">
        <f t="shared" si="5"/>
        <v>22</v>
      </c>
      <c r="Q26" s="162">
        <f t="shared" si="4"/>
        <v>1.0372612780202481E-14</v>
      </c>
      <c r="R26" s="163">
        <f t="shared" si="6"/>
        <v>0.99999999999999778</v>
      </c>
    </row>
    <row r="27" spans="2:18">
      <c r="B27" s="79">
        <f t="shared" si="0"/>
        <v>23</v>
      </c>
      <c r="C27" s="78">
        <f t="shared" si="1"/>
        <v>1.9016456763704628E-15</v>
      </c>
      <c r="D27" s="78">
        <f t="shared" si="2"/>
        <v>0.99999999999999967</v>
      </c>
      <c r="E27" s="78">
        <f t="shared" si="3"/>
        <v>2.333972056032013E-15</v>
      </c>
      <c r="P27" s="79">
        <f t="shared" si="5"/>
        <v>23</v>
      </c>
      <c r="Q27" s="162">
        <f t="shared" si="4"/>
        <v>1.9016456763704534E-15</v>
      </c>
      <c r="R27" s="163">
        <f t="shared" si="6"/>
        <v>0.99999999999999967</v>
      </c>
    </row>
    <row r="28" spans="2:18">
      <c r="B28" s="79">
        <f t="shared" si="0"/>
        <v>24</v>
      </c>
      <c r="C28" s="78">
        <f t="shared" si="1"/>
        <v>3.4791472033595974E-16</v>
      </c>
      <c r="D28" s="78">
        <f t="shared" si="2"/>
        <v>1</v>
      </c>
      <c r="E28" s="78">
        <f t="shared" si="3"/>
        <v>4.323263796615502E-16</v>
      </c>
      <c r="P28" s="79">
        <f t="shared" si="5"/>
        <v>24</v>
      </c>
      <c r="Q28" s="162">
        <f t="shared" si="4"/>
        <v>3.4791472033596068E-16</v>
      </c>
      <c r="R28" s="163">
        <f t="shared" si="6"/>
        <v>1</v>
      </c>
    </row>
    <row r="29" spans="2:18">
      <c r="B29" s="79">
        <f t="shared" si="0"/>
        <v>25</v>
      </c>
      <c r="C29" s="78">
        <f t="shared" si="1"/>
        <v>6.3532253278740493E-17</v>
      </c>
      <c r="D29" s="78">
        <f t="shared" si="2"/>
        <v>1</v>
      </c>
      <c r="E29" s="78">
        <f t="shared" si="3"/>
        <v>8.4411659325590458E-17</v>
      </c>
      <c r="P29" s="79">
        <f t="shared" si="5"/>
        <v>25</v>
      </c>
      <c r="Q29" s="162">
        <f t="shared" si="4"/>
        <v>6.3532253278740887E-17</v>
      </c>
      <c r="R29" s="163">
        <f t="shared" si="6"/>
        <v>1</v>
      </c>
    </row>
    <row r="30" spans="2:18">
      <c r="B30" s="79">
        <f t="shared" si="0"/>
        <v>26</v>
      </c>
      <c r="C30" s="78">
        <f t="shared" si="1"/>
        <v>1.1581400337270404E-17</v>
      </c>
      <c r="D30" s="78">
        <f t="shared" si="2"/>
        <v>1</v>
      </c>
      <c r="E30" s="78">
        <f t="shared" si="3"/>
        <v>2.0879406046849966E-17</v>
      </c>
      <c r="P30" s="79">
        <f t="shared" si="5"/>
        <v>26</v>
      </c>
      <c r="Q30" s="162">
        <f t="shared" si="4"/>
        <v>1.1581400337270309E-17</v>
      </c>
      <c r="R30" s="163">
        <f t="shared" si="6"/>
        <v>1</v>
      </c>
    </row>
    <row r="31" spans="2:18">
      <c r="B31" s="79">
        <f t="shared" si="0"/>
        <v>27</v>
      </c>
      <c r="C31" s="78">
        <f t="shared" si="1"/>
        <v>2.1078148613832145E-18</v>
      </c>
      <c r="D31" s="78">
        <f t="shared" si="2"/>
        <v>1</v>
      </c>
      <c r="E31" s="78">
        <f t="shared" si="3"/>
        <v>9.2980057095795615E-18</v>
      </c>
      <c r="P31" s="79">
        <f t="shared" si="5"/>
        <v>27</v>
      </c>
      <c r="Q31" s="162">
        <f t="shared" si="4"/>
        <v>2.1078148613832188E-18</v>
      </c>
      <c r="R31" s="163">
        <f t="shared" si="6"/>
        <v>1</v>
      </c>
    </row>
    <row r="32" spans="2:18">
      <c r="B32" s="79">
        <f t="shared" si="0"/>
        <v>28</v>
      </c>
      <c r="C32" s="78">
        <f t="shared" si="1"/>
        <v>3.8305481615521894E-19</v>
      </c>
      <c r="D32" s="78">
        <f t="shared" si="2"/>
        <v>1</v>
      </c>
      <c r="E32" s="78">
        <f t="shared" si="3"/>
        <v>7.190190848196347E-18</v>
      </c>
      <c r="P32" s="79">
        <f t="shared" si="5"/>
        <v>28</v>
      </c>
      <c r="Q32" s="162">
        <f t="shared" si="4"/>
        <v>3.8305481615521995E-19</v>
      </c>
      <c r="R32" s="163">
        <f t="shared" si="6"/>
        <v>1</v>
      </c>
    </row>
    <row r="33" spans="2:18">
      <c r="B33" s="79">
        <f t="shared" si="0"/>
        <v>29</v>
      </c>
      <c r="C33" s="78">
        <f t="shared" si="1"/>
        <v>6.9517355524465664E-20</v>
      </c>
      <c r="D33" s="78">
        <f t="shared" si="2"/>
        <v>1</v>
      </c>
      <c r="E33" s="78">
        <f t="shared" si="3"/>
        <v>6.8071360320411279E-18</v>
      </c>
      <c r="P33" s="79">
        <f t="shared" si="5"/>
        <v>29</v>
      </c>
      <c r="Q33" s="162">
        <f t="shared" si="4"/>
        <v>6.9517355524465556E-20</v>
      </c>
      <c r="R33" s="163">
        <f t="shared" si="6"/>
        <v>1</v>
      </c>
    </row>
    <row r="34" spans="2:18">
      <c r="B34" s="79">
        <f t="shared" si="0"/>
        <v>30</v>
      </c>
      <c r="C34" s="78">
        <f t="shared" si="1"/>
        <v>1.2600020688809406E-20</v>
      </c>
      <c r="D34" s="78">
        <f t="shared" si="2"/>
        <v>1</v>
      </c>
      <c r="E34" s="78">
        <f t="shared" si="3"/>
        <v>6.7376186765166622E-18</v>
      </c>
      <c r="P34" s="79">
        <f t="shared" si="5"/>
        <v>30</v>
      </c>
      <c r="Q34" s="162">
        <f t="shared" si="4"/>
        <v>1.2600020688809352E-20</v>
      </c>
      <c r="R34" s="163">
        <f t="shared" si="6"/>
        <v>1</v>
      </c>
    </row>
    <row r="35" spans="2:18">
      <c r="B35" s="79">
        <f t="shared" si="0"/>
        <v>31</v>
      </c>
      <c r="C35" s="78">
        <f t="shared" si="1"/>
        <v>2.2810382281465313E-21</v>
      </c>
      <c r="D35" s="78">
        <f t="shared" si="2"/>
        <v>1</v>
      </c>
      <c r="E35" s="78">
        <f t="shared" si="3"/>
        <v>6.7250186558278526E-18</v>
      </c>
      <c r="P35" s="79">
        <f t="shared" si="5"/>
        <v>31</v>
      </c>
      <c r="Q35" s="162">
        <f t="shared" si="4"/>
        <v>2.2810382281465415E-21</v>
      </c>
      <c r="R35" s="163">
        <f t="shared" si="6"/>
        <v>1</v>
      </c>
    </row>
    <row r="36" spans="2:18">
      <c r="B36" s="79">
        <f t="shared" si="0"/>
        <v>32</v>
      </c>
      <c r="C36" s="78">
        <f t="shared" si="1"/>
        <v>4.124877462564978E-22</v>
      </c>
      <c r="D36" s="78">
        <f t="shared" si="2"/>
        <v>1</v>
      </c>
      <c r="E36" s="78">
        <f t="shared" si="3"/>
        <v>6.7227376175997058E-18</v>
      </c>
      <c r="P36" s="79">
        <f t="shared" si="5"/>
        <v>32</v>
      </c>
      <c r="Q36" s="162">
        <f t="shared" si="4"/>
        <v>4.1248774625650038E-22</v>
      </c>
      <c r="R36" s="163">
        <f t="shared" si="6"/>
        <v>1</v>
      </c>
    </row>
    <row r="37" spans="2:18">
      <c r="B37" s="79">
        <f t="shared" si="0"/>
        <v>33</v>
      </c>
      <c r="C37" s="78">
        <f t="shared" si="1"/>
        <v>7.4513915452786705E-23</v>
      </c>
      <c r="D37" s="78">
        <f t="shared" si="2"/>
        <v>1</v>
      </c>
      <c r="E37" s="78">
        <f t="shared" si="3"/>
        <v>6.7223251298534493E-18</v>
      </c>
      <c r="P37" s="79">
        <f t="shared" si="5"/>
        <v>33</v>
      </c>
      <c r="Q37" s="162">
        <f t="shared" si="4"/>
        <v>7.4513915452786928E-23</v>
      </c>
      <c r="R37" s="163">
        <f t="shared" si="6"/>
        <v>1</v>
      </c>
    </row>
    <row r="38" spans="2:18">
      <c r="B38" s="79">
        <f t="shared" si="0"/>
        <v>34</v>
      </c>
      <c r="C38" s="78">
        <f t="shared" si="1"/>
        <v>1.3447433179370105E-23</v>
      </c>
      <c r="D38" s="78">
        <f t="shared" si="2"/>
        <v>1</v>
      </c>
      <c r="E38" s="78">
        <f t="shared" si="3"/>
        <v>6.7222506159379962E-18</v>
      </c>
      <c r="P38" s="79">
        <f t="shared" si="5"/>
        <v>34</v>
      </c>
      <c r="Q38" s="162">
        <f t="shared" si="4"/>
        <v>1.3447433179370084E-23</v>
      </c>
      <c r="R38" s="163">
        <f t="shared" si="6"/>
        <v>1</v>
      </c>
    </row>
    <row r="39" spans="2:18">
      <c r="B39" s="79">
        <f t="shared" si="0"/>
        <v>35</v>
      </c>
      <c r="C39" s="78">
        <f t="shared" si="1"/>
        <v>2.4246129520379438E-24</v>
      </c>
      <c r="D39" s="78">
        <f t="shared" si="2"/>
        <v>1</v>
      </c>
      <c r="E39" s="78">
        <f t="shared" si="3"/>
        <v>6.722237168504817E-18</v>
      </c>
      <c r="P39" s="79">
        <f t="shared" si="5"/>
        <v>35</v>
      </c>
      <c r="Q39" s="162">
        <f t="shared" ref="Q39:Q70" si="7">_xlfn.NEGBINOM.DIST(P39-s,s,p,0)</f>
        <v>2.4246129520379174E-24</v>
      </c>
      <c r="R39" s="163">
        <f t="shared" si="6"/>
        <v>1</v>
      </c>
    </row>
    <row r="40" spans="2:18">
      <c r="B40" s="79">
        <f t="shared" si="0"/>
        <v>36</v>
      </c>
      <c r="C40" s="78">
        <f t="shared" si="1"/>
        <v>4.3678689209507093E-25</v>
      </c>
      <c r="D40" s="78">
        <f t="shared" si="2"/>
        <v>1</v>
      </c>
      <c r="E40" s="78">
        <f t="shared" si="3"/>
        <v>6.7222347438918646E-18</v>
      </c>
      <c r="P40" s="79">
        <f t="shared" si="5"/>
        <v>36</v>
      </c>
      <c r="Q40" s="162">
        <f t="shared" si="7"/>
        <v>4.367868920950735E-25</v>
      </c>
      <c r="R40" s="163">
        <f t="shared" si="6"/>
        <v>1</v>
      </c>
    </row>
    <row r="41" spans="2:18">
      <c r="B41" s="79">
        <f t="shared" si="0"/>
        <v>37</v>
      </c>
      <c r="C41" s="78">
        <f t="shared" si="1"/>
        <v>7.8621640577112778E-26</v>
      </c>
      <c r="D41" s="78">
        <f t="shared" si="2"/>
        <v>1</v>
      </c>
      <c r="E41" s="78">
        <f t="shared" si="3"/>
        <v>6.7222343071049724E-18</v>
      </c>
      <c r="P41" s="79">
        <f t="shared" si="5"/>
        <v>37</v>
      </c>
      <c r="Q41" s="162">
        <f t="shared" si="7"/>
        <v>7.8621640577113088E-26</v>
      </c>
      <c r="R41" s="163">
        <f t="shared" si="6"/>
        <v>1</v>
      </c>
    </row>
    <row r="42" spans="2:18">
      <c r="B42" s="79">
        <f t="shared" si="0"/>
        <v>38</v>
      </c>
      <c r="C42" s="78">
        <f t="shared" si="1"/>
        <v>1.4140975631577929E-26</v>
      </c>
      <c r="D42" s="78">
        <f t="shared" si="2"/>
        <v>1</v>
      </c>
      <c r="E42" s="78">
        <f t="shared" si="3"/>
        <v>6.7222342284833321E-18</v>
      </c>
      <c r="P42" s="79">
        <f t="shared" si="5"/>
        <v>38</v>
      </c>
      <c r="Q42" s="162">
        <f t="shared" si="7"/>
        <v>1.4140975631577811E-26</v>
      </c>
      <c r="R42" s="163">
        <f t="shared" si="6"/>
        <v>1</v>
      </c>
    </row>
    <row r="43" spans="2:18">
      <c r="B43" s="79">
        <f t="shared" si="0"/>
        <v>39</v>
      </c>
      <c r="C43" s="78">
        <f t="shared" si="1"/>
        <v>2.5415537283781956E-27</v>
      </c>
      <c r="D43" s="78">
        <f t="shared" si="2"/>
        <v>1</v>
      </c>
      <c r="E43" s="78">
        <f t="shared" si="3"/>
        <v>6.7222342143423564E-18</v>
      </c>
      <c r="P43" s="79">
        <f t="shared" si="5"/>
        <v>39</v>
      </c>
      <c r="Q43" s="162">
        <f t="shared" si="7"/>
        <v>2.5415537283781905E-27</v>
      </c>
      <c r="R43" s="163">
        <f t="shared" si="6"/>
        <v>1</v>
      </c>
    </row>
    <row r="44" spans="2:18">
      <c r="B44" s="79">
        <f t="shared" si="0"/>
        <v>40</v>
      </c>
      <c r="C44" s="78">
        <f t="shared" si="1"/>
        <v>4.5647642621529454E-28</v>
      </c>
      <c r="D44" s="78">
        <f t="shared" si="2"/>
        <v>1</v>
      </c>
      <c r="E44" s="78">
        <f t="shared" si="3"/>
        <v>6.7222342118008029E-18</v>
      </c>
      <c r="P44" s="79">
        <f t="shared" si="5"/>
        <v>40</v>
      </c>
      <c r="Q44" s="162">
        <f t="shared" si="7"/>
        <v>4.5647642621529768E-28</v>
      </c>
      <c r="R44" s="163">
        <f t="shared" si="6"/>
        <v>1</v>
      </c>
    </row>
    <row r="45" spans="2:18">
      <c r="B45" s="79">
        <f t="shared" si="0"/>
        <v>41</v>
      </c>
      <c r="C45" s="78">
        <f t="shared" si="1"/>
        <v>8.1931666243770824E-29</v>
      </c>
      <c r="D45" s="78">
        <f t="shared" si="2"/>
        <v>1</v>
      </c>
      <c r="E45" s="78">
        <f t="shared" si="3"/>
        <v>6.7222342113443267E-18</v>
      </c>
      <c r="P45" s="79">
        <f t="shared" si="5"/>
        <v>41</v>
      </c>
      <c r="Q45" s="162">
        <f t="shared" si="7"/>
        <v>8.193166624377078E-29</v>
      </c>
      <c r="R45" s="163">
        <f t="shared" si="6"/>
        <v>1</v>
      </c>
    </row>
    <row r="46" spans="2:18">
      <c r="B46" s="79">
        <f t="shared" si="0"/>
        <v>42</v>
      </c>
      <c r="C46" s="78">
        <f t="shared" si="1"/>
        <v>1.4696492632476397E-29</v>
      </c>
      <c r="D46" s="78">
        <f t="shared" si="2"/>
        <v>1</v>
      </c>
      <c r="E46" s="78">
        <f t="shared" si="3"/>
        <v>6.7222342112623953E-18</v>
      </c>
      <c r="P46" s="79">
        <f t="shared" si="5"/>
        <v>42</v>
      </c>
      <c r="Q46" s="162">
        <f t="shared" si="7"/>
        <v>1.4696492632476215E-29</v>
      </c>
      <c r="R46" s="163">
        <f t="shared" si="6"/>
        <v>1</v>
      </c>
    </row>
    <row r="47" spans="2:18">
      <c r="B47" s="79">
        <f t="shared" si="0"/>
        <v>43</v>
      </c>
      <c r="C47" s="78">
        <f t="shared" si="1"/>
        <v>2.6346151426512571E-30</v>
      </c>
      <c r="D47" s="78">
        <f t="shared" si="2"/>
        <v>1</v>
      </c>
      <c r="E47" s="78">
        <f t="shared" si="3"/>
        <v>6.7222342112476989E-18</v>
      </c>
      <c r="P47" s="79">
        <f t="shared" si="5"/>
        <v>43</v>
      </c>
      <c r="Q47" s="162">
        <f t="shared" si="7"/>
        <v>2.6346151426512434E-30</v>
      </c>
      <c r="R47" s="163">
        <f t="shared" si="6"/>
        <v>1</v>
      </c>
    </row>
    <row r="48" spans="2:18">
      <c r="B48" s="79">
        <f t="shared" si="0"/>
        <v>44</v>
      </c>
      <c r="C48" s="78">
        <f t="shared" si="1"/>
        <v>4.7203521305835037E-31</v>
      </c>
      <c r="D48" s="78">
        <f t="shared" si="2"/>
        <v>1</v>
      </c>
      <c r="E48" s="78">
        <f t="shared" si="3"/>
        <v>6.7222342112450643E-18</v>
      </c>
      <c r="P48" s="79">
        <f t="shared" si="5"/>
        <v>44</v>
      </c>
      <c r="Q48" s="162">
        <f t="shared" si="7"/>
        <v>4.7203521305835449E-31</v>
      </c>
      <c r="R48" s="163">
        <f t="shared" si="6"/>
        <v>1</v>
      </c>
    </row>
    <row r="49" spans="2:18">
      <c r="B49" s="79">
        <f t="shared" si="0"/>
        <v>45</v>
      </c>
      <c r="C49" s="78">
        <f t="shared" si="1"/>
        <v>8.4527235826727884E-32</v>
      </c>
      <c r="D49" s="78">
        <f t="shared" si="2"/>
        <v>1</v>
      </c>
      <c r="E49" s="78">
        <f t="shared" si="3"/>
        <v>6.722234211244592E-18</v>
      </c>
      <c r="P49" s="79">
        <f t="shared" si="5"/>
        <v>45</v>
      </c>
      <c r="Q49" s="162">
        <f t="shared" si="7"/>
        <v>8.452723582672703E-32</v>
      </c>
      <c r="R49" s="163">
        <f t="shared" si="6"/>
        <v>1</v>
      </c>
    </row>
    <row r="50" spans="2:18">
      <c r="B50" s="79">
        <f t="shared" si="0"/>
        <v>46</v>
      </c>
      <c r="C50" s="78">
        <f t="shared" si="1"/>
        <v>1.5128454139442781E-32</v>
      </c>
      <c r="D50" s="78">
        <f t="shared" si="2"/>
        <v>1</v>
      </c>
      <c r="E50" s="78">
        <f t="shared" si="3"/>
        <v>6.7222342112445073E-18</v>
      </c>
      <c r="P50" s="79">
        <f t="shared" si="5"/>
        <v>46</v>
      </c>
      <c r="Q50" s="162">
        <f t="shared" si="7"/>
        <v>1.5128454139442784E-32</v>
      </c>
      <c r="R50" s="163">
        <f t="shared" si="6"/>
        <v>1</v>
      </c>
    </row>
    <row r="51" spans="2:18">
      <c r="B51" s="79">
        <f t="shared" si="0"/>
        <v>47</v>
      </c>
      <c r="C51" s="78">
        <f t="shared" si="1"/>
        <v>2.7063123516114309E-33</v>
      </c>
      <c r="D51" s="78">
        <f t="shared" si="2"/>
        <v>1</v>
      </c>
      <c r="E51" s="78">
        <f t="shared" si="3"/>
        <v>6.7222342112444919E-18</v>
      </c>
      <c r="P51" s="79">
        <f t="shared" si="5"/>
        <v>47</v>
      </c>
      <c r="Q51" s="162">
        <f t="shared" si="7"/>
        <v>2.706312351611408E-33</v>
      </c>
      <c r="R51" s="163">
        <f t="shared" si="6"/>
        <v>1</v>
      </c>
    </row>
    <row r="52" spans="2:18">
      <c r="B52" s="79">
        <f t="shared" si="0"/>
        <v>48</v>
      </c>
      <c r="C52" s="78">
        <f t="shared" si="1"/>
        <v>4.8390041504356578E-34</v>
      </c>
      <c r="D52" s="78">
        <f t="shared" si="2"/>
        <v>1</v>
      </c>
      <c r="E52" s="78">
        <f t="shared" si="3"/>
        <v>6.7222342112444888E-18</v>
      </c>
      <c r="P52" s="79">
        <f t="shared" si="5"/>
        <v>48</v>
      </c>
      <c r="Q52" s="162">
        <f t="shared" si="7"/>
        <v>4.8390041504357382E-34</v>
      </c>
      <c r="R52" s="163">
        <f t="shared" si="6"/>
        <v>1</v>
      </c>
    </row>
    <row r="53" spans="2:18">
      <c r="B53" s="79">
        <f>1+B52</f>
        <v>49</v>
      </c>
      <c r="C53" s="78">
        <f t="shared" si="1"/>
        <v>8.6484329497147938E-35</v>
      </c>
      <c r="D53" s="78">
        <f>D52+C53</f>
        <v>1</v>
      </c>
      <c r="E53" s="78">
        <f>E52-C52</f>
        <v>6.722234211244488E-18</v>
      </c>
      <c r="P53" s="79">
        <f t="shared" si="5"/>
        <v>49</v>
      </c>
      <c r="Q53" s="162">
        <f t="shared" si="7"/>
        <v>8.6484329497148013E-35</v>
      </c>
      <c r="R53" s="163">
        <f t="shared" si="6"/>
        <v>1</v>
      </c>
    </row>
    <row r="54" spans="2:18">
      <c r="B54" s="79">
        <f>1+B53</f>
        <v>50</v>
      </c>
      <c r="C54" s="78">
        <f t="shared" si="1"/>
        <v>1.545006511329258E-35</v>
      </c>
      <c r="D54" s="78">
        <f>D53+C54</f>
        <v>1</v>
      </c>
      <c r="E54" s="78">
        <f>E53-C53</f>
        <v>6.722234211244488E-18</v>
      </c>
      <c r="P54" s="79">
        <f t="shared" si="5"/>
        <v>50</v>
      </c>
      <c r="Q54" s="162">
        <f t="shared" si="7"/>
        <v>1.54500651132927E-35</v>
      </c>
      <c r="R54" s="163">
        <f t="shared" si="6"/>
        <v>1</v>
      </c>
    </row>
    <row r="55" spans="2:18">
      <c r="B55" s="79">
        <f>1+B54</f>
        <v>51</v>
      </c>
      <c r="C55" s="78">
        <f t="shared" si="1"/>
        <v>2.7589401988022473E-36</v>
      </c>
      <c r="D55" s="78">
        <f>D54+C55</f>
        <v>1</v>
      </c>
      <c r="E55" s="78">
        <f>E54-C54</f>
        <v>6.722234211244488E-18</v>
      </c>
      <c r="P55" s="79">
        <f t="shared" si="5"/>
        <v>51</v>
      </c>
      <c r="Q55" s="162">
        <f t="shared" si="7"/>
        <v>2.7589401988022343E-36</v>
      </c>
      <c r="R55" s="163">
        <f t="shared" si="6"/>
        <v>1</v>
      </c>
    </row>
    <row r="56" spans="2:18">
      <c r="B56" s="79">
        <f t="shared" ref="B56:B104" si="8">1+B55</f>
        <v>52</v>
      </c>
      <c r="C56" s="78">
        <f t="shared" si="1"/>
        <v>4.9247082548620129E-37</v>
      </c>
      <c r="D56" s="78">
        <f t="shared" ref="D56:D104" si="9">D55+C56</f>
        <v>1</v>
      </c>
      <c r="E56" s="78">
        <f t="shared" ref="E56:E104" si="10">E55-C55</f>
        <v>6.722234211244488E-18</v>
      </c>
      <c r="P56" s="79">
        <f t="shared" si="5"/>
        <v>52</v>
      </c>
      <c r="Q56" s="162">
        <f t="shared" si="7"/>
        <v>4.9247082548619495E-37</v>
      </c>
      <c r="R56" s="163">
        <f t="shared" si="6"/>
        <v>1</v>
      </c>
    </row>
    <row r="57" spans="2:18">
      <c r="B57" s="79">
        <f t="shared" si="8"/>
        <v>53</v>
      </c>
      <c r="C57" s="78">
        <f t="shared" si="1"/>
        <v>8.7872245331851634E-38</v>
      </c>
      <c r="D57" s="78">
        <f t="shared" si="9"/>
        <v>1</v>
      </c>
      <c r="E57" s="78">
        <f t="shared" si="10"/>
        <v>6.722234211244488E-18</v>
      </c>
      <c r="P57" s="79">
        <f t="shared" si="5"/>
        <v>53</v>
      </c>
      <c r="Q57" s="162">
        <f t="shared" si="7"/>
        <v>8.787224533185128E-38</v>
      </c>
      <c r="R57" s="163">
        <f t="shared" si="6"/>
        <v>1</v>
      </c>
    </row>
    <row r="58" spans="2:18">
      <c r="B58" s="79">
        <f t="shared" si="8"/>
        <v>54</v>
      </c>
      <c r="C58" s="78">
        <f t="shared" si="1"/>
        <v>1.5673366835633154E-38</v>
      </c>
      <c r="D58" s="78">
        <f t="shared" si="9"/>
        <v>1</v>
      </c>
      <c r="E58" s="78">
        <f t="shared" si="10"/>
        <v>6.722234211244488E-18</v>
      </c>
      <c r="P58" s="79">
        <f t="shared" si="5"/>
        <v>54</v>
      </c>
      <c r="Q58" s="162">
        <f t="shared" si="7"/>
        <v>1.5673366835633168E-38</v>
      </c>
      <c r="R58" s="163">
        <f t="shared" si="6"/>
        <v>1</v>
      </c>
    </row>
    <row r="59" spans="2:18">
      <c r="B59" s="79">
        <f t="shared" si="8"/>
        <v>55</v>
      </c>
      <c r="C59" s="78">
        <f t="shared" si="1"/>
        <v>2.7945908791836483E-39</v>
      </c>
      <c r="D59" s="78">
        <f t="shared" si="9"/>
        <v>1</v>
      </c>
      <c r="E59" s="78">
        <f t="shared" si="10"/>
        <v>6.722234211244488E-18</v>
      </c>
      <c r="P59" s="79">
        <f t="shared" si="5"/>
        <v>55</v>
      </c>
      <c r="Q59" s="162">
        <f t="shared" si="7"/>
        <v>2.7945908791836891E-39</v>
      </c>
      <c r="R59" s="163">
        <f t="shared" si="6"/>
        <v>1</v>
      </c>
    </row>
    <row r="60" spans="2:18">
      <c r="B60" s="79">
        <f t="shared" si="8"/>
        <v>56</v>
      </c>
      <c r="C60" s="78">
        <f t="shared" si="1"/>
        <v>4.9810994837301143E-40</v>
      </c>
      <c r="D60" s="78">
        <f t="shared" si="9"/>
        <v>1</v>
      </c>
      <c r="E60" s="78">
        <f t="shared" si="10"/>
        <v>6.722234211244488E-18</v>
      </c>
      <c r="P60" s="79">
        <f t="shared" si="5"/>
        <v>56</v>
      </c>
      <c r="Q60" s="162">
        <f t="shared" si="7"/>
        <v>4.9810994837300564E-40</v>
      </c>
      <c r="R60" s="163">
        <f t="shared" si="6"/>
        <v>1</v>
      </c>
    </row>
    <row r="61" spans="2:18">
      <c r="B61" s="79">
        <f t="shared" si="8"/>
        <v>57</v>
      </c>
      <c r="C61" s="78">
        <f t="shared" si="1"/>
        <v>8.875413625555479E-41</v>
      </c>
      <c r="D61" s="78">
        <f t="shared" si="9"/>
        <v>1</v>
      </c>
      <c r="E61" s="78">
        <f t="shared" si="10"/>
        <v>6.722234211244488E-18</v>
      </c>
      <c r="P61" s="79">
        <f t="shared" si="5"/>
        <v>57</v>
      </c>
      <c r="Q61" s="162">
        <f t="shared" si="7"/>
        <v>8.8754136255555902E-41</v>
      </c>
      <c r="R61" s="163">
        <f t="shared" si="6"/>
        <v>1</v>
      </c>
    </row>
    <row r="62" spans="2:18">
      <c r="B62" s="79">
        <f t="shared" si="8"/>
        <v>58</v>
      </c>
      <c r="C62" s="78">
        <f t="shared" si="1"/>
        <v>1.5809330520520701E-41</v>
      </c>
      <c r="D62" s="78">
        <f t="shared" si="9"/>
        <v>1</v>
      </c>
      <c r="E62" s="78">
        <f t="shared" si="10"/>
        <v>6.722234211244488E-18</v>
      </c>
      <c r="P62" s="79">
        <f t="shared" si="5"/>
        <v>58</v>
      </c>
      <c r="Q62" s="162">
        <f t="shared" si="7"/>
        <v>1.5809330520520852E-41</v>
      </c>
      <c r="R62" s="163">
        <f t="shared" si="6"/>
        <v>1</v>
      </c>
    </row>
    <row r="63" spans="2:18">
      <c r="B63" s="79">
        <f t="shared" si="8"/>
        <v>59</v>
      </c>
      <c r="C63" s="78">
        <f t="shared" si="1"/>
        <v>2.8151702593558802E-42</v>
      </c>
      <c r="D63" s="78">
        <f t="shared" si="9"/>
        <v>1</v>
      </c>
      <c r="E63" s="78">
        <f t="shared" si="10"/>
        <v>6.722234211244488E-18</v>
      </c>
      <c r="P63" s="79">
        <f t="shared" si="5"/>
        <v>59</v>
      </c>
      <c r="Q63" s="162">
        <f t="shared" si="7"/>
        <v>2.8151702593558716E-42</v>
      </c>
      <c r="R63" s="163">
        <f t="shared" si="6"/>
        <v>1</v>
      </c>
    </row>
    <row r="64" spans="2:18">
      <c r="B64" s="79">
        <f t="shared" si="8"/>
        <v>60</v>
      </c>
      <c r="C64" s="78">
        <f t="shared" si="1"/>
        <v>5.0114884358361158E-43</v>
      </c>
      <c r="D64" s="78">
        <f t="shared" si="9"/>
        <v>1</v>
      </c>
      <c r="E64" s="78">
        <f t="shared" si="10"/>
        <v>6.722234211244488E-18</v>
      </c>
      <c r="P64" s="79">
        <f t="shared" si="5"/>
        <v>60</v>
      </c>
      <c r="Q64" s="162">
        <f t="shared" si="7"/>
        <v>5.0114884358361031E-43</v>
      </c>
      <c r="R64" s="163">
        <f t="shared" si="6"/>
        <v>1</v>
      </c>
    </row>
    <row r="65" spans="2:18">
      <c r="B65" s="79">
        <f t="shared" si="8"/>
        <v>61</v>
      </c>
      <c r="C65" s="78">
        <f t="shared" si="1"/>
        <v>8.9187506061490231E-44</v>
      </c>
      <c r="D65" s="78">
        <f t="shared" si="9"/>
        <v>1</v>
      </c>
      <c r="E65" s="78">
        <f t="shared" si="10"/>
        <v>6.722234211244488E-18</v>
      </c>
      <c r="P65" s="79">
        <f t="shared" si="5"/>
        <v>61</v>
      </c>
      <c r="Q65" s="162">
        <f t="shared" si="7"/>
        <v>8.9187506061491356E-44</v>
      </c>
      <c r="R65" s="163">
        <f t="shared" si="6"/>
        <v>1</v>
      </c>
    </row>
    <row r="66" spans="2:18">
      <c r="B66" s="79">
        <f t="shared" si="8"/>
        <v>62</v>
      </c>
      <c r="C66" s="78">
        <f t="shared" si="1"/>
        <v>1.5867943786773475E-44</v>
      </c>
      <c r="D66" s="78">
        <f t="shared" si="9"/>
        <v>1</v>
      </c>
      <c r="E66" s="78">
        <f t="shared" si="10"/>
        <v>6.722234211244488E-18</v>
      </c>
      <c r="P66" s="79">
        <f t="shared" si="5"/>
        <v>62</v>
      </c>
      <c r="Q66" s="162">
        <f t="shared" si="7"/>
        <v>1.5867943786773321E-44</v>
      </c>
      <c r="R66" s="163">
        <f t="shared" si="6"/>
        <v>1</v>
      </c>
    </row>
    <row r="67" spans="2:18">
      <c r="B67" s="79">
        <f t="shared" si="8"/>
        <v>63</v>
      </c>
      <c r="C67" s="78">
        <f t="shared" si="1"/>
        <v>2.8224129522375777E-45</v>
      </c>
      <c r="D67" s="78">
        <f t="shared" si="9"/>
        <v>1</v>
      </c>
      <c r="E67" s="78">
        <f t="shared" si="10"/>
        <v>6.722234211244488E-18</v>
      </c>
      <c r="P67" s="79">
        <f t="shared" si="5"/>
        <v>63</v>
      </c>
      <c r="Q67" s="162">
        <f t="shared" si="7"/>
        <v>2.8224129522375503E-45</v>
      </c>
      <c r="R67" s="163">
        <f t="shared" si="6"/>
        <v>1</v>
      </c>
    </row>
    <row r="68" spans="2:18">
      <c r="B68" s="79">
        <f t="shared" si="8"/>
        <v>64</v>
      </c>
      <c r="C68" s="78">
        <f t="shared" si="1"/>
        <v>5.0188875481321455E-46</v>
      </c>
      <c r="D68" s="78">
        <f t="shared" si="9"/>
        <v>1</v>
      </c>
      <c r="E68" s="78">
        <f t="shared" si="10"/>
        <v>6.722234211244488E-18</v>
      </c>
      <c r="P68" s="79">
        <f t="shared" si="5"/>
        <v>64</v>
      </c>
      <c r="Q68" s="162">
        <f t="shared" si="7"/>
        <v>5.0188875481321377E-46</v>
      </c>
      <c r="R68" s="163">
        <f t="shared" si="6"/>
        <v>1</v>
      </c>
    </row>
    <row r="69" spans="2:18">
      <c r="B69" s="79">
        <f t="shared" si="8"/>
        <v>65</v>
      </c>
      <c r="C69" s="78">
        <f t="shared" si="1"/>
        <v>8.9224667522349257E-47</v>
      </c>
      <c r="D69" s="78">
        <f t="shared" si="9"/>
        <v>1</v>
      </c>
      <c r="E69" s="78">
        <f t="shared" si="10"/>
        <v>6.722234211244488E-18</v>
      </c>
      <c r="P69" s="79">
        <f t="shared" si="5"/>
        <v>65</v>
      </c>
      <c r="Q69" s="162">
        <f t="shared" si="7"/>
        <v>8.9224667522350113E-47</v>
      </c>
      <c r="R69" s="163">
        <f t="shared" si="6"/>
        <v>1</v>
      </c>
    </row>
    <row r="70" spans="2:18">
      <c r="B70" s="79">
        <f t="shared" si="8"/>
        <v>66</v>
      </c>
      <c r="C70" s="78">
        <f t="shared" si="1"/>
        <v>1.5858290516667547E-47</v>
      </c>
      <c r="D70" s="78">
        <f t="shared" si="9"/>
        <v>1</v>
      </c>
      <c r="E70" s="78">
        <f t="shared" si="10"/>
        <v>6.722234211244488E-18</v>
      </c>
      <c r="P70" s="79">
        <f t="shared" si="5"/>
        <v>66</v>
      </c>
      <c r="Q70" s="162">
        <f t="shared" si="7"/>
        <v>1.5858290516667523E-47</v>
      </c>
      <c r="R70" s="163">
        <f t="shared" si="6"/>
        <v>1</v>
      </c>
    </row>
    <row r="71" spans="2:18">
      <c r="B71" s="79">
        <f t="shared" si="8"/>
        <v>67</v>
      </c>
      <c r="C71" s="78">
        <f t="shared" ref="C71:C104" si="11">COMBIN(B71-1,s-1)*p^s*(1-p)^(B71-s)</f>
        <v>2.8178962379616957E-48</v>
      </c>
      <c r="D71" s="78">
        <f t="shared" si="9"/>
        <v>1</v>
      </c>
      <c r="E71" s="78">
        <f t="shared" si="10"/>
        <v>6.722234211244488E-18</v>
      </c>
      <c r="P71" s="79">
        <f t="shared" si="5"/>
        <v>67</v>
      </c>
      <c r="Q71" s="162">
        <f t="shared" ref="Q71:Q102" si="12">_xlfn.NEGBINOM.DIST(P71-s,s,p,0)</f>
        <v>2.8178962379616678E-48</v>
      </c>
      <c r="R71" s="163">
        <f t="shared" si="6"/>
        <v>1</v>
      </c>
    </row>
    <row r="72" spans="2:18">
      <c r="B72" s="79">
        <f t="shared" si="8"/>
        <v>68</v>
      </c>
      <c r="C72" s="78">
        <f t="shared" si="11"/>
        <v>5.0060353621364994E-49</v>
      </c>
      <c r="D72" s="78">
        <f t="shared" si="9"/>
        <v>1</v>
      </c>
      <c r="E72" s="78">
        <f t="shared" si="10"/>
        <v>6.722234211244488E-18</v>
      </c>
      <c r="P72" s="79">
        <f t="shared" ref="P72:P104" si="13">1+P71</f>
        <v>68</v>
      </c>
      <c r="Q72" s="162">
        <f t="shared" si="12"/>
        <v>5.006035362136472E-49</v>
      </c>
      <c r="R72" s="163">
        <f t="shared" ref="R72:R104" si="14">R71+Q72</f>
        <v>1</v>
      </c>
    </row>
    <row r="73" spans="2:18">
      <c r="B73" s="79">
        <f t="shared" si="8"/>
        <v>69</v>
      </c>
      <c r="C73" s="78">
        <f t="shared" si="11"/>
        <v>8.8913165387200515E-50</v>
      </c>
      <c r="D73" s="78">
        <f t="shared" si="9"/>
        <v>1</v>
      </c>
      <c r="E73" s="78">
        <f t="shared" si="10"/>
        <v>6.722234211244488E-18</v>
      </c>
      <c r="P73" s="79">
        <f t="shared" si="13"/>
        <v>69</v>
      </c>
      <c r="Q73" s="162">
        <f t="shared" si="12"/>
        <v>8.8913165387200648E-50</v>
      </c>
      <c r="R73" s="163">
        <f t="shared" si="14"/>
        <v>1</v>
      </c>
    </row>
    <row r="74" spans="2:18">
      <c r="B74" s="79">
        <f t="shared" si="8"/>
        <v>70</v>
      </c>
      <c r="C74" s="78">
        <f t="shared" si="11"/>
        <v>1.5788624588977158E-50</v>
      </c>
      <c r="D74" s="78">
        <f t="shared" si="9"/>
        <v>1</v>
      </c>
      <c r="E74" s="78">
        <f t="shared" si="10"/>
        <v>6.722234211244488E-18</v>
      </c>
      <c r="P74" s="79">
        <f t="shared" si="13"/>
        <v>70</v>
      </c>
      <c r="Q74" s="162">
        <f t="shared" si="12"/>
        <v>1.5788624588977091E-50</v>
      </c>
      <c r="R74" s="163">
        <f t="shared" si="14"/>
        <v>1</v>
      </c>
    </row>
    <row r="75" spans="2:18">
      <c r="B75" s="79">
        <f t="shared" si="8"/>
        <v>71</v>
      </c>
      <c r="C75" s="78">
        <f t="shared" si="11"/>
        <v>2.8030529161589887E-51</v>
      </c>
      <c r="D75" s="78">
        <f t="shared" si="9"/>
        <v>1</v>
      </c>
      <c r="E75" s="78">
        <f t="shared" si="10"/>
        <v>6.722234211244488E-18</v>
      </c>
      <c r="P75" s="79">
        <f t="shared" si="13"/>
        <v>71</v>
      </c>
      <c r="Q75" s="162">
        <f t="shared" si="12"/>
        <v>2.8030529161590071E-51</v>
      </c>
      <c r="R75" s="163">
        <f t="shared" si="14"/>
        <v>1</v>
      </c>
    </row>
    <row r="76" spans="2:18">
      <c r="B76" s="79">
        <f t="shared" si="8"/>
        <v>72</v>
      </c>
      <c r="C76" s="78">
        <f t="shared" si="11"/>
        <v>4.975418926182206E-52</v>
      </c>
      <c r="D76" s="78">
        <f t="shared" si="9"/>
        <v>1</v>
      </c>
      <c r="E76" s="78">
        <f t="shared" si="10"/>
        <v>6.722234211244488E-18</v>
      </c>
      <c r="P76" s="79">
        <f t="shared" si="13"/>
        <v>72</v>
      </c>
      <c r="Q76" s="162">
        <f t="shared" si="12"/>
        <v>4.9754189261822082E-52</v>
      </c>
      <c r="R76" s="163">
        <f t="shared" si="14"/>
        <v>1</v>
      </c>
    </row>
    <row r="77" spans="2:18">
      <c r="B77" s="79">
        <f t="shared" si="8"/>
        <v>73</v>
      </c>
      <c r="C77" s="78">
        <f t="shared" si="11"/>
        <v>8.8296166859008185E-53</v>
      </c>
      <c r="D77" s="78">
        <f t="shared" si="9"/>
        <v>1</v>
      </c>
      <c r="E77" s="78">
        <f t="shared" si="10"/>
        <v>6.722234211244488E-18</v>
      </c>
      <c r="P77" s="79">
        <f t="shared" si="13"/>
        <v>73</v>
      </c>
      <c r="Q77" s="162">
        <f t="shared" si="12"/>
        <v>8.8296166859007054E-53</v>
      </c>
      <c r="R77" s="163">
        <f t="shared" si="14"/>
        <v>1</v>
      </c>
    </row>
    <row r="78" spans="2:18">
      <c r="B78" s="79">
        <f t="shared" si="8"/>
        <v>74</v>
      </c>
      <c r="C78" s="78">
        <f t="shared" si="11"/>
        <v>1.566643793921986E-53</v>
      </c>
      <c r="D78" s="78">
        <f t="shared" si="9"/>
        <v>1</v>
      </c>
      <c r="E78" s="78">
        <f t="shared" si="10"/>
        <v>6.722234211244488E-18</v>
      </c>
      <c r="P78" s="79">
        <f t="shared" si="13"/>
        <v>74</v>
      </c>
      <c r="Q78" s="162">
        <f t="shared" si="12"/>
        <v>1.5666437939220139E-53</v>
      </c>
      <c r="R78" s="163">
        <f t="shared" si="14"/>
        <v>1</v>
      </c>
    </row>
    <row r="79" spans="2:18">
      <c r="B79" s="79">
        <f t="shared" si="8"/>
        <v>75</v>
      </c>
      <c r="C79" s="78">
        <f t="shared" si="11"/>
        <v>2.779183168669825E-54</v>
      </c>
      <c r="D79" s="78">
        <f t="shared" si="9"/>
        <v>1</v>
      </c>
      <c r="E79" s="78">
        <f t="shared" si="10"/>
        <v>6.722234211244488E-18</v>
      </c>
      <c r="P79" s="79">
        <f t="shared" si="13"/>
        <v>75</v>
      </c>
      <c r="Q79" s="162">
        <f t="shared" si="12"/>
        <v>2.7791831686698383E-54</v>
      </c>
      <c r="R79" s="163">
        <f t="shared" si="14"/>
        <v>1</v>
      </c>
    </row>
    <row r="80" spans="2:18">
      <c r="B80" s="79">
        <f t="shared" si="8"/>
        <v>76</v>
      </c>
      <c r="C80" s="78">
        <f t="shared" si="11"/>
        <v>4.9292944714583065E-55</v>
      </c>
      <c r="D80" s="78">
        <f t="shared" si="9"/>
        <v>1</v>
      </c>
      <c r="E80" s="78">
        <f t="shared" si="10"/>
        <v>6.722234211244488E-18</v>
      </c>
      <c r="P80" s="79">
        <f t="shared" si="13"/>
        <v>76</v>
      </c>
      <c r="Q80" s="162">
        <f t="shared" si="12"/>
        <v>4.9292944714583514E-55</v>
      </c>
      <c r="R80" s="163">
        <f t="shared" si="14"/>
        <v>1</v>
      </c>
    </row>
    <row r="81" spans="2:18">
      <c r="B81" s="79">
        <f t="shared" si="8"/>
        <v>77</v>
      </c>
      <c r="C81" s="78">
        <f t="shared" si="11"/>
        <v>8.7412821960527317E-56</v>
      </c>
      <c r="D81" s="78">
        <f t="shared" si="9"/>
        <v>1</v>
      </c>
      <c r="E81" s="78">
        <f t="shared" si="10"/>
        <v>6.722234211244488E-18</v>
      </c>
      <c r="P81" s="79">
        <f t="shared" si="13"/>
        <v>77</v>
      </c>
      <c r="Q81" s="162">
        <f t="shared" si="12"/>
        <v>8.7412821960526139E-56</v>
      </c>
      <c r="R81" s="163">
        <f t="shared" si="14"/>
        <v>1</v>
      </c>
    </row>
    <row r="82" spans="2:18">
      <c r="B82" s="79">
        <f t="shared" si="8"/>
        <v>78</v>
      </c>
      <c r="C82" s="78">
        <f t="shared" si="11"/>
        <v>1.54985233673435E-56</v>
      </c>
      <c r="D82" s="78">
        <f t="shared" si="9"/>
        <v>1</v>
      </c>
      <c r="E82" s="78">
        <f t="shared" si="10"/>
        <v>6.722234211244488E-18</v>
      </c>
      <c r="P82" s="79">
        <f t="shared" si="13"/>
        <v>78</v>
      </c>
      <c r="Q82" s="162">
        <f t="shared" si="12"/>
        <v>1.5498523367343738E-56</v>
      </c>
      <c r="R82" s="163">
        <f t="shared" si="14"/>
        <v>1</v>
      </c>
    </row>
    <row r="83" spans="2:18">
      <c r="B83" s="79">
        <f t="shared" si="8"/>
        <v>79</v>
      </c>
      <c r="C83" s="78">
        <f t="shared" si="11"/>
        <v>2.7474655060290758E-57</v>
      </c>
      <c r="D83" s="78">
        <f t="shared" si="9"/>
        <v>1</v>
      </c>
      <c r="E83" s="78">
        <f t="shared" si="10"/>
        <v>6.722234211244488E-18</v>
      </c>
      <c r="P83" s="79">
        <f t="shared" si="13"/>
        <v>79</v>
      </c>
      <c r="Q83" s="162">
        <f t="shared" si="12"/>
        <v>2.74746550602909E-57</v>
      </c>
      <c r="R83" s="163">
        <f t="shared" si="14"/>
        <v>1</v>
      </c>
    </row>
    <row r="84" spans="2:18">
      <c r="B84" s="79">
        <f t="shared" si="8"/>
        <v>80</v>
      </c>
      <c r="C84" s="78">
        <f t="shared" si="11"/>
        <v>4.8697064898528184E-58</v>
      </c>
      <c r="D84" s="78">
        <f t="shared" si="9"/>
        <v>1</v>
      </c>
      <c r="E84" s="78">
        <f t="shared" si="10"/>
        <v>6.722234211244488E-18</v>
      </c>
      <c r="P84" s="79">
        <f t="shared" si="13"/>
        <v>80</v>
      </c>
      <c r="Q84" s="162">
        <f t="shared" si="12"/>
        <v>4.8697064898527944E-58</v>
      </c>
      <c r="R84" s="163">
        <f t="shared" si="14"/>
        <v>1</v>
      </c>
    </row>
    <row r="85" spans="2:18">
      <c r="B85" s="79">
        <f t="shared" si="8"/>
        <v>81</v>
      </c>
      <c r="C85" s="78">
        <f t="shared" si="11"/>
        <v>8.629859602270818E-59</v>
      </c>
      <c r="D85" s="78">
        <f t="shared" si="9"/>
        <v>1</v>
      </c>
      <c r="E85" s="78">
        <f t="shared" si="10"/>
        <v>6.722234211244488E-18</v>
      </c>
      <c r="P85" s="79">
        <f t="shared" si="13"/>
        <v>81</v>
      </c>
      <c r="Q85" s="162">
        <f t="shared" si="12"/>
        <v>8.6298596022705562E-59</v>
      </c>
      <c r="R85" s="163">
        <f t="shared" si="14"/>
        <v>1</v>
      </c>
    </row>
    <row r="86" spans="2:18">
      <c r="B86" s="79">
        <f t="shared" si="8"/>
        <v>82</v>
      </c>
      <c r="C86" s="78">
        <f t="shared" si="11"/>
        <v>1.5291032482773613E-59</v>
      </c>
      <c r="D86" s="78">
        <f t="shared" si="9"/>
        <v>1</v>
      </c>
      <c r="E86" s="78">
        <f t="shared" si="10"/>
        <v>6.722234211244488E-18</v>
      </c>
      <c r="P86" s="79">
        <f t="shared" si="13"/>
        <v>82</v>
      </c>
      <c r="Q86" s="162">
        <f t="shared" si="12"/>
        <v>1.5291032482773653E-59</v>
      </c>
      <c r="R86" s="163">
        <f t="shared" si="14"/>
        <v>1</v>
      </c>
    </row>
    <row r="87" spans="2:18">
      <c r="B87" s="79">
        <f t="shared" si="8"/>
        <v>83</v>
      </c>
      <c r="C87" s="78">
        <f t="shared" si="11"/>
        <v>2.708966865775326E-60</v>
      </c>
      <c r="D87" s="78">
        <f t="shared" si="9"/>
        <v>1</v>
      </c>
      <c r="E87" s="78">
        <f t="shared" si="10"/>
        <v>6.722234211244488E-18</v>
      </c>
      <c r="P87" s="79">
        <f t="shared" si="13"/>
        <v>83</v>
      </c>
      <c r="Q87" s="162">
        <f t="shared" si="12"/>
        <v>2.7089668657753321E-60</v>
      </c>
      <c r="R87" s="163">
        <f t="shared" si="14"/>
        <v>1</v>
      </c>
    </row>
    <row r="88" spans="2:18">
      <c r="B88" s="79">
        <f t="shared" si="8"/>
        <v>84</v>
      </c>
      <c r="C88" s="78">
        <f t="shared" si="11"/>
        <v>4.798505332364222E-61</v>
      </c>
      <c r="D88" s="78">
        <f t="shared" si="9"/>
        <v>1</v>
      </c>
      <c r="E88" s="78">
        <f t="shared" si="10"/>
        <v>6.722234211244488E-18</v>
      </c>
      <c r="P88" s="79">
        <f t="shared" si="13"/>
        <v>84</v>
      </c>
      <c r="Q88" s="162">
        <f t="shared" si="12"/>
        <v>4.798505332364184E-61</v>
      </c>
      <c r="R88" s="163">
        <f t="shared" si="14"/>
        <v>1</v>
      </c>
    </row>
    <row r="89" spans="2:18">
      <c r="B89" s="79">
        <f t="shared" si="8"/>
        <v>85</v>
      </c>
      <c r="C89" s="78">
        <f t="shared" si="11"/>
        <v>8.4985576368378416E-62</v>
      </c>
      <c r="D89" s="78">
        <f t="shared" si="9"/>
        <v>1</v>
      </c>
      <c r="E89" s="78">
        <f t="shared" si="10"/>
        <v>6.722234211244488E-18</v>
      </c>
      <c r="P89" s="79">
        <f t="shared" si="13"/>
        <v>85</v>
      </c>
      <c r="Q89" s="162">
        <f t="shared" si="12"/>
        <v>8.4985576368379608E-62</v>
      </c>
      <c r="R89" s="163">
        <f t="shared" si="14"/>
        <v>1</v>
      </c>
    </row>
    <row r="90" spans="2:18">
      <c r="B90" s="79">
        <f t="shared" si="8"/>
        <v>86</v>
      </c>
      <c r="C90" s="78">
        <f t="shared" si="11"/>
        <v>1.5049529148567013E-62</v>
      </c>
      <c r="D90" s="78">
        <f t="shared" si="9"/>
        <v>1</v>
      </c>
      <c r="E90" s="78">
        <f t="shared" si="10"/>
        <v>6.722234211244488E-18</v>
      </c>
      <c r="P90" s="79">
        <f t="shared" si="13"/>
        <v>86</v>
      </c>
      <c r="Q90" s="162">
        <f t="shared" si="12"/>
        <v>1.5049529148566961E-62</v>
      </c>
      <c r="R90" s="163">
        <f t="shared" si="14"/>
        <v>1</v>
      </c>
    </row>
    <row r="91" spans="2:18">
      <c r="B91" s="79">
        <f t="shared" si="8"/>
        <v>87</v>
      </c>
      <c r="C91" s="78">
        <f t="shared" si="11"/>
        <v>2.6646519257168656E-63</v>
      </c>
      <c r="D91" s="78">
        <f t="shared" si="9"/>
        <v>1</v>
      </c>
      <c r="E91" s="78">
        <f t="shared" si="10"/>
        <v>6.722234211244488E-18</v>
      </c>
      <c r="P91" s="79">
        <f t="shared" si="13"/>
        <v>87</v>
      </c>
      <c r="Q91" s="162">
        <f t="shared" si="12"/>
        <v>2.6646519257169115E-63</v>
      </c>
      <c r="R91" s="163">
        <f t="shared" si="14"/>
        <v>1</v>
      </c>
    </row>
    <row r="92" spans="2:18">
      <c r="B92" s="79">
        <f t="shared" si="8"/>
        <v>88</v>
      </c>
      <c r="C92" s="78">
        <f t="shared" si="11"/>
        <v>4.7173634382603834E-64</v>
      </c>
      <c r="D92" s="78">
        <f t="shared" si="9"/>
        <v>1</v>
      </c>
      <c r="E92" s="78">
        <f t="shared" si="10"/>
        <v>6.722234211244488E-18</v>
      </c>
      <c r="P92" s="79">
        <f t="shared" si="13"/>
        <v>88</v>
      </c>
      <c r="Q92" s="162">
        <f t="shared" si="12"/>
        <v>4.7173634382603861E-64</v>
      </c>
      <c r="R92" s="163">
        <f t="shared" si="14"/>
        <v>1</v>
      </c>
    </row>
    <row r="93" spans="2:18">
      <c r="B93" s="79">
        <f t="shared" si="8"/>
        <v>89</v>
      </c>
      <c r="C93" s="78">
        <f t="shared" si="11"/>
        <v>8.3502755114034406E-65</v>
      </c>
      <c r="D93" s="78">
        <f t="shared" si="9"/>
        <v>1</v>
      </c>
      <c r="E93" s="78">
        <f t="shared" si="10"/>
        <v>6.722234211244488E-18</v>
      </c>
      <c r="P93" s="79">
        <f t="shared" si="13"/>
        <v>89</v>
      </c>
      <c r="Q93" s="162">
        <f t="shared" si="12"/>
        <v>8.3502755114032297E-65</v>
      </c>
      <c r="R93" s="163">
        <f t="shared" si="14"/>
        <v>1</v>
      </c>
    </row>
    <row r="94" spans="2:18">
      <c r="B94" s="79">
        <f t="shared" si="8"/>
        <v>90</v>
      </c>
      <c r="C94" s="78">
        <f t="shared" si="11"/>
        <v>1.4779038760239615E-65</v>
      </c>
      <c r="D94" s="78">
        <f t="shared" si="9"/>
        <v>1</v>
      </c>
      <c r="E94" s="78">
        <f t="shared" si="10"/>
        <v>6.722234211244488E-18</v>
      </c>
      <c r="P94" s="79">
        <f t="shared" si="13"/>
        <v>90</v>
      </c>
      <c r="Q94" s="162">
        <f t="shared" si="12"/>
        <v>1.4779038760239638E-65</v>
      </c>
      <c r="R94" s="163">
        <f t="shared" si="14"/>
        <v>1</v>
      </c>
    </row>
    <row r="95" spans="2:18">
      <c r="B95" s="79">
        <f t="shared" si="8"/>
        <v>91</v>
      </c>
      <c r="C95" s="78">
        <f t="shared" si="11"/>
        <v>2.615391690716562E-66</v>
      </c>
      <c r="D95" s="78">
        <f t="shared" si="9"/>
        <v>1</v>
      </c>
      <c r="E95" s="78">
        <f t="shared" si="10"/>
        <v>6.722234211244488E-18</v>
      </c>
      <c r="P95" s="79">
        <f t="shared" si="13"/>
        <v>91</v>
      </c>
      <c r="Q95" s="162">
        <f t="shared" si="12"/>
        <v>2.6153916907165478E-66</v>
      </c>
      <c r="R95" s="163">
        <f t="shared" si="14"/>
        <v>1</v>
      </c>
    </row>
    <row r="96" spans="2:18">
      <c r="B96" s="79">
        <f t="shared" si="8"/>
        <v>92</v>
      </c>
      <c r="C96" s="78">
        <f t="shared" si="11"/>
        <v>4.6277902971845845E-67</v>
      </c>
      <c r="D96" s="78">
        <f t="shared" si="9"/>
        <v>1</v>
      </c>
      <c r="E96" s="78">
        <f t="shared" si="10"/>
        <v>6.722234211244488E-18</v>
      </c>
      <c r="P96" s="79">
        <f t="shared" si="13"/>
        <v>92</v>
      </c>
      <c r="Q96" s="162">
        <f t="shared" si="12"/>
        <v>4.6277902971844797E-67</v>
      </c>
      <c r="R96" s="163">
        <f t="shared" si="14"/>
        <v>1</v>
      </c>
    </row>
    <row r="97" spans="2:18">
      <c r="B97" s="79">
        <f t="shared" si="8"/>
        <v>93</v>
      </c>
      <c r="C97" s="78">
        <f t="shared" si="11"/>
        <v>8.1876289873265735E-68</v>
      </c>
      <c r="D97" s="78">
        <f t="shared" si="9"/>
        <v>1</v>
      </c>
      <c r="E97" s="78">
        <f t="shared" si="10"/>
        <v>6.722234211244488E-18</v>
      </c>
      <c r="P97" s="79">
        <f t="shared" si="13"/>
        <v>93</v>
      </c>
      <c r="Q97" s="162">
        <f t="shared" si="12"/>
        <v>8.187628987326384E-68</v>
      </c>
      <c r="R97" s="163">
        <f t="shared" si="14"/>
        <v>1</v>
      </c>
    </row>
    <row r="98" spans="2:18">
      <c r="B98" s="79">
        <f t="shared" si="8"/>
        <v>94</v>
      </c>
      <c r="C98" s="78">
        <f t="shared" si="11"/>
        <v>1.4484093670515222E-68</v>
      </c>
      <c r="D98" s="78">
        <f t="shared" si="9"/>
        <v>1</v>
      </c>
      <c r="E98" s="78">
        <f t="shared" si="10"/>
        <v>6.722234211244488E-18</v>
      </c>
      <c r="P98" s="79">
        <f t="shared" si="13"/>
        <v>94</v>
      </c>
      <c r="Q98" s="162">
        <f t="shared" si="12"/>
        <v>1.4484093670515183E-68</v>
      </c>
      <c r="R98" s="163">
        <f t="shared" si="14"/>
        <v>1</v>
      </c>
    </row>
    <row r="99" spans="2:18">
      <c r="B99" s="79">
        <f t="shared" si="8"/>
        <v>95</v>
      </c>
      <c r="C99" s="78">
        <f t="shared" si="11"/>
        <v>2.5619714073115639E-69</v>
      </c>
      <c r="D99" s="78">
        <f t="shared" si="9"/>
        <v>1</v>
      </c>
      <c r="E99" s="78">
        <f t="shared" si="10"/>
        <v>6.722234211244488E-18</v>
      </c>
      <c r="P99" s="79">
        <f t="shared" si="13"/>
        <v>95</v>
      </c>
      <c r="Q99" s="162">
        <f t="shared" si="12"/>
        <v>2.5619714073114785E-69</v>
      </c>
      <c r="R99" s="163">
        <f t="shared" si="14"/>
        <v>1</v>
      </c>
    </row>
    <row r="100" spans="2:18">
      <c r="B100" s="79">
        <f t="shared" si="8"/>
        <v>96</v>
      </c>
      <c r="C100" s="78">
        <f t="shared" si="11"/>
        <v>4.5311462389951877E-70</v>
      </c>
      <c r="D100" s="78">
        <f t="shared" si="9"/>
        <v>1</v>
      </c>
      <c r="E100" s="78">
        <f t="shared" si="10"/>
        <v>6.722234211244488E-18</v>
      </c>
      <c r="P100" s="79">
        <f t="shared" si="13"/>
        <v>96</v>
      </c>
      <c r="Q100" s="162">
        <f t="shared" si="12"/>
        <v>4.5311462389951273E-70</v>
      </c>
      <c r="R100" s="163">
        <f t="shared" si="14"/>
        <v>1</v>
      </c>
    </row>
    <row r="101" spans="2:18">
      <c r="B101" s="79">
        <f t="shared" si="8"/>
        <v>97</v>
      </c>
      <c r="C101" s="78">
        <f t="shared" si="11"/>
        <v>8.0129744015914907E-71</v>
      </c>
      <c r="D101" s="78">
        <f t="shared" si="9"/>
        <v>1</v>
      </c>
      <c r="E101" s="78">
        <f t="shared" si="10"/>
        <v>6.722234211244488E-18</v>
      </c>
      <c r="P101" s="79">
        <f t="shared" si="13"/>
        <v>97</v>
      </c>
      <c r="Q101" s="162">
        <f t="shared" si="12"/>
        <v>8.0129744015916226E-71</v>
      </c>
      <c r="R101" s="163">
        <f t="shared" si="14"/>
        <v>1</v>
      </c>
    </row>
    <row r="102" spans="2:18">
      <c r="B102" s="79">
        <f t="shared" si="8"/>
        <v>98</v>
      </c>
      <c r="C102" s="78">
        <f t="shared" si="11"/>
        <v>1.4168775048647458E-71</v>
      </c>
      <c r="D102" s="78">
        <f t="shared" si="9"/>
        <v>1</v>
      </c>
      <c r="E102" s="78">
        <f t="shared" si="10"/>
        <v>6.722234211244488E-18</v>
      </c>
      <c r="P102" s="79">
        <f t="shared" si="13"/>
        <v>98</v>
      </c>
      <c r="Q102" s="162">
        <f t="shared" si="12"/>
        <v>1.416877504864737E-71</v>
      </c>
      <c r="R102" s="163">
        <f t="shared" si="14"/>
        <v>1</v>
      </c>
    </row>
    <row r="103" spans="2:18">
      <c r="B103" s="79">
        <f t="shared" si="8"/>
        <v>99</v>
      </c>
      <c r="C103" s="78">
        <f t="shared" si="11"/>
        <v>2.5050978565392159E-72</v>
      </c>
      <c r="D103" s="78">
        <f t="shared" si="9"/>
        <v>1</v>
      </c>
      <c r="E103" s="78">
        <f t="shared" si="10"/>
        <v>6.722234211244488E-18</v>
      </c>
      <c r="P103" s="79">
        <f t="shared" si="13"/>
        <v>99</v>
      </c>
      <c r="Q103" s="162">
        <f t="shared" ref="Q103:Q104" si="15">_xlfn.NEGBINOM.DIST(P103-s,s,p,0)</f>
        <v>2.5050978565393235E-72</v>
      </c>
      <c r="R103" s="163">
        <f t="shared" si="14"/>
        <v>1</v>
      </c>
    </row>
    <row r="104" spans="2:18">
      <c r="B104" s="79">
        <f t="shared" si="8"/>
        <v>100</v>
      </c>
      <c r="C104" s="78">
        <f t="shared" si="11"/>
        <v>4.4286551392389723E-73</v>
      </c>
      <c r="D104" s="78">
        <f t="shared" si="9"/>
        <v>1</v>
      </c>
      <c r="E104" s="78">
        <f t="shared" si="10"/>
        <v>6.722234211244488E-18</v>
      </c>
      <c r="P104" s="79">
        <f t="shared" si="13"/>
        <v>100</v>
      </c>
      <c r="Q104" s="162">
        <f t="shared" si="15"/>
        <v>4.4286551392389999E-73</v>
      </c>
      <c r="R104" s="163">
        <f t="shared" si="14"/>
        <v>1</v>
      </c>
    </row>
  </sheetData>
  <mergeCells count="1">
    <mergeCell ref="B1:M1"/>
  </mergeCells>
  <printOptions headings="1" gridLinesSet="0"/>
  <pageMargins left="0.75" right="0.75" top="1" bottom="1" header="0.5" footer="0.5"/>
  <pageSetup orientation="landscape" horizontalDpi="360" verticalDpi="4294967292"/>
  <headerFooter alignWithMargins="0">
    <oddFooter>Page &amp;P</oddFooter>
  </headerFooter>
  <drawing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766AE-B2B0-4483-B80C-8C782A14854B}">
  <sheetPr>
    <tabColor rgb="FF00B050"/>
    <pageSetUpPr fitToPage="1"/>
  </sheetPr>
  <dimension ref="B1:R104"/>
  <sheetViews>
    <sheetView showGridLines="0" zoomScale="114" workbookViewId="0">
      <selection activeCell="C3" sqref="C3"/>
    </sheetView>
  </sheetViews>
  <sheetFormatPr baseColWidth="10" defaultColWidth="9.109375" defaultRowHeight="13.8"/>
  <cols>
    <col min="1" max="1" width="2.33203125" style="62" customWidth="1"/>
    <col min="2" max="2" width="6.33203125" style="62" customWidth="1"/>
    <col min="3" max="3" width="18" style="62" bestFit="1" customWidth="1"/>
    <col min="4" max="4" width="15.109375" style="62" customWidth="1"/>
    <col min="5" max="5" width="18.33203125" style="62" bestFit="1" customWidth="1"/>
    <col min="6" max="6" width="1.33203125" style="62" customWidth="1"/>
    <col min="7" max="8" width="8.33203125" style="62" customWidth="1"/>
    <col min="9" max="9" width="12" style="62" bestFit="1" customWidth="1"/>
    <col min="10" max="10" width="9" style="62" customWidth="1"/>
    <col min="11" max="14" width="9.109375" style="62"/>
    <col min="15" max="15" width="4.33203125" style="62" customWidth="1"/>
    <col min="16" max="16" width="9.109375" style="62"/>
    <col min="17" max="17" width="24.77734375" style="62" bestFit="1" customWidth="1"/>
    <col min="18" max="18" width="33.109375" style="62" customWidth="1"/>
    <col min="19" max="256" width="9.109375" style="62"/>
    <col min="257" max="257" width="2.33203125" style="62" customWidth="1"/>
    <col min="258" max="258" width="6.33203125" style="62" customWidth="1"/>
    <col min="259" max="259" width="18" style="62" bestFit="1" customWidth="1"/>
    <col min="260" max="260" width="13.109375" style="62" customWidth="1"/>
    <col min="261" max="261" width="18.33203125" style="62" bestFit="1" customWidth="1"/>
    <col min="262" max="262" width="1.33203125" style="62" customWidth="1"/>
    <col min="263" max="264" width="8.33203125" style="62" customWidth="1"/>
    <col min="265" max="265" width="12" style="62" bestFit="1" customWidth="1"/>
    <col min="266" max="266" width="9" style="62" customWidth="1"/>
    <col min="267" max="270" width="9.109375" style="62"/>
    <col min="271" max="271" width="4.33203125" style="62" customWidth="1"/>
    <col min="272" max="512" width="9.109375" style="62"/>
    <col min="513" max="513" width="2.33203125" style="62" customWidth="1"/>
    <col min="514" max="514" width="6.33203125" style="62" customWidth="1"/>
    <col min="515" max="515" width="18" style="62" bestFit="1" customWidth="1"/>
    <col min="516" max="516" width="13.109375" style="62" customWidth="1"/>
    <col min="517" max="517" width="18.33203125" style="62" bestFit="1" customWidth="1"/>
    <col min="518" max="518" width="1.33203125" style="62" customWidth="1"/>
    <col min="519" max="520" width="8.33203125" style="62" customWidth="1"/>
    <col min="521" max="521" width="12" style="62" bestFit="1" customWidth="1"/>
    <col min="522" max="522" width="9" style="62" customWidth="1"/>
    <col min="523" max="526" width="9.109375" style="62"/>
    <col min="527" max="527" width="4.33203125" style="62" customWidth="1"/>
    <col min="528" max="768" width="9.109375" style="62"/>
    <col min="769" max="769" width="2.33203125" style="62" customWidth="1"/>
    <col min="770" max="770" width="6.33203125" style="62" customWidth="1"/>
    <col min="771" max="771" width="18" style="62" bestFit="1" customWidth="1"/>
    <col min="772" max="772" width="13.109375" style="62" customWidth="1"/>
    <col min="773" max="773" width="18.33203125" style="62" bestFit="1" customWidth="1"/>
    <col min="774" max="774" width="1.33203125" style="62" customWidth="1"/>
    <col min="775" max="776" width="8.33203125" style="62" customWidth="1"/>
    <col min="777" max="777" width="12" style="62" bestFit="1" customWidth="1"/>
    <col min="778" max="778" width="9" style="62" customWidth="1"/>
    <col min="779" max="782" width="9.109375" style="62"/>
    <col min="783" max="783" width="4.33203125" style="62" customWidth="1"/>
    <col min="784" max="1024" width="9.109375" style="62"/>
    <col min="1025" max="1025" width="2.33203125" style="62" customWidth="1"/>
    <col min="1026" max="1026" width="6.33203125" style="62" customWidth="1"/>
    <col min="1027" max="1027" width="18" style="62" bestFit="1" customWidth="1"/>
    <col min="1028" max="1028" width="13.109375" style="62" customWidth="1"/>
    <col min="1029" max="1029" width="18.33203125" style="62" bestFit="1" customWidth="1"/>
    <col min="1030" max="1030" width="1.33203125" style="62" customWidth="1"/>
    <col min="1031" max="1032" width="8.33203125" style="62" customWidth="1"/>
    <col min="1033" max="1033" width="12" style="62" bestFit="1" customWidth="1"/>
    <col min="1034" max="1034" width="9" style="62" customWidth="1"/>
    <col min="1035" max="1038" width="9.109375" style="62"/>
    <col min="1039" max="1039" width="4.33203125" style="62" customWidth="1"/>
    <col min="1040" max="1280" width="9.109375" style="62"/>
    <col min="1281" max="1281" width="2.33203125" style="62" customWidth="1"/>
    <col min="1282" max="1282" width="6.33203125" style="62" customWidth="1"/>
    <col min="1283" max="1283" width="18" style="62" bestFit="1" customWidth="1"/>
    <col min="1284" max="1284" width="13.109375" style="62" customWidth="1"/>
    <col min="1285" max="1285" width="18.33203125" style="62" bestFit="1" customWidth="1"/>
    <col min="1286" max="1286" width="1.33203125" style="62" customWidth="1"/>
    <col min="1287" max="1288" width="8.33203125" style="62" customWidth="1"/>
    <col min="1289" max="1289" width="12" style="62" bestFit="1" customWidth="1"/>
    <col min="1290" max="1290" width="9" style="62" customWidth="1"/>
    <col min="1291" max="1294" width="9.109375" style="62"/>
    <col min="1295" max="1295" width="4.33203125" style="62" customWidth="1"/>
    <col min="1296" max="1536" width="9.109375" style="62"/>
    <col min="1537" max="1537" width="2.33203125" style="62" customWidth="1"/>
    <col min="1538" max="1538" width="6.33203125" style="62" customWidth="1"/>
    <col min="1539" max="1539" width="18" style="62" bestFit="1" customWidth="1"/>
    <col min="1540" max="1540" width="13.109375" style="62" customWidth="1"/>
    <col min="1541" max="1541" width="18.33203125" style="62" bestFit="1" customWidth="1"/>
    <col min="1542" max="1542" width="1.33203125" style="62" customWidth="1"/>
    <col min="1543" max="1544" width="8.33203125" style="62" customWidth="1"/>
    <col min="1545" max="1545" width="12" style="62" bestFit="1" customWidth="1"/>
    <col min="1546" max="1546" width="9" style="62" customWidth="1"/>
    <col min="1547" max="1550" width="9.109375" style="62"/>
    <col min="1551" max="1551" width="4.33203125" style="62" customWidth="1"/>
    <col min="1552" max="1792" width="9.109375" style="62"/>
    <col min="1793" max="1793" width="2.33203125" style="62" customWidth="1"/>
    <col min="1794" max="1794" width="6.33203125" style="62" customWidth="1"/>
    <col min="1795" max="1795" width="18" style="62" bestFit="1" customWidth="1"/>
    <col min="1796" max="1796" width="13.109375" style="62" customWidth="1"/>
    <col min="1797" max="1797" width="18.33203125" style="62" bestFit="1" customWidth="1"/>
    <col min="1798" max="1798" width="1.33203125" style="62" customWidth="1"/>
    <col min="1799" max="1800" width="8.33203125" style="62" customWidth="1"/>
    <col min="1801" max="1801" width="12" style="62" bestFit="1" customWidth="1"/>
    <col min="1802" max="1802" width="9" style="62" customWidth="1"/>
    <col min="1803" max="1806" width="9.109375" style="62"/>
    <col min="1807" max="1807" width="4.33203125" style="62" customWidth="1"/>
    <col min="1808" max="2048" width="9.109375" style="62"/>
    <col min="2049" max="2049" width="2.33203125" style="62" customWidth="1"/>
    <col min="2050" max="2050" width="6.33203125" style="62" customWidth="1"/>
    <col min="2051" max="2051" width="18" style="62" bestFit="1" customWidth="1"/>
    <col min="2052" max="2052" width="13.109375" style="62" customWidth="1"/>
    <col min="2053" max="2053" width="18.33203125" style="62" bestFit="1" customWidth="1"/>
    <col min="2054" max="2054" width="1.33203125" style="62" customWidth="1"/>
    <col min="2055" max="2056" width="8.33203125" style="62" customWidth="1"/>
    <col min="2057" max="2057" width="12" style="62" bestFit="1" customWidth="1"/>
    <col min="2058" max="2058" width="9" style="62" customWidth="1"/>
    <col min="2059" max="2062" width="9.109375" style="62"/>
    <col min="2063" max="2063" width="4.33203125" style="62" customWidth="1"/>
    <col min="2064" max="2304" width="9.109375" style="62"/>
    <col min="2305" max="2305" width="2.33203125" style="62" customWidth="1"/>
    <col min="2306" max="2306" width="6.33203125" style="62" customWidth="1"/>
    <col min="2307" max="2307" width="18" style="62" bestFit="1" customWidth="1"/>
    <col min="2308" max="2308" width="13.109375" style="62" customWidth="1"/>
    <col min="2309" max="2309" width="18.33203125" style="62" bestFit="1" customWidth="1"/>
    <col min="2310" max="2310" width="1.33203125" style="62" customWidth="1"/>
    <col min="2311" max="2312" width="8.33203125" style="62" customWidth="1"/>
    <col min="2313" max="2313" width="12" style="62" bestFit="1" customWidth="1"/>
    <col min="2314" max="2314" width="9" style="62" customWidth="1"/>
    <col min="2315" max="2318" width="9.109375" style="62"/>
    <col min="2319" max="2319" width="4.33203125" style="62" customWidth="1"/>
    <col min="2320" max="2560" width="9.109375" style="62"/>
    <col min="2561" max="2561" width="2.33203125" style="62" customWidth="1"/>
    <col min="2562" max="2562" width="6.33203125" style="62" customWidth="1"/>
    <col min="2563" max="2563" width="18" style="62" bestFit="1" customWidth="1"/>
    <col min="2564" max="2564" width="13.109375" style="62" customWidth="1"/>
    <col min="2565" max="2565" width="18.33203125" style="62" bestFit="1" customWidth="1"/>
    <col min="2566" max="2566" width="1.33203125" style="62" customWidth="1"/>
    <col min="2567" max="2568" width="8.33203125" style="62" customWidth="1"/>
    <col min="2569" max="2569" width="12" style="62" bestFit="1" customWidth="1"/>
    <col min="2570" max="2570" width="9" style="62" customWidth="1"/>
    <col min="2571" max="2574" width="9.109375" style="62"/>
    <col min="2575" max="2575" width="4.33203125" style="62" customWidth="1"/>
    <col min="2576" max="2816" width="9.109375" style="62"/>
    <col min="2817" max="2817" width="2.33203125" style="62" customWidth="1"/>
    <col min="2818" max="2818" width="6.33203125" style="62" customWidth="1"/>
    <col min="2819" max="2819" width="18" style="62" bestFit="1" customWidth="1"/>
    <col min="2820" max="2820" width="13.109375" style="62" customWidth="1"/>
    <col min="2821" max="2821" width="18.33203125" style="62" bestFit="1" customWidth="1"/>
    <col min="2822" max="2822" width="1.33203125" style="62" customWidth="1"/>
    <col min="2823" max="2824" width="8.33203125" style="62" customWidth="1"/>
    <col min="2825" max="2825" width="12" style="62" bestFit="1" customWidth="1"/>
    <col min="2826" max="2826" width="9" style="62" customWidth="1"/>
    <col min="2827" max="2830" width="9.109375" style="62"/>
    <col min="2831" max="2831" width="4.33203125" style="62" customWidth="1"/>
    <col min="2832" max="3072" width="9.109375" style="62"/>
    <col min="3073" max="3073" width="2.33203125" style="62" customWidth="1"/>
    <col min="3074" max="3074" width="6.33203125" style="62" customWidth="1"/>
    <col min="3075" max="3075" width="18" style="62" bestFit="1" customWidth="1"/>
    <col min="3076" max="3076" width="13.109375" style="62" customWidth="1"/>
    <col min="3077" max="3077" width="18.33203125" style="62" bestFit="1" customWidth="1"/>
    <col min="3078" max="3078" width="1.33203125" style="62" customWidth="1"/>
    <col min="3079" max="3080" width="8.33203125" style="62" customWidth="1"/>
    <col min="3081" max="3081" width="12" style="62" bestFit="1" customWidth="1"/>
    <col min="3082" max="3082" width="9" style="62" customWidth="1"/>
    <col min="3083" max="3086" width="9.109375" style="62"/>
    <col min="3087" max="3087" width="4.33203125" style="62" customWidth="1"/>
    <col min="3088" max="3328" width="9.109375" style="62"/>
    <col min="3329" max="3329" width="2.33203125" style="62" customWidth="1"/>
    <col min="3330" max="3330" width="6.33203125" style="62" customWidth="1"/>
    <col min="3331" max="3331" width="18" style="62" bestFit="1" customWidth="1"/>
    <col min="3332" max="3332" width="13.109375" style="62" customWidth="1"/>
    <col min="3333" max="3333" width="18.33203125" style="62" bestFit="1" customWidth="1"/>
    <col min="3334" max="3334" width="1.33203125" style="62" customWidth="1"/>
    <col min="3335" max="3336" width="8.33203125" style="62" customWidth="1"/>
    <col min="3337" max="3337" width="12" style="62" bestFit="1" customWidth="1"/>
    <col min="3338" max="3338" width="9" style="62" customWidth="1"/>
    <col min="3339" max="3342" width="9.109375" style="62"/>
    <col min="3343" max="3343" width="4.33203125" style="62" customWidth="1"/>
    <col min="3344" max="3584" width="9.109375" style="62"/>
    <col min="3585" max="3585" width="2.33203125" style="62" customWidth="1"/>
    <col min="3586" max="3586" width="6.33203125" style="62" customWidth="1"/>
    <col min="3587" max="3587" width="18" style="62" bestFit="1" customWidth="1"/>
    <col min="3588" max="3588" width="13.109375" style="62" customWidth="1"/>
    <col min="3589" max="3589" width="18.33203125" style="62" bestFit="1" customWidth="1"/>
    <col min="3590" max="3590" width="1.33203125" style="62" customWidth="1"/>
    <col min="3591" max="3592" width="8.33203125" style="62" customWidth="1"/>
    <col min="3593" max="3593" width="12" style="62" bestFit="1" customWidth="1"/>
    <col min="3594" max="3594" width="9" style="62" customWidth="1"/>
    <col min="3595" max="3598" width="9.109375" style="62"/>
    <col min="3599" max="3599" width="4.33203125" style="62" customWidth="1"/>
    <col min="3600" max="3840" width="9.109375" style="62"/>
    <col min="3841" max="3841" width="2.33203125" style="62" customWidth="1"/>
    <col min="3842" max="3842" width="6.33203125" style="62" customWidth="1"/>
    <col min="3843" max="3843" width="18" style="62" bestFit="1" customWidth="1"/>
    <col min="3844" max="3844" width="13.109375" style="62" customWidth="1"/>
    <col min="3845" max="3845" width="18.33203125" style="62" bestFit="1" customWidth="1"/>
    <col min="3846" max="3846" width="1.33203125" style="62" customWidth="1"/>
    <col min="3847" max="3848" width="8.33203125" style="62" customWidth="1"/>
    <col min="3849" max="3849" width="12" style="62" bestFit="1" customWidth="1"/>
    <col min="3850" max="3850" width="9" style="62" customWidth="1"/>
    <col min="3851" max="3854" width="9.109375" style="62"/>
    <col min="3855" max="3855" width="4.33203125" style="62" customWidth="1"/>
    <col min="3856" max="4096" width="9.109375" style="62"/>
    <col min="4097" max="4097" width="2.33203125" style="62" customWidth="1"/>
    <col min="4098" max="4098" width="6.33203125" style="62" customWidth="1"/>
    <col min="4099" max="4099" width="18" style="62" bestFit="1" customWidth="1"/>
    <col min="4100" max="4100" width="13.109375" style="62" customWidth="1"/>
    <col min="4101" max="4101" width="18.33203125" style="62" bestFit="1" customWidth="1"/>
    <col min="4102" max="4102" width="1.33203125" style="62" customWidth="1"/>
    <col min="4103" max="4104" width="8.33203125" style="62" customWidth="1"/>
    <col min="4105" max="4105" width="12" style="62" bestFit="1" customWidth="1"/>
    <col min="4106" max="4106" width="9" style="62" customWidth="1"/>
    <col min="4107" max="4110" width="9.109375" style="62"/>
    <col min="4111" max="4111" width="4.33203125" style="62" customWidth="1"/>
    <col min="4112" max="4352" width="9.109375" style="62"/>
    <col min="4353" max="4353" width="2.33203125" style="62" customWidth="1"/>
    <col min="4354" max="4354" width="6.33203125" style="62" customWidth="1"/>
    <col min="4355" max="4355" width="18" style="62" bestFit="1" customWidth="1"/>
    <col min="4356" max="4356" width="13.109375" style="62" customWidth="1"/>
    <col min="4357" max="4357" width="18.33203125" style="62" bestFit="1" customWidth="1"/>
    <col min="4358" max="4358" width="1.33203125" style="62" customWidth="1"/>
    <col min="4359" max="4360" width="8.33203125" style="62" customWidth="1"/>
    <col min="4361" max="4361" width="12" style="62" bestFit="1" customWidth="1"/>
    <col min="4362" max="4362" width="9" style="62" customWidth="1"/>
    <col min="4363" max="4366" width="9.109375" style="62"/>
    <col min="4367" max="4367" width="4.33203125" style="62" customWidth="1"/>
    <col min="4368" max="4608" width="9.109375" style="62"/>
    <col min="4609" max="4609" width="2.33203125" style="62" customWidth="1"/>
    <col min="4610" max="4610" width="6.33203125" style="62" customWidth="1"/>
    <col min="4611" max="4611" width="18" style="62" bestFit="1" customWidth="1"/>
    <col min="4612" max="4612" width="13.109375" style="62" customWidth="1"/>
    <col min="4613" max="4613" width="18.33203125" style="62" bestFit="1" customWidth="1"/>
    <col min="4614" max="4614" width="1.33203125" style="62" customWidth="1"/>
    <col min="4615" max="4616" width="8.33203125" style="62" customWidth="1"/>
    <col min="4617" max="4617" width="12" style="62" bestFit="1" customWidth="1"/>
    <col min="4618" max="4618" width="9" style="62" customWidth="1"/>
    <col min="4619" max="4622" width="9.109375" style="62"/>
    <col min="4623" max="4623" width="4.33203125" style="62" customWidth="1"/>
    <col min="4624" max="4864" width="9.109375" style="62"/>
    <col min="4865" max="4865" width="2.33203125" style="62" customWidth="1"/>
    <col min="4866" max="4866" width="6.33203125" style="62" customWidth="1"/>
    <col min="4867" max="4867" width="18" style="62" bestFit="1" customWidth="1"/>
    <col min="4868" max="4868" width="13.109375" style="62" customWidth="1"/>
    <col min="4869" max="4869" width="18.33203125" style="62" bestFit="1" customWidth="1"/>
    <col min="4870" max="4870" width="1.33203125" style="62" customWidth="1"/>
    <col min="4871" max="4872" width="8.33203125" style="62" customWidth="1"/>
    <col min="4873" max="4873" width="12" style="62" bestFit="1" customWidth="1"/>
    <col min="4874" max="4874" width="9" style="62" customWidth="1"/>
    <col min="4875" max="4878" width="9.109375" style="62"/>
    <col min="4879" max="4879" width="4.33203125" style="62" customWidth="1"/>
    <col min="4880" max="5120" width="9.109375" style="62"/>
    <col min="5121" max="5121" width="2.33203125" style="62" customWidth="1"/>
    <col min="5122" max="5122" width="6.33203125" style="62" customWidth="1"/>
    <col min="5123" max="5123" width="18" style="62" bestFit="1" customWidth="1"/>
    <col min="5124" max="5124" width="13.109375" style="62" customWidth="1"/>
    <col min="5125" max="5125" width="18.33203125" style="62" bestFit="1" customWidth="1"/>
    <col min="5126" max="5126" width="1.33203125" style="62" customWidth="1"/>
    <col min="5127" max="5128" width="8.33203125" style="62" customWidth="1"/>
    <col min="5129" max="5129" width="12" style="62" bestFit="1" customWidth="1"/>
    <col min="5130" max="5130" width="9" style="62" customWidth="1"/>
    <col min="5131" max="5134" width="9.109375" style="62"/>
    <col min="5135" max="5135" width="4.33203125" style="62" customWidth="1"/>
    <col min="5136" max="5376" width="9.109375" style="62"/>
    <col min="5377" max="5377" width="2.33203125" style="62" customWidth="1"/>
    <col min="5378" max="5378" width="6.33203125" style="62" customWidth="1"/>
    <col min="5379" max="5379" width="18" style="62" bestFit="1" customWidth="1"/>
    <col min="5380" max="5380" width="13.109375" style="62" customWidth="1"/>
    <col min="5381" max="5381" width="18.33203125" style="62" bestFit="1" customWidth="1"/>
    <col min="5382" max="5382" width="1.33203125" style="62" customWidth="1"/>
    <col min="5383" max="5384" width="8.33203125" style="62" customWidth="1"/>
    <col min="5385" max="5385" width="12" style="62" bestFit="1" customWidth="1"/>
    <col min="5386" max="5386" width="9" style="62" customWidth="1"/>
    <col min="5387" max="5390" width="9.109375" style="62"/>
    <col min="5391" max="5391" width="4.33203125" style="62" customWidth="1"/>
    <col min="5392" max="5632" width="9.109375" style="62"/>
    <col min="5633" max="5633" width="2.33203125" style="62" customWidth="1"/>
    <col min="5634" max="5634" width="6.33203125" style="62" customWidth="1"/>
    <col min="5635" max="5635" width="18" style="62" bestFit="1" customWidth="1"/>
    <col min="5636" max="5636" width="13.109375" style="62" customWidth="1"/>
    <col min="5637" max="5637" width="18.33203125" style="62" bestFit="1" customWidth="1"/>
    <col min="5638" max="5638" width="1.33203125" style="62" customWidth="1"/>
    <col min="5639" max="5640" width="8.33203125" style="62" customWidth="1"/>
    <col min="5641" max="5641" width="12" style="62" bestFit="1" customWidth="1"/>
    <col min="5642" max="5642" width="9" style="62" customWidth="1"/>
    <col min="5643" max="5646" width="9.109375" style="62"/>
    <col min="5647" max="5647" width="4.33203125" style="62" customWidth="1"/>
    <col min="5648" max="5888" width="9.109375" style="62"/>
    <col min="5889" max="5889" width="2.33203125" style="62" customWidth="1"/>
    <col min="5890" max="5890" width="6.33203125" style="62" customWidth="1"/>
    <col min="5891" max="5891" width="18" style="62" bestFit="1" customWidth="1"/>
    <col min="5892" max="5892" width="13.109375" style="62" customWidth="1"/>
    <col min="5893" max="5893" width="18.33203125" style="62" bestFit="1" customWidth="1"/>
    <col min="5894" max="5894" width="1.33203125" style="62" customWidth="1"/>
    <col min="5895" max="5896" width="8.33203125" style="62" customWidth="1"/>
    <col min="5897" max="5897" width="12" style="62" bestFit="1" customWidth="1"/>
    <col min="5898" max="5898" width="9" style="62" customWidth="1"/>
    <col min="5899" max="5902" width="9.109375" style="62"/>
    <col min="5903" max="5903" width="4.33203125" style="62" customWidth="1"/>
    <col min="5904" max="6144" width="9.109375" style="62"/>
    <col min="6145" max="6145" width="2.33203125" style="62" customWidth="1"/>
    <col min="6146" max="6146" width="6.33203125" style="62" customWidth="1"/>
    <col min="6147" max="6147" width="18" style="62" bestFit="1" customWidth="1"/>
    <col min="6148" max="6148" width="13.109375" style="62" customWidth="1"/>
    <col min="6149" max="6149" width="18.33203125" style="62" bestFit="1" customWidth="1"/>
    <col min="6150" max="6150" width="1.33203125" style="62" customWidth="1"/>
    <col min="6151" max="6152" width="8.33203125" style="62" customWidth="1"/>
    <col min="6153" max="6153" width="12" style="62" bestFit="1" customWidth="1"/>
    <col min="6154" max="6154" width="9" style="62" customWidth="1"/>
    <col min="6155" max="6158" width="9.109375" style="62"/>
    <col min="6159" max="6159" width="4.33203125" style="62" customWidth="1"/>
    <col min="6160" max="6400" width="9.109375" style="62"/>
    <col min="6401" max="6401" width="2.33203125" style="62" customWidth="1"/>
    <col min="6402" max="6402" width="6.33203125" style="62" customWidth="1"/>
    <col min="6403" max="6403" width="18" style="62" bestFit="1" customWidth="1"/>
    <col min="6404" max="6404" width="13.109375" style="62" customWidth="1"/>
    <col min="6405" max="6405" width="18.33203125" style="62" bestFit="1" customWidth="1"/>
    <col min="6406" max="6406" width="1.33203125" style="62" customWidth="1"/>
    <col min="6407" max="6408" width="8.33203125" style="62" customWidth="1"/>
    <col min="6409" max="6409" width="12" style="62" bestFit="1" customWidth="1"/>
    <col min="6410" max="6410" width="9" style="62" customWidth="1"/>
    <col min="6411" max="6414" width="9.109375" style="62"/>
    <col min="6415" max="6415" width="4.33203125" style="62" customWidth="1"/>
    <col min="6416" max="6656" width="9.109375" style="62"/>
    <col min="6657" max="6657" width="2.33203125" style="62" customWidth="1"/>
    <col min="6658" max="6658" width="6.33203125" style="62" customWidth="1"/>
    <col min="6659" max="6659" width="18" style="62" bestFit="1" customWidth="1"/>
    <col min="6660" max="6660" width="13.109375" style="62" customWidth="1"/>
    <col min="6661" max="6661" width="18.33203125" style="62" bestFit="1" customWidth="1"/>
    <col min="6662" max="6662" width="1.33203125" style="62" customWidth="1"/>
    <col min="6663" max="6664" width="8.33203125" style="62" customWidth="1"/>
    <col min="6665" max="6665" width="12" style="62" bestFit="1" customWidth="1"/>
    <col min="6666" max="6666" width="9" style="62" customWidth="1"/>
    <col min="6667" max="6670" width="9.109375" style="62"/>
    <col min="6671" max="6671" width="4.33203125" style="62" customWidth="1"/>
    <col min="6672" max="6912" width="9.109375" style="62"/>
    <col min="6913" max="6913" width="2.33203125" style="62" customWidth="1"/>
    <col min="6914" max="6914" width="6.33203125" style="62" customWidth="1"/>
    <col min="6915" max="6915" width="18" style="62" bestFit="1" customWidth="1"/>
    <col min="6916" max="6916" width="13.109375" style="62" customWidth="1"/>
    <col min="6917" max="6917" width="18.33203125" style="62" bestFit="1" customWidth="1"/>
    <col min="6918" max="6918" width="1.33203125" style="62" customWidth="1"/>
    <col min="6919" max="6920" width="8.33203125" style="62" customWidth="1"/>
    <col min="6921" max="6921" width="12" style="62" bestFit="1" customWidth="1"/>
    <col min="6922" max="6922" width="9" style="62" customWidth="1"/>
    <col min="6923" max="6926" width="9.109375" style="62"/>
    <col min="6927" max="6927" width="4.33203125" style="62" customWidth="1"/>
    <col min="6928" max="7168" width="9.109375" style="62"/>
    <col min="7169" max="7169" width="2.33203125" style="62" customWidth="1"/>
    <col min="7170" max="7170" width="6.33203125" style="62" customWidth="1"/>
    <col min="7171" max="7171" width="18" style="62" bestFit="1" customWidth="1"/>
    <col min="7172" max="7172" width="13.109375" style="62" customWidth="1"/>
    <col min="7173" max="7173" width="18.33203125" style="62" bestFit="1" customWidth="1"/>
    <col min="7174" max="7174" width="1.33203125" style="62" customWidth="1"/>
    <col min="7175" max="7176" width="8.33203125" style="62" customWidth="1"/>
    <col min="7177" max="7177" width="12" style="62" bestFit="1" customWidth="1"/>
    <col min="7178" max="7178" width="9" style="62" customWidth="1"/>
    <col min="7179" max="7182" width="9.109375" style="62"/>
    <col min="7183" max="7183" width="4.33203125" style="62" customWidth="1"/>
    <col min="7184" max="7424" width="9.109375" style="62"/>
    <col min="7425" max="7425" width="2.33203125" style="62" customWidth="1"/>
    <col min="7426" max="7426" width="6.33203125" style="62" customWidth="1"/>
    <col min="7427" max="7427" width="18" style="62" bestFit="1" customWidth="1"/>
    <col min="7428" max="7428" width="13.109375" style="62" customWidth="1"/>
    <col min="7429" max="7429" width="18.33203125" style="62" bestFit="1" customWidth="1"/>
    <col min="7430" max="7430" width="1.33203125" style="62" customWidth="1"/>
    <col min="7431" max="7432" width="8.33203125" style="62" customWidth="1"/>
    <col min="7433" max="7433" width="12" style="62" bestFit="1" customWidth="1"/>
    <col min="7434" max="7434" width="9" style="62" customWidth="1"/>
    <col min="7435" max="7438" width="9.109375" style="62"/>
    <col min="7439" max="7439" width="4.33203125" style="62" customWidth="1"/>
    <col min="7440" max="7680" width="9.109375" style="62"/>
    <col min="7681" max="7681" width="2.33203125" style="62" customWidth="1"/>
    <col min="7682" max="7682" width="6.33203125" style="62" customWidth="1"/>
    <col min="7683" max="7683" width="18" style="62" bestFit="1" customWidth="1"/>
    <col min="7684" max="7684" width="13.109375" style="62" customWidth="1"/>
    <col min="7685" max="7685" width="18.33203125" style="62" bestFit="1" customWidth="1"/>
    <col min="7686" max="7686" width="1.33203125" style="62" customWidth="1"/>
    <col min="7687" max="7688" width="8.33203125" style="62" customWidth="1"/>
    <col min="7689" max="7689" width="12" style="62" bestFit="1" customWidth="1"/>
    <col min="7690" max="7690" width="9" style="62" customWidth="1"/>
    <col min="7691" max="7694" width="9.109375" style="62"/>
    <col min="7695" max="7695" width="4.33203125" style="62" customWidth="1"/>
    <col min="7696" max="7936" width="9.109375" style="62"/>
    <col min="7937" max="7937" width="2.33203125" style="62" customWidth="1"/>
    <col min="7938" max="7938" width="6.33203125" style="62" customWidth="1"/>
    <col min="7939" max="7939" width="18" style="62" bestFit="1" customWidth="1"/>
    <col min="7940" max="7940" width="13.109375" style="62" customWidth="1"/>
    <col min="7941" max="7941" width="18.33203125" style="62" bestFit="1" customWidth="1"/>
    <col min="7942" max="7942" width="1.33203125" style="62" customWidth="1"/>
    <col min="7943" max="7944" width="8.33203125" style="62" customWidth="1"/>
    <col min="7945" max="7945" width="12" style="62" bestFit="1" customWidth="1"/>
    <col min="7946" max="7946" width="9" style="62" customWidth="1"/>
    <col min="7947" max="7950" width="9.109375" style="62"/>
    <col min="7951" max="7951" width="4.33203125" style="62" customWidth="1"/>
    <col min="7952" max="8192" width="9.109375" style="62"/>
    <col min="8193" max="8193" width="2.33203125" style="62" customWidth="1"/>
    <col min="8194" max="8194" width="6.33203125" style="62" customWidth="1"/>
    <col min="8195" max="8195" width="18" style="62" bestFit="1" customWidth="1"/>
    <col min="8196" max="8196" width="13.109375" style="62" customWidth="1"/>
    <col min="8197" max="8197" width="18.33203125" style="62" bestFit="1" customWidth="1"/>
    <col min="8198" max="8198" width="1.33203125" style="62" customWidth="1"/>
    <col min="8199" max="8200" width="8.33203125" style="62" customWidth="1"/>
    <col min="8201" max="8201" width="12" style="62" bestFit="1" customWidth="1"/>
    <col min="8202" max="8202" width="9" style="62" customWidth="1"/>
    <col min="8203" max="8206" width="9.109375" style="62"/>
    <col min="8207" max="8207" width="4.33203125" style="62" customWidth="1"/>
    <col min="8208" max="8448" width="9.109375" style="62"/>
    <col min="8449" max="8449" width="2.33203125" style="62" customWidth="1"/>
    <col min="8450" max="8450" width="6.33203125" style="62" customWidth="1"/>
    <col min="8451" max="8451" width="18" style="62" bestFit="1" customWidth="1"/>
    <col min="8452" max="8452" width="13.109375" style="62" customWidth="1"/>
    <col min="8453" max="8453" width="18.33203125" style="62" bestFit="1" customWidth="1"/>
    <col min="8454" max="8454" width="1.33203125" style="62" customWidth="1"/>
    <col min="8455" max="8456" width="8.33203125" style="62" customWidth="1"/>
    <col min="8457" max="8457" width="12" style="62" bestFit="1" customWidth="1"/>
    <col min="8458" max="8458" width="9" style="62" customWidth="1"/>
    <col min="8459" max="8462" width="9.109375" style="62"/>
    <col min="8463" max="8463" width="4.33203125" style="62" customWidth="1"/>
    <col min="8464" max="8704" width="9.109375" style="62"/>
    <col min="8705" max="8705" width="2.33203125" style="62" customWidth="1"/>
    <col min="8706" max="8706" width="6.33203125" style="62" customWidth="1"/>
    <col min="8707" max="8707" width="18" style="62" bestFit="1" customWidth="1"/>
    <col min="8708" max="8708" width="13.109375" style="62" customWidth="1"/>
    <col min="8709" max="8709" width="18.33203125" style="62" bestFit="1" customWidth="1"/>
    <col min="8710" max="8710" width="1.33203125" style="62" customWidth="1"/>
    <col min="8711" max="8712" width="8.33203125" style="62" customWidth="1"/>
    <col min="8713" max="8713" width="12" style="62" bestFit="1" customWidth="1"/>
    <col min="8714" max="8714" width="9" style="62" customWidth="1"/>
    <col min="8715" max="8718" width="9.109375" style="62"/>
    <col min="8719" max="8719" width="4.33203125" style="62" customWidth="1"/>
    <col min="8720" max="8960" width="9.109375" style="62"/>
    <col min="8961" max="8961" width="2.33203125" style="62" customWidth="1"/>
    <col min="8962" max="8962" width="6.33203125" style="62" customWidth="1"/>
    <col min="8963" max="8963" width="18" style="62" bestFit="1" customWidth="1"/>
    <col min="8964" max="8964" width="13.109375" style="62" customWidth="1"/>
    <col min="8965" max="8965" width="18.33203125" style="62" bestFit="1" customWidth="1"/>
    <col min="8966" max="8966" width="1.33203125" style="62" customWidth="1"/>
    <col min="8967" max="8968" width="8.33203125" style="62" customWidth="1"/>
    <col min="8969" max="8969" width="12" style="62" bestFit="1" customWidth="1"/>
    <col min="8970" max="8970" width="9" style="62" customWidth="1"/>
    <col min="8971" max="8974" width="9.109375" style="62"/>
    <col min="8975" max="8975" width="4.33203125" style="62" customWidth="1"/>
    <col min="8976" max="9216" width="9.109375" style="62"/>
    <col min="9217" max="9217" width="2.33203125" style="62" customWidth="1"/>
    <col min="9218" max="9218" width="6.33203125" style="62" customWidth="1"/>
    <col min="9219" max="9219" width="18" style="62" bestFit="1" customWidth="1"/>
    <col min="9220" max="9220" width="13.109375" style="62" customWidth="1"/>
    <col min="9221" max="9221" width="18.33203125" style="62" bestFit="1" customWidth="1"/>
    <col min="9222" max="9222" width="1.33203125" style="62" customWidth="1"/>
    <col min="9223" max="9224" width="8.33203125" style="62" customWidth="1"/>
    <col min="9225" max="9225" width="12" style="62" bestFit="1" customWidth="1"/>
    <col min="9226" max="9226" width="9" style="62" customWidth="1"/>
    <col min="9227" max="9230" width="9.109375" style="62"/>
    <col min="9231" max="9231" width="4.33203125" style="62" customWidth="1"/>
    <col min="9232" max="9472" width="9.109375" style="62"/>
    <col min="9473" max="9473" width="2.33203125" style="62" customWidth="1"/>
    <col min="9474" max="9474" width="6.33203125" style="62" customWidth="1"/>
    <col min="9475" max="9475" width="18" style="62" bestFit="1" customWidth="1"/>
    <col min="9476" max="9476" width="13.109375" style="62" customWidth="1"/>
    <col min="9477" max="9477" width="18.33203125" style="62" bestFit="1" customWidth="1"/>
    <col min="9478" max="9478" width="1.33203125" style="62" customWidth="1"/>
    <col min="9479" max="9480" width="8.33203125" style="62" customWidth="1"/>
    <col min="9481" max="9481" width="12" style="62" bestFit="1" customWidth="1"/>
    <col min="9482" max="9482" width="9" style="62" customWidth="1"/>
    <col min="9483" max="9486" width="9.109375" style="62"/>
    <col min="9487" max="9487" width="4.33203125" style="62" customWidth="1"/>
    <col min="9488" max="9728" width="9.109375" style="62"/>
    <col min="9729" max="9729" width="2.33203125" style="62" customWidth="1"/>
    <col min="9730" max="9730" width="6.33203125" style="62" customWidth="1"/>
    <col min="9731" max="9731" width="18" style="62" bestFit="1" customWidth="1"/>
    <col min="9732" max="9732" width="13.109375" style="62" customWidth="1"/>
    <col min="9733" max="9733" width="18.33203125" style="62" bestFit="1" customWidth="1"/>
    <col min="9734" max="9734" width="1.33203125" style="62" customWidth="1"/>
    <col min="9735" max="9736" width="8.33203125" style="62" customWidth="1"/>
    <col min="9737" max="9737" width="12" style="62" bestFit="1" customWidth="1"/>
    <col min="9738" max="9738" width="9" style="62" customWidth="1"/>
    <col min="9739" max="9742" width="9.109375" style="62"/>
    <col min="9743" max="9743" width="4.33203125" style="62" customWidth="1"/>
    <col min="9744" max="9984" width="9.109375" style="62"/>
    <col min="9985" max="9985" width="2.33203125" style="62" customWidth="1"/>
    <col min="9986" max="9986" width="6.33203125" style="62" customWidth="1"/>
    <col min="9987" max="9987" width="18" style="62" bestFit="1" customWidth="1"/>
    <col min="9988" max="9988" width="13.109375" style="62" customWidth="1"/>
    <col min="9989" max="9989" width="18.33203125" style="62" bestFit="1" customWidth="1"/>
    <col min="9990" max="9990" width="1.33203125" style="62" customWidth="1"/>
    <col min="9991" max="9992" width="8.33203125" style="62" customWidth="1"/>
    <col min="9993" max="9993" width="12" style="62" bestFit="1" customWidth="1"/>
    <col min="9994" max="9994" width="9" style="62" customWidth="1"/>
    <col min="9995" max="9998" width="9.109375" style="62"/>
    <col min="9999" max="9999" width="4.33203125" style="62" customWidth="1"/>
    <col min="10000" max="10240" width="9.109375" style="62"/>
    <col min="10241" max="10241" width="2.33203125" style="62" customWidth="1"/>
    <col min="10242" max="10242" width="6.33203125" style="62" customWidth="1"/>
    <col min="10243" max="10243" width="18" style="62" bestFit="1" customWidth="1"/>
    <col min="10244" max="10244" width="13.109375" style="62" customWidth="1"/>
    <col min="10245" max="10245" width="18.33203125" style="62" bestFit="1" customWidth="1"/>
    <col min="10246" max="10246" width="1.33203125" style="62" customWidth="1"/>
    <col min="10247" max="10248" width="8.33203125" style="62" customWidth="1"/>
    <col min="10249" max="10249" width="12" style="62" bestFit="1" customWidth="1"/>
    <col min="10250" max="10250" width="9" style="62" customWidth="1"/>
    <col min="10251" max="10254" width="9.109375" style="62"/>
    <col min="10255" max="10255" width="4.33203125" style="62" customWidth="1"/>
    <col min="10256" max="10496" width="9.109375" style="62"/>
    <col min="10497" max="10497" width="2.33203125" style="62" customWidth="1"/>
    <col min="10498" max="10498" width="6.33203125" style="62" customWidth="1"/>
    <col min="10499" max="10499" width="18" style="62" bestFit="1" customWidth="1"/>
    <col min="10500" max="10500" width="13.109375" style="62" customWidth="1"/>
    <col min="10501" max="10501" width="18.33203125" style="62" bestFit="1" customWidth="1"/>
    <col min="10502" max="10502" width="1.33203125" style="62" customWidth="1"/>
    <col min="10503" max="10504" width="8.33203125" style="62" customWidth="1"/>
    <col min="10505" max="10505" width="12" style="62" bestFit="1" customWidth="1"/>
    <col min="10506" max="10506" width="9" style="62" customWidth="1"/>
    <col min="10507" max="10510" width="9.109375" style="62"/>
    <col min="10511" max="10511" width="4.33203125" style="62" customWidth="1"/>
    <col min="10512" max="10752" width="9.109375" style="62"/>
    <col min="10753" max="10753" width="2.33203125" style="62" customWidth="1"/>
    <col min="10754" max="10754" width="6.33203125" style="62" customWidth="1"/>
    <col min="10755" max="10755" width="18" style="62" bestFit="1" customWidth="1"/>
    <col min="10756" max="10756" width="13.109375" style="62" customWidth="1"/>
    <col min="10757" max="10757" width="18.33203125" style="62" bestFit="1" customWidth="1"/>
    <col min="10758" max="10758" width="1.33203125" style="62" customWidth="1"/>
    <col min="10759" max="10760" width="8.33203125" style="62" customWidth="1"/>
    <col min="10761" max="10761" width="12" style="62" bestFit="1" customWidth="1"/>
    <col min="10762" max="10762" width="9" style="62" customWidth="1"/>
    <col min="10763" max="10766" width="9.109375" style="62"/>
    <col min="10767" max="10767" width="4.33203125" style="62" customWidth="1"/>
    <col min="10768" max="11008" width="9.109375" style="62"/>
    <col min="11009" max="11009" width="2.33203125" style="62" customWidth="1"/>
    <col min="11010" max="11010" width="6.33203125" style="62" customWidth="1"/>
    <col min="11011" max="11011" width="18" style="62" bestFit="1" customWidth="1"/>
    <col min="11012" max="11012" width="13.109375" style="62" customWidth="1"/>
    <col min="11013" max="11013" width="18.33203125" style="62" bestFit="1" customWidth="1"/>
    <col min="11014" max="11014" width="1.33203125" style="62" customWidth="1"/>
    <col min="11015" max="11016" width="8.33203125" style="62" customWidth="1"/>
    <col min="11017" max="11017" width="12" style="62" bestFit="1" customWidth="1"/>
    <col min="11018" max="11018" width="9" style="62" customWidth="1"/>
    <col min="11019" max="11022" width="9.109375" style="62"/>
    <col min="11023" max="11023" width="4.33203125" style="62" customWidth="1"/>
    <col min="11024" max="11264" width="9.109375" style="62"/>
    <col min="11265" max="11265" width="2.33203125" style="62" customWidth="1"/>
    <col min="11266" max="11266" width="6.33203125" style="62" customWidth="1"/>
    <col min="11267" max="11267" width="18" style="62" bestFit="1" customWidth="1"/>
    <col min="11268" max="11268" width="13.109375" style="62" customWidth="1"/>
    <col min="11269" max="11269" width="18.33203125" style="62" bestFit="1" customWidth="1"/>
    <col min="11270" max="11270" width="1.33203125" style="62" customWidth="1"/>
    <col min="11271" max="11272" width="8.33203125" style="62" customWidth="1"/>
    <col min="11273" max="11273" width="12" style="62" bestFit="1" customWidth="1"/>
    <col min="11274" max="11274" width="9" style="62" customWidth="1"/>
    <col min="11275" max="11278" width="9.109375" style="62"/>
    <col min="11279" max="11279" width="4.33203125" style="62" customWidth="1"/>
    <col min="11280" max="11520" width="9.109375" style="62"/>
    <col min="11521" max="11521" width="2.33203125" style="62" customWidth="1"/>
    <col min="11522" max="11522" width="6.33203125" style="62" customWidth="1"/>
    <col min="11523" max="11523" width="18" style="62" bestFit="1" customWidth="1"/>
    <col min="11524" max="11524" width="13.109375" style="62" customWidth="1"/>
    <col min="11525" max="11525" width="18.33203125" style="62" bestFit="1" customWidth="1"/>
    <col min="11526" max="11526" width="1.33203125" style="62" customWidth="1"/>
    <col min="11527" max="11528" width="8.33203125" style="62" customWidth="1"/>
    <col min="11529" max="11529" width="12" style="62" bestFit="1" customWidth="1"/>
    <col min="11530" max="11530" width="9" style="62" customWidth="1"/>
    <col min="11531" max="11534" width="9.109375" style="62"/>
    <col min="11535" max="11535" width="4.33203125" style="62" customWidth="1"/>
    <col min="11536" max="11776" width="9.109375" style="62"/>
    <col min="11777" max="11777" width="2.33203125" style="62" customWidth="1"/>
    <col min="11778" max="11778" width="6.33203125" style="62" customWidth="1"/>
    <col min="11779" max="11779" width="18" style="62" bestFit="1" customWidth="1"/>
    <col min="11780" max="11780" width="13.109375" style="62" customWidth="1"/>
    <col min="11781" max="11781" width="18.33203125" style="62" bestFit="1" customWidth="1"/>
    <col min="11782" max="11782" width="1.33203125" style="62" customWidth="1"/>
    <col min="11783" max="11784" width="8.33203125" style="62" customWidth="1"/>
    <col min="11785" max="11785" width="12" style="62" bestFit="1" customWidth="1"/>
    <col min="11786" max="11786" width="9" style="62" customWidth="1"/>
    <col min="11787" max="11790" width="9.109375" style="62"/>
    <col min="11791" max="11791" width="4.33203125" style="62" customWidth="1"/>
    <col min="11792" max="12032" width="9.109375" style="62"/>
    <col min="12033" max="12033" width="2.33203125" style="62" customWidth="1"/>
    <col min="12034" max="12034" width="6.33203125" style="62" customWidth="1"/>
    <col min="12035" max="12035" width="18" style="62" bestFit="1" customWidth="1"/>
    <col min="12036" max="12036" width="13.109375" style="62" customWidth="1"/>
    <col min="12037" max="12037" width="18.33203125" style="62" bestFit="1" customWidth="1"/>
    <col min="12038" max="12038" width="1.33203125" style="62" customWidth="1"/>
    <col min="12039" max="12040" width="8.33203125" style="62" customWidth="1"/>
    <col min="12041" max="12041" width="12" style="62" bestFit="1" customWidth="1"/>
    <col min="12042" max="12042" width="9" style="62" customWidth="1"/>
    <col min="12043" max="12046" width="9.109375" style="62"/>
    <col min="12047" max="12047" width="4.33203125" style="62" customWidth="1"/>
    <col min="12048" max="12288" width="9.109375" style="62"/>
    <col min="12289" max="12289" width="2.33203125" style="62" customWidth="1"/>
    <col min="12290" max="12290" width="6.33203125" style="62" customWidth="1"/>
    <col min="12291" max="12291" width="18" style="62" bestFit="1" customWidth="1"/>
    <col min="12292" max="12292" width="13.109375" style="62" customWidth="1"/>
    <col min="12293" max="12293" width="18.33203125" style="62" bestFit="1" customWidth="1"/>
    <col min="12294" max="12294" width="1.33203125" style="62" customWidth="1"/>
    <col min="12295" max="12296" width="8.33203125" style="62" customWidth="1"/>
    <col min="12297" max="12297" width="12" style="62" bestFit="1" customWidth="1"/>
    <col min="12298" max="12298" width="9" style="62" customWidth="1"/>
    <col min="12299" max="12302" width="9.109375" style="62"/>
    <col min="12303" max="12303" width="4.33203125" style="62" customWidth="1"/>
    <col min="12304" max="12544" width="9.109375" style="62"/>
    <col min="12545" max="12545" width="2.33203125" style="62" customWidth="1"/>
    <col min="12546" max="12546" width="6.33203125" style="62" customWidth="1"/>
    <col min="12547" max="12547" width="18" style="62" bestFit="1" customWidth="1"/>
    <col min="12548" max="12548" width="13.109375" style="62" customWidth="1"/>
    <col min="12549" max="12549" width="18.33203125" style="62" bestFit="1" customWidth="1"/>
    <col min="12550" max="12550" width="1.33203125" style="62" customWidth="1"/>
    <col min="12551" max="12552" width="8.33203125" style="62" customWidth="1"/>
    <col min="12553" max="12553" width="12" style="62" bestFit="1" customWidth="1"/>
    <col min="12554" max="12554" width="9" style="62" customWidth="1"/>
    <col min="12555" max="12558" width="9.109375" style="62"/>
    <col min="12559" max="12559" width="4.33203125" style="62" customWidth="1"/>
    <col min="12560" max="12800" width="9.109375" style="62"/>
    <col min="12801" max="12801" width="2.33203125" style="62" customWidth="1"/>
    <col min="12802" max="12802" width="6.33203125" style="62" customWidth="1"/>
    <col min="12803" max="12803" width="18" style="62" bestFit="1" customWidth="1"/>
    <col min="12804" max="12804" width="13.109375" style="62" customWidth="1"/>
    <col min="12805" max="12805" width="18.33203125" style="62" bestFit="1" customWidth="1"/>
    <col min="12806" max="12806" width="1.33203125" style="62" customWidth="1"/>
    <col min="12807" max="12808" width="8.33203125" style="62" customWidth="1"/>
    <col min="12809" max="12809" width="12" style="62" bestFit="1" customWidth="1"/>
    <col min="12810" max="12810" width="9" style="62" customWidth="1"/>
    <col min="12811" max="12814" width="9.109375" style="62"/>
    <col min="12815" max="12815" width="4.33203125" style="62" customWidth="1"/>
    <col min="12816" max="13056" width="9.109375" style="62"/>
    <col min="13057" max="13057" width="2.33203125" style="62" customWidth="1"/>
    <col min="13058" max="13058" width="6.33203125" style="62" customWidth="1"/>
    <col min="13059" max="13059" width="18" style="62" bestFit="1" customWidth="1"/>
    <col min="13060" max="13060" width="13.109375" style="62" customWidth="1"/>
    <col min="13061" max="13061" width="18.33203125" style="62" bestFit="1" customWidth="1"/>
    <col min="13062" max="13062" width="1.33203125" style="62" customWidth="1"/>
    <col min="13063" max="13064" width="8.33203125" style="62" customWidth="1"/>
    <col min="13065" max="13065" width="12" style="62" bestFit="1" customWidth="1"/>
    <col min="13066" max="13066" width="9" style="62" customWidth="1"/>
    <col min="13067" max="13070" width="9.109375" style="62"/>
    <col min="13071" max="13071" width="4.33203125" style="62" customWidth="1"/>
    <col min="13072" max="13312" width="9.109375" style="62"/>
    <col min="13313" max="13313" width="2.33203125" style="62" customWidth="1"/>
    <col min="13314" max="13314" width="6.33203125" style="62" customWidth="1"/>
    <col min="13315" max="13315" width="18" style="62" bestFit="1" customWidth="1"/>
    <col min="13316" max="13316" width="13.109375" style="62" customWidth="1"/>
    <col min="13317" max="13317" width="18.33203125" style="62" bestFit="1" customWidth="1"/>
    <col min="13318" max="13318" width="1.33203125" style="62" customWidth="1"/>
    <col min="13319" max="13320" width="8.33203125" style="62" customWidth="1"/>
    <col min="13321" max="13321" width="12" style="62" bestFit="1" customWidth="1"/>
    <col min="13322" max="13322" width="9" style="62" customWidth="1"/>
    <col min="13323" max="13326" width="9.109375" style="62"/>
    <col min="13327" max="13327" width="4.33203125" style="62" customWidth="1"/>
    <col min="13328" max="13568" width="9.109375" style="62"/>
    <col min="13569" max="13569" width="2.33203125" style="62" customWidth="1"/>
    <col min="13570" max="13570" width="6.33203125" style="62" customWidth="1"/>
    <col min="13571" max="13571" width="18" style="62" bestFit="1" customWidth="1"/>
    <col min="13572" max="13572" width="13.109375" style="62" customWidth="1"/>
    <col min="13573" max="13573" width="18.33203125" style="62" bestFit="1" customWidth="1"/>
    <col min="13574" max="13574" width="1.33203125" style="62" customWidth="1"/>
    <col min="13575" max="13576" width="8.33203125" style="62" customWidth="1"/>
    <col min="13577" max="13577" width="12" style="62" bestFit="1" customWidth="1"/>
    <col min="13578" max="13578" width="9" style="62" customWidth="1"/>
    <col min="13579" max="13582" width="9.109375" style="62"/>
    <col min="13583" max="13583" width="4.33203125" style="62" customWidth="1"/>
    <col min="13584" max="13824" width="9.109375" style="62"/>
    <col min="13825" max="13825" width="2.33203125" style="62" customWidth="1"/>
    <col min="13826" max="13826" width="6.33203125" style="62" customWidth="1"/>
    <col min="13827" max="13827" width="18" style="62" bestFit="1" customWidth="1"/>
    <col min="13828" max="13828" width="13.109375" style="62" customWidth="1"/>
    <col min="13829" max="13829" width="18.33203125" style="62" bestFit="1" customWidth="1"/>
    <col min="13830" max="13830" width="1.33203125" style="62" customWidth="1"/>
    <col min="13831" max="13832" width="8.33203125" style="62" customWidth="1"/>
    <col min="13833" max="13833" width="12" style="62" bestFit="1" customWidth="1"/>
    <col min="13834" max="13834" width="9" style="62" customWidth="1"/>
    <col min="13835" max="13838" width="9.109375" style="62"/>
    <col min="13839" max="13839" width="4.33203125" style="62" customWidth="1"/>
    <col min="13840" max="14080" width="9.109375" style="62"/>
    <col min="14081" max="14081" width="2.33203125" style="62" customWidth="1"/>
    <col min="14082" max="14082" width="6.33203125" style="62" customWidth="1"/>
    <col min="14083" max="14083" width="18" style="62" bestFit="1" customWidth="1"/>
    <col min="14084" max="14084" width="13.109375" style="62" customWidth="1"/>
    <col min="14085" max="14085" width="18.33203125" style="62" bestFit="1" customWidth="1"/>
    <col min="14086" max="14086" width="1.33203125" style="62" customWidth="1"/>
    <col min="14087" max="14088" width="8.33203125" style="62" customWidth="1"/>
    <col min="14089" max="14089" width="12" style="62" bestFit="1" customWidth="1"/>
    <col min="14090" max="14090" width="9" style="62" customWidth="1"/>
    <col min="14091" max="14094" width="9.109375" style="62"/>
    <col min="14095" max="14095" width="4.33203125" style="62" customWidth="1"/>
    <col min="14096" max="14336" width="9.109375" style="62"/>
    <col min="14337" max="14337" width="2.33203125" style="62" customWidth="1"/>
    <col min="14338" max="14338" width="6.33203125" style="62" customWidth="1"/>
    <col min="14339" max="14339" width="18" style="62" bestFit="1" customWidth="1"/>
    <col min="14340" max="14340" width="13.109375" style="62" customWidth="1"/>
    <col min="14341" max="14341" width="18.33203125" style="62" bestFit="1" customWidth="1"/>
    <col min="14342" max="14342" width="1.33203125" style="62" customWidth="1"/>
    <col min="14343" max="14344" width="8.33203125" style="62" customWidth="1"/>
    <col min="14345" max="14345" width="12" style="62" bestFit="1" customWidth="1"/>
    <col min="14346" max="14346" width="9" style="62" customWidth="1"/>
    <col min="14347" max="14350" width="9.109375" style="62"/>
    <col min="14351" max="14351" width="4.33203125" style="62" customWidth="1"/>
    <col min="14352" max="14592" width="9.109375" style="62"/>
    <col min="14593" max="14593" width="2.33203125" style="62" customWidth="1"/>
    <col min="14594" max="14594" width="6.33203125" style="62" customWidth="1"/>
    <col min="14595" max="14595" width="18" style="62" bestFit="1" customWidth="1"/>
    <col min="14596" max="14596" width="13.109375" style="62" customWidth="1"/>
    <col min="14597" max="14597" width="18.33203125" style="62" bestFit="1" customWidth="1"/>
    <col min="14598" max="14598" width="1.33203125" style="62" customWidth="1"/>
    <col min="14599" max="14600" width="8.33203125" style="62" customWidth="1"/>
    <col min="14601" max="14601" width="12" style="62" bestFit="1" customWidth="1"/>
    <col min="14602" max="14602" width="9" style="62" customWidth="1"/>
    <col min="14603" max="14606" width="9.109375" style="62"/>
    <col min="14607" max="14607" width="4.33203125" style="62" customWidth="1"/>
    <col min="14608" max="14848" width="9.109375" style="62"/>
    <col min="14849" max="14849" width="2.33203125" style="62" customWidth="1"/>
    <col min="14850" max="14850" width="6.33203125" style="62" customWidth="1"/>
    <col min="14851" max="14851" width="18" style="62" bestFit="1" customWidth="1"/>
    <col min="14852" max="14852" width="13.109375" style="62" customWidth="1"/>
    <col min="14853" max="14853" width="18.33203125" style="62" bestFit="1" customWidth="1"/>
    <col min="14854" max="14854" width="1.33203125" style="62" customWidth="1"/>
    <col min="14855" max="14856" width="8.33203125" style="62" customWidth="1"/>
    <col min="14857" max="14857" width="12" style="62" bestFit="1" customWidth="1"/>
    <col min="14858" max="14858" width="9" style="62" customWidth="1"/>
    <col min="14859" max="14862" width="9.109375" style="62"/>
    <col min="14863" max="14863" width="4.33203125" style="62" customWidth="1"/>
    <col min="14864" max="15104" width="9.109375" style="62"/>
    <col min="15105" max="15105" width="2.33203125" style="62" customWidth="1"/>
    <col min="15106" max="15106" width="6.33203125" style="62" customWidth="1"/>
    <col min="15107" max="15107" width="18" style="62" bestFit="1" customWidth="1"/>
    <col min="15108" max="15108" width="13.109375" style="62" customWidth="1"/>
    <col min="15109" max="15109" width="18.33203125" style="62" bestFit="1" customWidth="1"/>
    <col min="15110" max="15110" width="1.33203125" style="62" customWidth="1"/>
    <col min="15111" max="15112" width="8.33203125" style="62" customWidth="1"/>
    <col min="15113" max="15113" width="12" style="62" bestFit="1" customWidth="1"/>
    <col min="15114" max="15114" width="9" style="62" customWidth="1"/>
    <col min="15115" max="15118" width="9.109375" style="62"/>
    <col min="15119" max="15119" width="4.33203125" style="62" customWidth="1"/>
    <col min="15120" max="15360" width="9.109375" style="62"/>
    <col min="15361" max="15361" width="2.33203125" style="62" customWidth="1"/>
    <col min="15362" max="15362" width="6.33203125" style="62" customWidth="1"/>
    <col min="15363" max="15363" width="18" style="62" bestFit="1" customWidth="1"/>
    <col min="15364" max="15364" width="13.109375" style="62" customWidth="1"/>
    <col min="15365" max="15365" width="18.33203125" style="62" bestFit="1" customWidth="1"/>
    <col min="15366" max="15366" width="1.33203125" style="62" customWidth="1"/>
    <col min="15367" max="15368" width="8.33203125" style="62" customWidth="1"/>
    <col min="15369" max="15369" width="12" style="62" bestFit="1" customWidth="1"/>
    <col min="15370" max="15370" width="9" style="62" customWidth="1"/>
    <col min="15371" max="15374" width="9.109375" style="62"/>
    <col min="15375" max="15375" width="4.33203125" style="62" customWidth="1"/>
    <col min="15376" max="15616" width="9.109375" style="62"/>
    <col min="15617" max="15617" width="2.33203125" style="62" customWidth="1"/>
    <col min="15618" max="15618" width="6.33203125" style="62" customWidth="1"/>
    <col min="15619" max="15619" width="18" style="62" bestFit="1" customWidth="1"/>
    <col min="15620" max="15620" width="13.109375" style="62" customWidth="1"/>
    <col min="15621" max="15621" width="18.33203125" style="62" bestFit="1" customWidth="1"/>
    <col min="15622" max="15622" width="1.33203125" style="62" customWidth="1"/>
    <col min="15623" max="15624" width="8.33203125" style="62" customWidth="1"/>
    <col min="15625" max="15625" width="12" style="62" bestFit="1" customWidth="1"/>
    <col min="15626" max="15626" width="9" style="62" customWidth="1"/>
    <col min="15627" max="15630" width="9.109375" style="62"/>
    <col min="15631" max="15631" width="4.33203125" style="62" customWidth="1"/>
    <col min="15632" max="15872" width="9.109375" style="62"/>
    <col min="15873" max="15873" width="2.33203125" style="62" customWidth="1"/>
    <col min="15874" max="15874" width="6.33203125" style="62" customWidth="1"/>
    <col min="15875" max="15875" width="18" style="62" bestFit="1" customWidth="1"/>
    <col min="15876" max="15876" width="13.109375" style="62" customWidth="1"/>
    <col min="15877" max="15877" width="18.33203125" style="62" bestFit="1" customWidth="1"/>
    <col min="15878" max="15878" width="1.33203125" style="62" customWidth="1"/>
    <col min="15879" max="15880" width="8.33203125" style="62" customWidth="1"/>
    <col min="15881" max="15881" width="12" style="62" bestFit="1" customWidth="1"/>
    <col min="15882" max="15882" width="9" style="62" customWidth="1"/>
    <col min="15883" max="15886" width="9.109375" style="62"/>
    <col min="15887" max="15887" width="4.33203125" style="62" customWidth="1"/>
    <col min="15888" max="16128" width="9.109375" style="62"/>
    <col min="16129" max="16129" width="2.33203125" style="62" customWidth="1"/>
    <col min="16130" max="16130" width="6.33203125" style="62" customWidth="1"/>
    <col min="16131" max="16131" width="18" style="62" bestFit="1" customWidth="1"/>
    <col min="16132" max="16132" width="13.109375" style="62" customWidth="1"/>
    <col min="16133" max="16133" width="18.33203125" style="62" bestFit="1" customWidth="1"/>
    <col min="16134" max="16134" width="1.33203125" style="62" customWidth="1"/>
    <col min="16135" max="16136" width="8.33203125" style="62" customWidth="1"/>
    <col min="16137" max="16137" width="12" style="62" bestFit="1" customWidth="1"/>
    <col min="16138" max="16138" width="9" style="62" customWidth="1"/>
    <col min="16139" max="16142" width="9.109375" style="62"/>
    <col min="16143" max="16143" width="4.33203125" style="62" customWidth="1"/>
    <col min="16144" max="16384" width="9.109375" style="62"/>
  </cols>
  <sheetData>
    <row r="1" spans="2:18" ht="18">
      <c r="B1" s="203" t="s">
        <v>152</v>
      </c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</row>
    <row r="2" spans="2:18" ht="15.6">
      <c r="B2" s="154" t="s">
        <v>153</v>
      </c>
      <c r="C2" s="154" t="s">
        <v>109</v>
      </c>
      <c r="G2" s="67" t="s">
        <v>112</v>
      </c>
      <c r="H2" s="67" t="s">
        <v>113</v>
      </c>
      <c r="I2" s="67" t="s">
        <v>147</v>
      </c>
      <c r="J2" s="62" t="s">
        <v>154</v>
      </c>
      <c r="M2" s="155"/>
    </row>
    <row r="3" spans="2:18">
      <c r="B3" s="156">
        <v>1</v>
      </c>
      <c r="C3" s="157">
        <f>Caratula!G55</f>
        <v>0.17499999999999999</v>
      </c>
      <c r="G3" s="79">
        <f>s/p</f>
        <v>5.7142857142857144</v>
      </c>
      <c r="H3" s="79">
        <f>s*(1-p)/p^2</f>
        <v>26.938775510204085</v>
      </c>
      <c r="I3" s="158">
        <f>SQRT(H3)</f>
        <v>5.1902577498814146</v>
      </c>
    </row>
    <row r="4" spans="2:18">
      <c r="B4" s="159"/>
      <c r="C4" s="159"/>
      <c r="Q4" s="158" t="s">
        <v>155</v>
      </c>
      <c r="R4" s="158" t="s">
        <v>156</v>
      </c>
    </row>
    <row r="5" spans="2:18" ht="14.4">
      <c r="B5" s="160" t="s">
        <v>106</v>
      </c>
      <c r="C5" s="67" t="s">
        <v>119</v>
      </c>
      <c r="D5" s="67" t="s">
        <v>157</v>
      </c>
      <c r="E5" s="67" t="s">
        <v>158</v>
      </c>
      <c r="P5" s="161" t="s">
        <v>159</v>
      </c>
      <c r="Q5" s="67">
        <v>0</v>
      </c>
      <c r="R5" s="158"/>
    </row>
    <row r="6" spans="2:18">
      <c r="B6" s="79">
        <f>B3</f>
        <v>1</v>
      </c>
      <c r="C6" s="78">
        <f>COMBIN(B6-1,s-1)*p^s*(1-p)^(B6-s)</f>
        <v>0.17499999999999999</v>
      </c>
      <c r="D6" s="78">
        <f>C6</f>
        <v>0.17499999999999999</v>
      </c>
      <c r="E6" s="78">
        <v>1</v>
      </c>
      <c r="P6" s="79">
        <f>s</f>
        <v>1</v>
      </c>
      <c r="Q6" s="162">
        <f>_xlfn.NEGBINOM.DIST(P6-s,s,p,$Q$5)</f>
        <v>0.17499999999999999</v>
      </c>
      <c r="R6" s="163">
        <f>Q6</f>
        <v>0.17499999999999999</v>
      </c>
    </row>
    <row r="7" spans="2:18">
      <c r="B7" s="79">
        <f t="shared" ref="B7:B52" si="0">1+B6</f>
        <v>2</v>
      </c>
      <c r="C7" s="78">
        <f t="shared" ref="C7:C70" si="1">COMBIN(B7-1,s-1)*p^s*(1-p)^(B7-s)</f>
        <v>0.14437499999999998</v>
      </c>
      <c r="D7" s="78">
        <f t="shared" ref="D7:D52" si="2">D6+C7</f>
        <v>0.31937499999999996</v>
      </c>
      <c r="E7" s="78">
        <f t="shared" ref="E7:E52" si="3">E6-C6</f>
        <v>0.82499999999999996</v>
      </c>
      <c r="P7" s="79">
        <f>1+P6</f>
        <v>2</v>
      </c>
      <c r="Q7" s="162">
        <f t="shared" ref="Q7:Q38" si="4">_xlfn.NEGBINOM.DIST(P7-s,s,p,0)</f>
        <v>0.144375</v>
      </c>
      <c r="R7" s="163">
        <f>R6+Q7</f>
        <v>0.31937499999999996</v>
      </c>
    </row>
    <row r="8" spans="2:18">
      <c r="B8" s="79">
        <f t="shared" si="0"/>
        <v>3</v>
      </c>
      <c r="C8" s="78">
        <f>COMBIN(B8-1,s-1)*p^s*(1-p)^(B8-s)</f>
        <v>0.11910937499999998</v>
      </c>
      <c r="D8" s="78">
        <f t="shared" si="2"/>
        <v>0.43848437499999993</v>
      </c>
      <c r="E8" s="78">
        <f t="shared" si="3"/>
        <v>0.68062500000000004</v>
      </c>
      <c r="P8" s="79">
        <f t="shared" ref="P8:P71" si="5">1+P7</f>
        <v>3</v>
      </c>
      <c r="Q8" s="162">
        <f t="shared" si="4"/>
        <v>0.11910937500000002</v>
      </c>
      <c r="R8" s="163">
        <f t="shared" ref="R8:R71" si="6">R7+Q8</f>
        <v>0.43848437499999998</v>
      </c>
    </row>
    <row r="9" spans="2:18">
      <c r="B9" s="79">
        <f t="shared" si="0"/>
        <v>4</v>
      </c>
      <c r="C9" s="169">
        <f t="shared" si="1"/>
        <v>9.8265234374999982E-2</v>
      </c>
      <c r="D9" s="78">
        <f>D8+C9</f>
        <v>0.53674960937499994</v>
      </c>
      <c r="E9" s="78">
        <f>E8-C8</f>
        <v>0.56151562500000007</v>
      </c>
      <c r="P9" s="79">
        <f t="shared" si="5"/>
        <v>4</v>
      </c>
      <c r="Q9" s="162">
        <f t="shared" si="4"/>
        <v>9.8265234374999982E-2</v>
      </c>
      <c r="R9" s="163">
        <f t="shared" si="6"/>
        <v>0.53674960937499994</v>
      </c>
    </row>
    <row r="10" spans="2:18">
      <c r="B10" s="79">
        <f t="shared" si="0"/>
        <v>5</v>
      </c>
      <c r="C10" s="78">
        <f>COMBIN(B10-1,s-1)*p^s*(1-p)^(B10-s)</f>
        <v>8.1068818359374975E-2</v>
      </c>
      <c r="D10" s="78">
        <f t="shared" si="2"/>
        <v>0.6178184277343749</v>
      </c>
      <c r="E10" s="78">
        <f t="shared" si="3"/>
        <v>0.46325039062500006</v>
      </c>
      <c r="P10" s="79">
        <f t="shared" si="5"/>
        <v>5</v>
      </c>
      <c r="Q10" s="162">
        <f t="shared" si="4"/>
        <v>8.1068818359374989E-2</v>
      </c>
      <c r="R10" s="163">
        <f t="shared" si="6"/>
        <v>0.6178184277343749</v>
      </c>
    </row>
    <row r="11" spans="2:18">
      <c r="B11" s="79">
        <f t="shared" si="0"/>
        <v>6</v>
      </c>
      <c r="C11" s="78">
        <f t="shared" si="1"/>
        <v>6.6881775146484343E-2</v>
      </c>
      <c r="D11" s="78">
        <f t="shared" si="2"/>
        <v>0.6847002028808592</v>
      </c>
      <c r="E11" s="78">
        <f t="shared" si="3"/>
        <v>0.3821815722656251</v>
      </c>
      <c r="P11" s="79">
        <f t="shared" si="5"/>
        <v>6</v>
      </c>
      <c r="Q11" s="162">
        <f t="shared" si="4"/>
        <v>6.6881775146484371E-2</v>
      </c>
      <c r="R11" s="163">
        <f t="shared" si="6"/>
        <v>0.68470020288085931</v>
      </c>
    </row>
    <row r="12" spans="2:18">
      <c r="B12" s="79">
        <f t="shared" si="0"/>
        <v>7</v>
      </c>
      <c r="C12" s="78">
        <f t="shared" si="1"/>
        <v>5.5177464495849586E-2</v>
      </c>
      <c r="D12" s="78">
        <f t="shared" si="2"/>
        <v>0.73987766737670879</v>
      </c>
      <c r="E12" s="78">
        <f t="shared" si="3"/>
        <v>0.31529979711914075</v>
      </c>
      <c r="P12" s="79">
        <f t="shared" si="5"/>
        <v>7</v>
      </c>
      <c r="Q12" s="162">
        <f t="shared" si="4"/>
        <v>5.51774644958496E-2</v>
      </c>
      <c r="R12" s="163">
        <f t="shared" si="6"/>
        <v>0.7398776673767089</v>
      </c>
    </row>
    <row r="13" spans="2:18">
      <c r="B13" s="79">
        <f t="shared" si="0"/>
        <v>8</v>
      </c>
      <c r="C13" s="78">
        <f t="shared" si="1"/>
        <v>4.5521408209075909E-2</v>
      </c>
      <c r="D13" s="78">
        <f t="shared" si="2"/>
        <v>0.7853990755857847</v>
      </c>
      <c r="E13" s="78">
        <f t="shared" si="3"/>
        <v>0.26012233262329115</v>
      </c>
      <c r="P13" s="79">
        <f t="shared" si="5"/>
        <v>8</v>
      </c>
      <c r="Q13" s="162">
        <f t="shared" si="4"/>
        <v>4.5521408209075923E-2</v>
      </c>
      <c r="R13" s="163">
        <f t="shared" si="6"/>
        <v>0.78539907558578481</v>
      </c>
    </row>
    <row r="14" spans="2:18">
      <c r="B14" s="79">
        <f t="shared" si="0"/>
        <v>9</v>
      </c>
      <c r="C14" s="78">
        <f t="shared" si="1"/>
        <v>3.7555161772487619E-2</v>
      </c>
      <c r="D14" s="78">
        <f t="shared" si="2"/>
        <v>0.82295423735827233</v>
      </c>
      <c r="E14" s="78">
        <f t="shared" si="3"/>
        <v>0.21460092441421524</v>
      </c>
      <c r="P14" s="79">
        <f t="shared" si="5"/>
        <v>9</v>
      </c>
      <c r="Q14" s="162">
        <f t="shared" si="4"/>
        <v>3.7555161772487654E-2</v>
      </c>
      <c r="R14" s="163">
        <f t="shared" si="6"/>
        <v>0.82295423735827244</v>
      </c>
    </row>
    <row r="15" spans="2:18">
      <c r="B15" s="79">
        <f t="shared" si="0"/>
        <v>10</v>
      </c>
      <c r="C15" s="78">
        <f t="shared" si="1"/>
        <v>3.0983008462302286E-2</v>
      </c>
      <c r="D15" s="78">
        <f t="shared" si="2"/>
        <v>0.85393724582057462</v>
      </c>
      <c r="E15" s="78">
        <f t="shared" si="3"/>
        <v>0.17704576264172761</v>
      </c>
      <c r="P15" s="79">
        <f t="shared" si="5"/>
        <v>10</v>
      </c>
      <c r="Q15" s="162">
        <f t="shared" si="4"/>
        <v>3.098300846230231E-2</v>
      </c>
      <c r="R15" s="163">
        <f t="shared" si="6"/>
        <v>0.85393724582057473</v>
      </c>
    </row>
    <row r="16" spans="2:18">
      <c r="B16" s="79">
        <f t="shared" si="0"/>
        <v>11</v>
      </c>
      <c r="C16" s="78">
        <f t="shared" si="1"/>
        <v>2.5560981981399385E-2</v>
      </c>
      <c r="D16" s="78">
        <f t="shared" si="2"/>
        <v>0.87949822780197395</v>
      </c>
      <c r="E16" s="78">
        <f t="shared" si="3"/>
        <v>0.14606275417942532</v>
      </c>
      <c r="P16" s="79">
        <f t="shared" si="5"/>
        <v>11</v>
      </c>
      <c r="Q16" s="162">
        <f t="shared" si="4"/>
        <v>2.5560981981399406E-2</v>
      </c>
      <c r="R16" s="163">
        <f t="shared" si="6"/>
        <v>0.87949822780197418</v>
      </c>
    </row>
    <row r="17" spans="2:18">
      <c r="B17" s="79">
        <f t="shared" si="0"/>
        <v>12</v>
      </c>
      <c r="C17" s="78">
        <f t="shared" si="1"/>
        <v>2.1087810134654494E-2</v>
      </c>
      <c r="D17" s="78">
        <f t="shared" si="2"/>
        <v>0.90058603793662839</v>
      </c>
      <c r="E17" s="78">
        <f t="shared" si="3"/>
        <v>0.12050177219802594</v>
      </c>
      <c r="P17" s="79">
        <f t="shared" si="5"/>
        <v>12</v>
      </c>
      <c r="Q17" s="162">
        <f t="shared" si="4"/>
        <v>2.1087810134654505E-2</v>
      </c>
      <c r="R17" s="163">
        <f t="shared" si="6"/>
        <v>0.90058603793662872</v>
      </c>
    </row>
    <row r="18" spans="2:18">
      <c r="B18" s="79">
        <f t="shared" si="0"/>
        <v>13</v>
      </c>
      <c r="C18" s="78">
        <f t="shared" si="1"/>
        <v>1.7397443361089955E-2</v>
      </c>
      <c r="D18" s="78">
        <f t="shared" si="2"/>
        <v>0.91798348129771834</v>
      </c>
      <c r="E18" s="78">
        <f t="shared" si="3"/>
        <v>9.9413962063371442E-2</v>
      </c>
      <c r="P18" s="79">
        <f t="shared" si="5"/>
        <v>13</v>
      </c>
      <c r="Q18" s="162">
        <f t="shared" si="4"/>
        <v>1.7397443361089969E-2</v>
      </c>
      <c r="R18" s="163">
        <f t="shared" si="6"/>
        <v>0.91798348129771867</v>
      </c>
    </row>
    <row r="19" spans="2:18">
      <c r="B19" s="79">
        <f t="shared" si="0"/>
        <v>14</v>
      </c>
      <c r="C19" s="78">
        <f t="shared" si="1"/>
        <v>1.4352890772899212E-2</v>
      </c>
      <c r="D19" s="78">
        <f t="shared" si="2"/>
        <v>0.93233637207061759</v>
      </c>
      <c r="E19" s="78">
        <f t="shared" si="3"/>
        <v>8.2016518702281493E-2</v>
      </c>
      <c r="P19" s="79">
        <f t="shared" si="5"/>
        <v>14</v>
      </c>
      <c r="Q19" s="162">
        <f t="shared" si="4"/>
        <v>1.435289077289922E-2</v>
      </c>
      <c r="R19" s="163">
        <f t="shared" si="6"/>
        <v>0.93233637207061792</v>
      </c>
    </row>
    <row r="20" spans="2:18">
      <c r="B20" s="79">
        <f t="shared" si="0"/>
        <v>15</v>
      </c>
      <c r="C20" s="78">
        <f t="shared" si="1"/>
        <v>1.1841134887641849E-2</v>
      </c>
      <c r="D20" s="78">
        <f t="shared" si="2"/>
        <v>0.94417750695825942</v>
      </c>
      <c r="E20" s="78">
        <f t="shared" si="3"/>
        <v>6.7663627929382283E-2</v>
      </c>
      <c r="P20" s="79">
        <f t="shared" si="5"/>
        <v>15</v>
      </c>
      <c r="Q20" s="162">
        <f t="shared" si="4"/>
        <v>1.1841134887641859E-2</v>
      </c>
      <c r="R20" s="163">
        <f t="shared" si="6"/>
        <v>0.94417750695825975</v>
      </c>
    </row>
    <row r="21" spans="2:18">
      <c r="B21" s="79">
        <f t="shared" si="0"/>
        <v>16</v>
      </c>
      <c r="C21" s="78">
        <f t="shared" si="1"/>
        <v>9.7689362823045259E-3</v>
      </c>
      <c r="D21" s="78">
        <f t="shared" si="2"/>
        <v>0.95394644324056399</v>
      </c>
      <c r="E21" s="78">
        <f t="shared" si="3"/>
        <v>5.5822493041740431E-2</v>
      </c>
      <c r="P21" s="79">
        <f t="shared" si="5"/>
        <v>16</v>
      </c>
      <c r="Q21" s="162">
        <f t="shared" si="4"/>
        <v>9.7689362823045328E-3</v>
      </c>
      <c r="R21" s="163">
        <f t="shared" si="6"/>
        <v>0.95394644324056432</v>
      </c>
    </row>
    <row r="22" spans="2:18">
      <c r="B22" s="79">
        <f t="shared" si="0"/>
        <v>17</v>
      </c>
      <c r="C22" s="78">
        <f t="shared" si="1"/>
        <v>8.0593724329012326E-3</v>
      </c>
      <c r="D22" s="78">
        <f t="shared" si="2"/>
        <v>0.96200581567346521</v>
      </c>
      <c r="E22" s="78">
        <f t="shared" si="3"/>
        <v>4.6053556759435905E-2</v>
      </c>
      <c r="P22" s="79">
        <f t="shared" si="5"/>
        <v>17</v>
      </c>
      <c r="Q22" s="162">
        <f t="shared" si="4"/>
        <v>8.059372432901243E-3</v>
      </c>
      <c r="R22" s="163">
        <f t="shared" si="6"/>
        <v>0.96200581567346555</v>
      </c>
    </row>
    <row r="23" spans="2:18">
      <c r="B23" s="79">
        <f t="shared" si="0"/>
        <v>18</v>
      </c>
      <c r="C23" s="78">
        <f t="shared" si="1"/>
        <v>6.6489822571435151E-3</v>
      </c>
      <c r="D23" s="78">
        <f t="shared" si="2"/>
        <v>0.96865479793060871</v>
      </c>
      <c r="E23" s="78">
        <f t="shared" si="3"/>
        <v>3.7994184326534675E-2</v>
      </c>
      <c r="P23" s="79">
        <f t="shared" si="5"/>
        <v>18</v>
      </c>
      <c r="Q23" s="162">
        <f t="shared" si="4"/>
        <v>6.6489822571435238E-3</v>
      </c>
      <c r="R23" s="163">
        <f t="shared" si="6"/>
        <v>0.96865479793060905</v>
      </c>
    </row>
    <row r="24" spans="2:18">
      <c r="B24" s="79">
        <f t="shared" si="0"/>
        <v>19</v>
      </c>
      <c r="C24" s="78">
        <f t="shared" si="1"/>
        <v>5.4854103621434008E-3</v>
      </c>
      <c r="D24" s="78">
        <f t="shared" si="2"/>
        <v>0.97414020829275216</v>
      </c>
      <c r="E24" s="78">
        <f t="shared" si="3"/>
        <v>3.1345202069391162E-2</v>
      </c>
      <c r="P24" s="79">
        <f t="shared" si="5"/>
        <v>19</v>
      </c>
      <c r="Q24" s="162">
        <f t="shared" si="4"/>
        <v>5.4854103621434069E-3</v>
      </c>
      <c r="R24" s="163">
        <f t="shared" si="6"/>
        <v>0.9741402082927525</v>
      </c>
    </row>
    <row r="25" spans="2:18">
      <c r="B25" s="79">
        <f t="shared" si="0"/>
        <v>20</v>
      </c>
      <c r="C25" s="78">
        <f t="shared" si="1"/>
        <v>4.5254635487683055E-3</v>
      </c>
      <c r="D25" s="78">
        <f t="shared" si="2"/>
        <v>0.97866567184152042</v>
      </c>
      <c r="E25" s="78">
        <f t="shared" si="3"/>
        <v>2.585979170724776E-2</v>
      </c>
      <c r="P25" s="79">
        <f t="shared" si="5"/>
        <v>20</v>
      </c>
      <c r="Q25" s="162">
        <f t="shared" si="4"/>
        <v>4.5254635487683107E-3</v>
      </c>
      <c r="R25" s="163">
        <f t="shared" si="6"/>
        <v>0.97866567184152076</v>
      </c>
    </row>
    <row r="26" spans="2:18">
      <c r="B26" s="79">
        <f t="shared" si="0"/>
        <v>21</v>
      </c>
      <c r="C26" s="78">
        <f t="shared" si="1"/>
        <v>3.7335074277338514E-3</v>
      </c>
      <c r="D26" s="78">
        <f t="shared" si="2"/>
        <v>0.98239917926925424</v>
      </c>
      <c r="E26" s="78">
        <f t="shared" si="3"/>
        <v>2.1334328158479455E-2</v>
      </c>
      <c r="P26" s="79">
        <f t="shared" si="5"/>
        <v>21</v>
      </c>
      <c r="Q26" s="162">
        <f t="shared" si="4"/>
        <v>3.7335074277338579E-3</v>
      </c>
      <c r="R26" s="163">
        <f t="shared" si="6"/>
        <v>0.98239917926925457</v>
      </c>
    </row>
    <row r="27" spans="2:18">
      <c r="B27" s="79">
        <f t="shared" si="0"/>
        <v>22</v>
      </c>
      <c r="C27" s="78">
        <f t="shared" si="1"/>
        <v>3.0801436278804274E-3</v>
      </c>
      <c r="D27" s="78">
        <f t="shared" si="2"/>
        <v>0.98547932289713469</v>
      </c>
      <c r="E27" s="78">
        <f t="shared" si="3"/>
        <v>1.7600820730745603E-2</v>
      </c>
      <c r="P27" s="79">
        <f t="shared" si="5"/>
        <v>22</v>
      </c>
      <c r="Q27" s="162">
        <f t="shared" si="4"/>
        <v>3.0801436278804321E-3</v>
      </c>
      <c r="R27" s="163">
        <f t="shared" si="6"/>
        <v>0.98547932289713502</v>
      </c>
    </row>
    <row r="28" spans="2:18">
      <c r="B28" s="79">
        <f t="shared" si="0"/>
        <v>23</v>
      </c>
      <c r="C28" s="78">
        <f t="shared" si="1"/>
        <v>2.5411184930013526E-3</v>
      </c>
      <c r="D28" s="78">
        <f t="shared" si="2"/>
        <v>0.98802044139013601</v>
      </c>
      <c r="E28" s="78">
        <f t="shared" si="3"/>
        <v>1.4520677102865176E-2</v>
      </c>
      <c r="P28" s="79">
        <f t="shared" si="5"/>
        <v>23</v>
      </c>
      <c r="Q28" s="162">
        <f t="shared" si="4"/>
        <v>2.5411184930013556E-3</v>
      </c>
      <c r="R28" s="163">
        <f t="shared" si="6"/>
        <v>0.98802044139013634</v>
      </c>
    </row>
    <row r="29" spans="2:18">
      <c r="B29" s="79">
        <f t="shared" si="0"/>
        <v>24</v>
      </c>
      <c r="C29" s="78">
        <f t="shared" si="1"/>
        <v>2.0964227567261155E-3</v>
      </c>
      <c r="D29" s="78">
        <f t="shared" si="2"/>
        <v>0.99011686414686217</v>
      </c>
      <c r="E29" s="78">
        <f t="shared" si="3"/>
        <v>1.1979558609863824E-2</v>
      </c>
      <c r="P29" s="79">
        <f t="shared" si="5"/>
        <v>24</v>
      </c>
      <c r="Q29" s="162">
        <f t="shared" si="4"/>
        <v>2.096422756726119E-3</v>
      </c>
      <c r="R29" s="163">
        <f t="shared" si="6"/>
        <v>0.99011686414686251</v>
      </c>
    </row>
    <row r="30" spans="2:18">
      <c r="B30" s="79">
        <f t="shared" si="0"/>
        <v>25</v>
      </c>
      <c r="C30" s="78">
        <f t="shared" si="1"/>
        <v>1.7295487742990453E-3</v>
      </c>
      <c r="D30" s="78">
        <f t="shared" si="2"/>
        <v>0.99184641292116127</v>
      </c>
      <c r="E30" s="78">
        <f t="shared" si="3"/>
        <v>9.8831358531377075E-3</v>
      </c>
      <c r="P30" s="79">
        <f t="shared" si="5"/>
        <v>25</v>
      </c>
      <c r="Q30" s="162">
        <f t="shared" si="4"/>
        <v>1.7295487742990476E-3</v>
      </c>
      <c r="R30" s="163">
        <f t="shared" si="6"/>
        <v>0.9918464129211616</v>
      </c>
    </row>
    <row r="31" spans="2:18">
      <c r="B31" s="79">
        <f t="shared" si="0"/>
        <v>26</v>
      </c>
      <c r="C31" s="78">
        <f t="shared" si="1"/>
        <v>1.4268777387967122E-3</v>
      </c>
      <c r="D31" s="78">
        <f t="shared" si="2"/>
        <v>0.99327329065995795</v>
      </c>
      <c r="E31" s="78">
        <f t="shared" si="3"/>
        <v>8.1535870788386616E-3</v>
      </c>
      <c r="P31" s="79">
        <f t="shared" si="5"/>
        <v>26</v>
      </c>
      <c r="Q31" s="162">
        <f t="shared" si="4"/>
        <v>1.4268777387967148E-3</v>
      </c>
      <c r="R31" s="163">
        <f t="shared" si="6"/>
        <v>0.99327329065995829</v>
      </c>
    </row>
    <row r="32" spans="2:18">
      <c r="B32" s="79">
        <f t="shared" si="0"/>
        <v>27</v>
      </c>
      <c r="C32" s="78">
        <f t="shared" si="1"/>
        <v>1.1771741345072877E-3</v>
      </c>
      <c r="D32" s="78">
        <f t="shared" si="2"/>
        <v>0.99445046479446519</v>
      </c>
      <c r="E32" s="78">
        <f t="shared" si="3"/>
        <v>6.7267093400419494E-3</v>
      </c>
      <c r="P32" s="79">
        <f t="shared" si="5"/>
        <v>27</v>
      </c>
      <c r="Q32" s="162">
        <f t="shared" si="4"/>
        <v>1.1771741345072897E-3</v>
      </c>
      <c r="R32" s="163">
        <f t="shared" si="6"/>
        <v>0.99445046479446553</v>
      </c>
    </row>
    <row r="33" spans="2:18">
      <c r="B33" s="79">
        <f t="shared" si="0"/>
        <v>28</v>
      </c>
      <c r="C33" s="78">
        <f t="shared" si="1"/>
        <v>9.7116866096851235E-4</v>
      </c>
      <c r="D33" s="78">
        <f t="shared" si="2"/>
        <v>0.99542163345543366</v>
      </c>
      <c r="E33" s="78">
        <f t="shared" si="3"/>
        <v>5.5495352055346617E-3</v>
      </c>
      <c r="P33" s="79">
        <f t="shared" si="5"/>
        <v>28</v>
      </c>
      <c r="Q33" s="162">
        <f t="shared" si="4"/>
        <v>9.7116866096851387E-4</v>
      </c>
      <c r="R33" s="163">
        <f t="shared" si="6"/>
        <v>0.995421633455434</v>
      </c>
    </row>
    <row r="34" spans="2:18">
      <c r="B34" s="79">
        <f t="shared" si="0"/>
        <v>29</v>
      </c>
      <c r="C34" s="78">
        <f t="shared" si="1"/>
        <v>8.0121414529902256E-4</v>
      </c>
      <c r="D34" s="78">
        <f t="shared" si="2"/>
        <v>0.99622284760073265</v>
      </c>
      <c r="E34" s="78">
        <f t="shared" si="3"/>
        <v>4.5783665445661495E-3</v>
      </c>
      <c r="P34" s="79">
        <f t="shared" si="5"/>
        <v>29</v>
      </c>
      <c r="Q34" s="162">
        <f t="shared" si="4"/>
        <v>8.0121414529902419E-4</v>
      </c>
      <c r="R34" s="163">
        <f t="shared" si="6"/>
        <v>0.99622284760073299</v>
      </c>
    </row>
    <row r="35" spans="2:18">
      <c r="B35" s="79">
        <f t="shared" si="0"/>
        <v>30</v>
      </c>
      <c r="C35" s="78">
        <f t="shared" si="1"/>
        <v>6.6100166987169363E-4</v>
      </c>
      <c r="D35" s="78">
        <f t="shared" si="2"/>
        <v>0.99688384927060436</v>
      </c>
      <c r="E35" s="78">
        <f t="shared" si="3"/>
        <v>3.7771523992671269E-3</v>
      </c>
      <c r="P35" s="79">
        <f t="shared" si="5"/>
        <v>30</v>
      </c>
      <c r="Q35" s="162">
        <f t="shared" si="4"/>
        <v>6.6100166987169493E-4</v>
      </c>
      <c r="R35" s="163">
        <f t="shared" si="6"/>
        <v>0.99688384927060469</v>
      </c>
    </row>
    <row r="36" spans="2:18">
      <c r="B36" s="79">
        <f t="shared" si="0"/>
        <v>31</v>
      </c>
      <c r="C36" s="78">
        <f t="shared" si="1"/>
        <v>5.4532637764414713E-4</v>
      </c>
      <c r="D36" s="78">
        <f t="shared" si="2"/>
        <v>0.99742917564824851</v>
      </c>
      <c r="E36" s="78">
        <f t="shared" si="3"/>
        <v>3.1161507293954332E-3</v>
      </c>
      <c r="P36" s="79">
        <f t="shared" si="5"/>
        <v>31</v>
      </c>
      <c r="Q36" s="162">
        <f t="shared" si="4"/>
        <v>5.4532637764414843E-4</v>
      </c>
      <c r="R36" s="163">
        <f t="shared" si="6"/>
        <v>0.99742917564824884</v>
      </c>
    </row>
    <row r="37" spans="2:18">
      <c r="B37" s="79">
        <f t="shared" si="0"/>
        <v>32</v>
      </c>
      <c r="C37" s="78">
        <f t="shared" si="1"/>
        <v>4.4989426155642143E-4</v>
      </c>
      <c r="D37" s="78">
        <f t="shared" si="2"/>
        <v>0.99787906990980491</v>
      </c>
      <c r="E37" s="78">
        <f t="shared" si="3"/>
        <v>2.5708243517512863E-3</v>
      </c>
      <c r="P37" s="79">
        <f t="shared" si="5"/>
        <v>32</v>
      </c>
      <c r="Q37" s="162">
        <f t="shared" si="4"/>
        <v>4.4989426155642241E-4</v>
      </c>
      <c r="R37" s="163">
        <f t="shared" si="6"/>
        <v>0.99787906990980524</v>
      </c>
    </row>
    <row r="38" spans="2:18">
      <c r="B38" s="79">
        <f t="shared" si="0"/>
        <v>33</v>
      </c>
      <c r="C38" s="78">
        <f t="shared" si="1"/>
        <v>3.7116276578404758E-4</v>
      </c>
      <c r="D38" s="78">
        <f t="shared" si="2"/>
        <v>0.99825023267558899</v>
      </c>
      <c r="E38" s="78">
        <f t="shared" si="3"/>
        <v>2.1209300901948646E-3</v>
      </c>
      <c r="P38" s="79">
        <f t="shared" si="5"/>
        <v>33</v>
      </c>
      <c r="Q38" s="162">
        <f t="shared" si="4"/>
        <v>3.711627657840485E-4</v>
      </c>
      <c r="R38" s="163">
        <f t="shared" si="6"/>
        <v>0.99825023267558932</v>
      </c>
    </row>
    <row r="39" spans="2:18">
      <c r="B39" s="79">
        <f t="shared" si="0"/>
        <v>34</v>
      </c>
      <c r="C39" s="78">
        <f t="shared" si="1"/>
        <v>3.062092817718392E-4</v>
      </c>
      <c r="D39" s="78">
        <f t="shared" si="2"/>
        <v>0.99855644195736082</v>
      </c>
      <c r="E39" s="78">
        <f t="shared" si="3"/>
        <v>1.7497673244108169E-3</v>
      </c>
      <c r="P39" s="79">
        <f t="shared" si="5"/>
        <v>34</v>
      </c>
      <c r="Q39" s="162">
        <f t="shared" ref="Q39:Q70" si="7">_xlfn.NEGBINOM.DIST(P39-s,s,p,0)</f>
        <v>3.0620928177184007E-4</v>
      </c>
      <c r="R39" s="163">
        <f t="shared" si="6"/>
        <v>0.99855644195736115</v>
      </c>
    </row>
    <row r="40" spans="2:18">
      <c r="B40" s="79">
        <f t="shared" si="0"/>
        <v>35</v>
      </c>
      <c r="C40" s="78">
        <f t="shared" si="1"/>
        <v>2.5262265746176736E-4</v>
      </c>
      <c r="D40" s="78">
        <f t="shared" si="2"/>
        <v>0.99880906461482255</v>
      </c>
      <c r="E40" s="78">
        <f t="shared" si="3"/>
        <v>1.4435580426389778E-3</v>
      </c>
      <c r="P40" s="79">
        <f t="shared" si="5"/>
        <v>35</v>
      </c>
      <c r="Q40" s="162">
        <f t="shared" si="7"/>
        <v>2.5262265746176801E-4</v>
      </c>
      <c r="R40" s="163">
        <f t="shared" si="6"/>
        <v>0.99880906461482288</v>
      </c>
    </row>
    <row r="41" spans="2:18">
      <c r="B41" s="79">
        <f t="shared" si="0"/>
        <v>36</v>
      </c>
      <c r="C41" s="78">
        <f t="shared" si="1"/>
        <v>2.0841369240595807E-4</v>
      </c>
      <c r="D41" s="78">
        <f t="shared" si="2"/>
        <v>0.99901747830722853</v>
      </c>
      <c r="E41" s="78">
        <f t="shared" si="3"/>
        <v>1.1909353851772104E-3</v>
      </c>
      <c r="P41" s="79">
        <f t="shared" si="5"/>
        <v>36</v>
      </c>
      <c r="Q41" s="162">
        <f t="shared" si="7"/>
        <v>2.0841369240595862E-4</v>
      </c>
      <c r="R41" s="163">
        <f t="shared" si="6"/>
        <v>0.99901747830722887</v>
      </c>
    </row>
    <row r="42" spans="2:18">
      <c r="B42" s="79">
        <f t="shared" si="0"/>
        <v>37</v>
      </c>
      <c r="C42" s="78">
        <f t="shared" si="1"/>
        <v>1.7194129623491537E-4</v>
      </c>
      <c r="D42" s="78">
        <f t="shared" si="2"/>
        <v>0.99918941960346341</v>
      </c>
      <c r="E42" s="78">
        <f t="shared" si="3"/>
        <v>9.8252169277125235E-4</v>
      </c>
      <c r="P42" s="79">
        <f t="shared" si="5"/>
        <v>37</v>
      </c>
      <c r="Q42" s="162">
        <f t="shared" si="7"/>
        <v>1.7194129623491586E-4</v>
      </c>
      <c r="R42" s="163">
        <f t="shared" si="6"/>
        <v>0.99918941960346375</v>
      </c>
    </row>
    <row r="43" spans="2:18">
      <c r="B43" s="79">
        <f t="shared" si="0"/>
        <v>38</v>
      </c>
      <c r="C43" s="78">
        <f t="shared" si="1"/>
        <v>1.4185156939380516E-4</v>
      </c>
      <c r="D43" s="78">
        <f t="shared" si="2"/>
        <v>0.99933127117285725</v>
      </c>
      <c r="E43" s="78">
        <f t="shared" si="3"/>
        <v>8.1058039653633695E-4</v>
      </c>
      <c r="P43" s="79">
        <f t="shared" si="5"/>
        <v>38</v>
      </c>
      <c r="Q43" s="162">
        <f t="shared" si="7"/>
        <v>1.4185156939380559E-4</v>
      </c>
      <c r="R43" s="163">
        <f t="shared" si="6"/>
        <v>0.99933127117285758</v>
      </c>
    </row>
    <row r="44" spans="2:18">
      <c r="B44" s="79">
        <f t="shared" si="0"/>
        <v>39</v>
      </c>
      <c r="C44" s="78">
        <f t="shared" si="1"/>
        <v>1.1702754474988927E-4</v>
      </c>
      <c r="D44" s="78">
        <f t="shared" si="2"/>
        <v>0.9994482987176071</v>
      </c>
      <c r="E44" s="78">
        <f t="shared" si="3"/>
        <v>6.6872882714253182E-4</v>
      </c>
      <c r="P44" s="79">
        <f t="shared" si="5"/>
        <v>39</v>
      </c>
      <c r="Q44" s="162">
        <f t="shared" si="7"/>
        <v>1.1702754474988962E-4</v>
      </c>
      <c r="R44" s="163">
        <f t="shared" si="6"/>
        <v>0.99944829871760743</v>
      </c>
    </row>
    <row r="45" spans="2:18">
      <c r="B45" s="79">
        <f t="shared" si="0"/>
        <v>40</v>
      </c>
      <c r="C45" s="78">
        <f t="shared" si="1"/>
        <v>9.6547724418658641E-5</v>
      </c>
      <c r="D45" s="78">
        <f t="shared" si="2"/>
        <v>0.99954484644202579</v>
      </c>
      <c r="E45" s="78">
        <f t="shared" si="3"/>
        <v>5.5170128239264251E-4</v>
      </c>
      <c r="P45" s="79">
        <f t="shared" si="5"/>
        <v>40</v>
      </c>
      <c r="Q45" s="162">
        <f t="shared" si="7"/>
        <v>9.6547724418658939E-5</v>
      </c>
      <c r="R45" s="163">
        <f t="shared" si="6"/>
        <v>0.99954484644202612</v>
      </c>
    </row>
    <row r="46" spans="2:18">
      <c r="B46" s="79">
        <f t="shared" si="0"/>
        <v>41</v>
      </c>
      <c r="C46" s="78">
        <f t="shared" si="1"/>
        <v>7.9651872645393378E-5</v>
      </c>
      <c r="D46" s="78">
        <f t="shared" si="2"/>
        <v>0.99962449831467115</v>
      </c>
      <c r="E46" s="78">
        <f t="shared" si="3"/>
        <v>4.5515355797398388E-4</v>
      </c>
      <c r="P46" s="79">
        <f t="shared" si="5"/>
        <v>41</v>
      </c>
      <c r="Q46" s="162">
        <f t="shared" si="7"/>
        <v>7.9651872645393636E-5</v>
      </c>
      <c r="R46" s="163">
        <f t="shared" si="6"/>
        <v>0.99962449831467148</v>
      </c>
    </row>
    <row r="47" spans="2:18">
      <c r="B47" s="79">
        <f t="shared" si="0"/>
        <v>42</v>
      </c>
      <c r="C47" s="78">
        <f t="shared" si="1"/>
        <v>6.5712794932449521E-5</v>
      </c>
      <c r="D47" s="78">
        <f t="shared" si="2"/>
        <v>0.99969021110960365</v>
      </c>
      <c r="E47" s="78">
        <f t="shared" si="3"/>
        <v>3.7550168532859052E-4</v>
      </c>
      <c r="P47" s="79">
        <f t="shared" si="5"/>
        <v>42</v>
      </c>
      <c r="Q47" s="162">
        <f t="shared" si="7"/>
        <v>6.5712794932449765E-5</v>
      </c>
      <c r="R47" s="163">
        <f t="shared" si="6"/>
        <v>0.99969021110960399</v>
      </c>
    </row>
    <row r="48" spans="2:18">
      <c r="B48" s="79">
        <f t="shared" si="0"/>
        <v>43</v>
      </c>
      <c r="C48" s="78">
        <f t="shared" si="1"/>
        <v>5.4213055819270861E-5</v>
      </c>
      <c r="D48" s="78">
        <f t="shared" si="2"/>
        <v>0.99974442416542297</v>
      </c>
      <c r="E48" s="78">
        <f t="shared" si="3"/>
        <v>3.0978889039614101E-4</v>
      </c>
      <c r="P48" s="79">
        <f t="shared" si="5"/>
        <v>43</v>
      </c>
      <c r="Q48" s="162">
        <f t="shared" si="7"/>
        <v>5.4213055819271003E-5</v>
      </c>
      <c r="R48" s="163">
        <f t="shared" si="6"/>
        <v>0.99974442416542331</v>
      </c>
    </row>
    <row r="49" spans="2:18">
      <c r="B49" s="79">
        <f t="shared" si="0"/>
        <v>44</v>
      </c>
      <c r="C49" s="78">
        <f t="shared" si="1"/>
        <v>4.4725771050898466E-5</v>
      </c>
      <c r="D49" s="78">
        <f t="shared" si="2"/>
        <v>0.99978914993647383</v>
      </c>
      <c r="E49" s="78">
        <f t="shared" si="3"/>
        <v>2.5557583457687014E-4</v>
      </c>
      <c r="P49" s="79">
        <f t="shared" si="5"/>
        <v>44</v>
      </c>
      <c r="Q49" s="162">
        <f t="shared" si="7"/>
        <v>4.4725771050898568E-5</v>
      </c>
      <c r="R49" s="163">
        <f t="shared" si="6"/>
        <v>0.99978914993647416</v>
      </c>
    </row>
    <row r="50" spans="2:18">
      <c r="B50" s="79">
        <f t="shared" si="0"/>
        <v>45</v>
      </c>
      <c r="C50" s="78">
        <f t="shared" si="1"/>
        <v>3.6898761116991228E-5</v>
      </c>
      <c r="D50" s="78">
        <f t="shared" si="2"/>
        <v>0.99982604869759084</v>
      </c>
      <c r="E50" s="78">
        <f t="shared" si="3"/>
        <v>2.1085006352597168E-4</v>
      </c>
      <c r="P50" s="79">
        <f t="shared" si="5"/>
        <v>45</v>
      </c>
      <c r="Q50" s="162">
        <f t="shared" si="7"/>
        <v>3.6898761116991323E-5</v>
      </c>
      <c r="R50" s="163">
        <f t="shared" si="6"/>
        <v>0.99982604869759117</v>
      </c>
    </row>
    <row r="51" spans="2:18">
      <c r="B51" s="79">
        <f t="shared" si="0"/>
        <v>46</v>
      </c>
      <c r="C51" s="78">
        <f t="shared" si="1"/>
        <v>3.0441477921517755E-5</v>
      </c>
      <c r="D51" s="78">
        <f t="shared" si="2"/>
        <v>0.99985649017551237</v>
      </c>
      <c r="E51" s="78">
        <f t="shared" si="3"/>
        <v>1.7395130240898044E-4</v>
      </c>
      <c r="P51" s="79">
        <f t="shared" si="5"/>
        <v>46</v>
      </c>
      <c r="Q51" s="162">
        <f t="shared" si="7"/>
        <v>3.044147792151785E-5</v>
      </c>
      <c r="R51" s="163">
        <f t="shared" si="6"/>
        <v>0.9998564901755127</v>
      </c>
    </row>
    <row r="52" spans="2:18">
      <c r="B52" s="79">
        <f t="shared" si="0"/>
        <v>47</v>
      </c>
      <c r="C52" s="78">
        <f t="shared" si="1"/>
        <v>2.5114219285252148E-5</v>
      </c>
      <c r="D52" s="78">
        <f t="shared" si="2"/>
        <v>0.99988160439479767</v>
      </c>
      <c r="E52" s="78">
        <f t="shared" si="3"/>
        <v>1.4350982448746268E-4</v>
      </c>
      <c r="P52" s="79">
        <f t="shared" si="5"/>
        <v>47</v>
      </c>
      <c r="Q52" s="162">
        <f t="shared" si="7"/>
        <v>2.5114219285252219E-5</v>
      </c>
      <c r="R52" s="163">
        <f t="shared" si="6"/>
        <v>0.99988160439479801</v>
      </c>
    </row>
    <row r="53" spans="2:18">
      <c r="B53" s="79">
        <f>1+B52</f>
        <v>48</v>
      </c>
      <c r="C53" s="78">
        <f t="shared" si="1"/>
        <v>2.0719230910333022E-5</v>
      </c>
      <c r="D53" s="78">
        <f>D52+C53</f>
        <v>0.99990232362570797</v>
      </c>
      <c r="E53" s="78">
        <f>E52-C52</f>
        <v>1.1839560520221052E-4</v>
      </c>
      <c r="P53" s="79">
        <f t="shared" si="5"/>
        <v>48</v>
      </c>
      <c r="Q53" s="162">
        <f t="shared" si="7"/>
        <v>2.071923091033309E-5</v>
      </c>
      <c r="R53" s="163">
        <f t="shared" si="6"/>
        <v>0.9999023236257083</v>
      </c>
    </row>
    <row r="54" spans="2:18">
      <c r="B54" s="79">
        <f>1+B53</f>
        <v>49</v>
      </c>
      <c r="C54" s="78">
        <f t="shared" si="1"/>
        <v>1.7093365501024741E-5</v>
      </c>
      <c r="D54" s="78">
        <f>D53+C54</f>
        <v>0.99991941699120901</v>
      </c>
      <c r="E54" s="78">
        <f>E53-C53</f>
        <v>9.7676374291877499E-5</v>
      </c>
      <c r="P54" s="79">
        <f t="shared" si="5"/>
        <v>49</v>
      </c>
      <c r="Q54" s="162">
        <f t="shared" si="7"/>
        <v>1.7093365501024795E-5</v>
      </c>
      <c r="R54" s="163">
        <f t="shared" si="6"/>
        <v>0.99991941699120934</v>
      </c>
    </row>
    <row r="55" spans="2:18">
      <c r="B55" s="79">
        <f>1+B54</f>
        <v>50</v>
      </c>
      <c r="C55" s="78">
        <f t="shared" si="1"/>
        <v>1.4102026538345411E-5</v>
      </c>
      <c r="D55" s="78">
        <f>D54+C55</f>
        <v>0.99993351901774741</v>
      </c>
      <c r="E55" s="78">
        <f>E54-C54</f>
        <v>8.0583008790852755E-5</v>
      </c>
      <c r="P55" s="79">
        <f t="shared" si="5"/>
        <v>50</v>
      </c>
      <c r="Q55" s="162">
        <f t="shared" si="7"/>
        <v>1.4102026538345457E-5</v>
      </c>
      <c r="R55" s="163">
        <f t="shared" si="6"/>
        <v>0.99993351901774774</v>
      </c>
    </row>
    <row r="56" spans="2:18">
      <c r="B56" s="79">
        <f t="shared" ref="B56:B104" si="8">1+B55</f>
        <v>51</v>
      </c>
      <c r="C56" s="78">
        <f t="shared" si="1"/>
        <v>1.1634171894134964E-5</v>
      </c>
      <c r="D56" s="78">
        <f t="shared" ref="D56:D104" si="9">D55+C56</f>
        <v>0.9999451531896415</v>
      </c>
      <c r="E56" s="78">
        <f t="shared" ref="E56:E104" si="10">E55-C55</f>
        <v>6.6480982252507345E-5</v>
      </c>
      <c r="P56" s="79">
        <f t="shared" si="5"/>
        <v>51</v>
      </c>
      <c r="Q56" s="162">
        <f t="shared" si="7"/>
        <v>1.1634171894135005E-5</v>
      </c>
      <c r="R56" s="163">
        <f t="shared" si="6"/>
        <v>0.99994515318964183</v>
      </c>
    </row>
    <row r="57" spans="2:18">
      <c r="B57" s="79">
        <f t="shared" si="8"/>
        <v>52</v>
      </c>
      <c r="C57" s="78">
        <f t="shared" si="1"/>
        <v>9.5981918126613458E-6</v>
      </c>
      <c r="D57" s="78">
        <f t="shared" si="9"/>
        <v>0.99995475138145418</v>
      </c>
      <c r="E57" s="78">
        <f t="shared" si="10"/>
        <v>5.4846810358372381E-5</v>
      </c>
      <c r="P57" s="79">
        <f t="shared" si="5"/>
        <v>52</v>
      </c>
      <c r="Q57" s="162">
        <f t="shared" si="7"/>
        <v>9.5981918126613813E-6</v>
      </c>
      <c r="R57" s="163">
        <f t="shared" si="6"/>
        <v>0.99995475138145451</v>
      </c>
    </row>
    <row r="58" spans="2:18">
      <c r="B58" s="79">
        <f t="shared" si="8"/>
        <v>53</v>
      </c>
      <c r="C58" s="78">
        <f t="shared" si="1"/>
        <v>7.9185082454456086E-6</v>
      </c>
      <c r="D58" s="78">
        <f t="shared" si="9"/>
        <v>0.99996266988969962</v>
      </c>
      <c r="E58" s="78">
        <f t="shared" si="10"/>
        <v>4.5248618545711034E-5</v>
      </c>
      <c r="P58" s="79">
        <f t="shared" si="5"/>
        <v>53</v>
      </c>
      <c r="Q58" s="162">
        <f t="shared" si="7"/>
        <v>7.9185082454456391E-6</v>
      </c>
      <c r="R58" s="163">
        <f t="shared" si="6"/>
        <v>0.99996266988969995</v>
      </c>
    </row>
    <row r="59" spans="2:18">
      <c r="B59" s="79">
        <f t="shared" si="8"/>
        <v>54</v>
      </c>
      <c r="C59" s="78">
        <f t="shared" si="1"/>
        <v>6.5327693024926269E-6</v>
      </c>
      <c r="D59" s="78">
        <f t="shared" si="9"/>
        <v>0.99996920265900213</v>
      </c>
      <c r="E59" s="78">
        <f t="shared" si="10"/>
        <v>3.7330110300265425E-5</v>
      </c>
      <c r="P59" s="79">
        <f t="shared" si="5"/>
        <v>54</v>
      </c>
      <c r="Q59" s="162">
        <f t="shared" si="7"/>
        <v>6.5327693024926523E-6</v>
      </c>
      <c r="R59" s="163">
        <f t="shared" si="6"/>
        <v>0.99996920265900247</v>
      </c>
    </row>
    <row r="60" spans="2:18">
      <c r="B60" s="79">
        <f t="shared" si="8"/>
        <v>55</v>
      </c>
      <c r="C60" s="78">
        <f t="shared" si="1"/>
        <v>5.3895346745564168E-6</v>
      </c>
      <c r="D60" s="78">
        <f t="shared" si="9"/>
        <v>0.99997459219367668</v>
      </c>
      <c r="E60" s="78">
        <f t="shared" si="10"/>
        <v>3.0797340997772801E-5</v>
      </c>
      <c r="P60" s="79">
        <f t="shared" si="5"/>
        <v>55</v>
      </c>
      <c r="Q60" s="162">
        <f t="shared" si="7"/>
        <v>5.3895346745564388E-6</v>
      </c>
      <c r="R60" s="163">
        <f t="shared" si="6"/>
        <v>0.99997459219367701</v>
      </c>
    </row>
    <row r="61" spans="2:18">
      <c r="B61" s="79">
        <f t="shared" si="8"/>
        <v>56</v>
      </c>
      <c r="C61" s="78">
        <f t="shared" si="1"/>
        <v>4.4463661065090431E-6</v>
      </c>
      <c r="D61" s="78">
        <f t="shared" si="9"/>
        <v>0.99997903855978321</v>
      </c>
      <c r="E61" s="78">
        <f t="shared" si="10"/>
        <v>2.5407806323216382E-5</v>
      </c>
      <c r="P61" s="79">
        <f t="shared" si="5"/>
        <v>56</v>
      </c>
      <c r="Q61" s="162">
        <f t="shared" si="7"/>
        <v>4.4463661065090625E-6</v>
      </c>
      <c r="R61" s="163">
        <f t="shared" si="6"/>
        <v>0.99997903855978354</v>
      </c>
    </row>
    <row r="62" spans="2:18">
      <c r="B62" s="79">
        <f t="shared" si="8"/>
        <v>57</v>
      </c>
      <c r="C62" s="78">
        <f t="shared" si="1"/>
        <v>3.6682520378699605E-6</v>
      </c>
      <c r="D62" s="78">
        <f t="shared" si="9"/>
        <v>0.99998270681182111</v>
      </c>
      <c r="E62" s="78">
        <f t="shared" si="10"/>
        <v>2.096144021670734E-5</v>
      </c>
      <c r="P62" s="79">
        <f t="shared" si="5"/>
        <v>57</v>
      </c>
      <c r="Q62" s="162">
        <f t="shared" si="7"/>
        <v>3.6682520378699766E-6</v>
      </c>
      <c r="R62" s="163">
        <f t="shared" si="6"/>
        <v>0.99998270681182144</v>
      </c>
    </row>
    <row r="63" spans="2:18">
      <c r="B63" s="79">
        <f t="shared" si="8"/>
        <v>58</v>
      </c>
      <c r="C63" s="78">
        <f t="shared" si="1"/>
        <v>3.0263079312427175E-6</v>
      </c>
      <c r="D63" s="78">
        <f t="shared" si="9"/>
        <v>0.99998573311975236</v>
      </c>
      <c r="E63" s="78">
        <f t="shared" si="10"/>
        <v>1.7293188178837379E-5</v>
      </c>
      <c r="P63" s="79">
        <f t="shared" si="5"/>
        <v>58</v>
      </c>
      <c r="Q63" s="162">
        <f t="shared" si="7"/>
        <v>3.0263079312427298E-6</v>
      </c>
      <c r="R63" s="163">
        <f t="shared" si="6"/>
        <v>0.9999857331197527</v>
      </c>
    </row>
    <row r="64" spans="2:18">
      <c r="B64" s="79">
        <f t="shared" si="8"/>
        <v>59</v>
      </c>
      <c r="C64" s="78">
        <f t="shared" si="1"/>
        <v>2.4967040432752418E-6</v>
      </c>
      <c r="D64" s="78">
        <f t="shared" si="9"/>
        <v>0.99998822982379565</v>
      </c>
      <c r="E64" s="78">
        <f t="shared" si="10"/>
        <v>1.4266880247594662E-5</v>
      </c>
      <c r="P64" s="79">
        <f t="shared" si="5"/>
        <v>59</v>
      </c>
      <c r="Q64" s="162">
        <f t="shared" si="7"/>
        <v>2.4967040432752528E-6</v>
      </c>
      <c r="R64" s="163">
        <f t="shared" si="6"/>
        <v>0.99998822982379598</v>
      </c>
    </row>
    <row r="65" spans="2:18">
      <c r="B65" s="79">
        <f t="shared" si="8"/>
        <v>60</v>
      </c>
      <c r="C65" s="78">
        <f t="shared" si="1"/>
        <v>2.0597808357020745E-6</v>
      </c>
      <c r="D65" s="78">
        <f t="shared" si="9"/>
        <v>0.99999028960463132</v>
      </c>
      <c r="E65" s="78">
        <f t="shared" si="10"/>
        <v>1.177017620431942E-5</v>
      </c>
      <c r="P65" s="79">
        <f t="shared" si="5"/>
        <v>60</v>
      </c>
      <c r="Q65" s="162">
        <f t="shared" si="7"/>
        <v>2.0597808357020825E-6</v>
      </c>
      <c r="R65" s="163">
        <f t="shared" si="6"/>
        <v>0.99999028960463165</v>
      </c>
    </row>
    <row r="66" spans="2:18">
      <c r="B66" s="79">
        <f t="shared" si="8"/>
        <v>61</v>
      </c>
      <c r="C66" s="78">
        <f t="shared" si="1"/>
        <v>1.6993191894542113E-6</v>
      </c>
      <c r="D66" s="78">
        <f t="shared" si="9"/>
        <v>0.9999919889238208</v>
      </c>
      <c r="E66" s="78">
        <f t="shared" si="10"/>
        <v>9.7103953686173451E-6</v>
      </c>
      <c r="P66" s="79">
        <f t="shared" si="5"/>
        <v>61</v>
      </c>
      <c r="Q66" s="162">
        <f t="shared" si="7"/>
        <v>1.6993191894542189E-6</v>
      </c>
      <c r="R66" s="163">
        <f t="shared" si="6"/>
        <v>0.99999198892382113</v>
      </c>
    </row>
    <row r="67" spans="2:18">
      <c r="B67" s="79">
        <f t="shared" si="8"/>
        <v>62</v>
      </c>
      <c r="C67" s="78">
        <f t="shared" si="1"/>
        <v>1.4019383312997244E-6</v>
      </c>
      <c r="D67" s="78">
        <f t="shared" si="9"/>
        <v>0.99999339086215211</v>
      </c>
      <c r="E67" s="78">
        <f t="shared" si="10"/>
        <v>8.0110761791631347E-6</v>
      </c>
      <c r="P67" s="79">
        <f t="shared" si="5"/>
        <v>62</v>
      </c>
      <c r="Q67" s="162">
        <f t="shared" si="7"/>
        <v>1.4019383312997308E-6</v>
      </c>
      <c r="R67" s="163">
        <f t="shared" si="6"/>
        <v>0.99999339086215244</v>
      </c>
    </row>
    <row r="68" spans="2:18">
      <c r="B68" s="79">
        <f t="shared" si="8"/>
        <v>63</v>
      </c>
      <c r="C68" s="78">
        <f t="shared" si="1"/>
        <v>1.1565991233222723E-6</v>
      </c>
      <c r="D68" s="78">
        <f t="shared" si="9"/>
        <v>0.99999454746127547</v>
      </c>
      <c r="E68" s="78">
        <f t="shared" si="10"/>
        <v>6.60913784786341E-6</v>
      </c>
      <c r="P68" s="79">
        <f t="shared" si="5"/>
        <v>63</v>
      </c>
      <c r="Q68" s="162">
        <f t="shared" si="7"/>
        <v>1.1565991233222776E-6</v>
      </c>
      <c r="R68" s="163">
        <f t="shared" si="6"/>
        <v>0.99999454746127581</v>
      </c>
    </row>
    <row r="69" spans="2:18">
      <c r="B69" s="79">
        <f t="shared" si="8"/>
        <v>64</v>
      </c>
      <c r="C69" s="78">
        <f t="shared" si="1"/>
        <v>9.5419427674087483E-7</v>
      </c>
      <c r="D69" s="78">
        <f t="shared" si="9"/>
        <v>0.99999550165555218</v>
      </c>
      <c r="E69" s="78">
        <f t="shared" si="10"/>
        <v>5.4525387245411373E-6</v>
      </c>
      <c r="P69" s="79">
        <f t="shared" si="5"/>
        <v>64</v>
      </c>
      <c r="Q69" s="162">
        <f t="shared" si="7"/>
        <v>9.5419427674087886E-7</v>
      </c>
      <c r="R69" s="163">
        <f t="shared" si="6"/>
        <v>0.99999550165555251</v>
      </c>
    </row>
    <row r="70" spans="2:18">
      <c r="B70" s="79">
        <f t="shared" si="8"/>
        <v>65</v>
      </c>
      <c r="C70" s="78">
        <f t="shared" si="1"/>
        <v>7.8721027831122147E-7</v>
      </c>
      <c r="D70" s="78">
        <f t="shared" si="9"/>
        <v>0.99999628886583047</v>
      </c>
      <c r="E70" s="78">
        <f t="shared" si="10"/>
        <v>4.4983444478002621E-6</v>
      </c>
      <c r="P70" s="79">
        <f t="shared" si="5"/>
        <v>65</v>
      </c>
      <c r="Q70" s="162">
        <f t="shared" si="7"/>
        <v>7.8721027831122507E-7</v>
      </c>
      <c r="R70" s="163">
        <f t="shared" si="6"/>
        <v>0.99999628886583081</v>
      </c>
    </row>
    <row r="71" spans="2:18">
      <c r="B71" s="79">
        <f t="shared" si="8"/>
        <v>66</v>
      </c>
      <c r="C71" s="78">
        <f t="shared" ref="C71:C104" si="11">COMBIN(B71-1,s-1)*p^s*(1-p)^(B71-s)</f>
        <v>6.4944847960675773E-7</v>
      </c>
      <c r="D71" s="78">
        <f t="shared" si="9"/>
        <v>0.99999693831431014</v>
      </c>
      <c r="E71" s="78">
        <f t="shared" si="10"/>
        <v>3.7111341694890405E-6</v>
      </c>
      <c r="P71" s="79">
        <f t="shared" si="5"/>
        <v>66</v>
      </c>
      <c r="Q71" s="162">
        <f t="shared" ref="Q71:Q102" si="12">_xlfn.NEGBINOM.DIST(P71-s,s,p,0)</f>
        <v>6.494484796067608E-7</v>
      </c>
      <c r="R71" s="163">
        <f t="shared" si="6"/>
        <v>0.99999693831431047</v>
      </c>
    </row>
    <row r="72" spans="2:18">
      <c r="B72" s="79">
        <f t="shared" si="8"/>
        <v>67</v>
      </c>
      <c r="C72" s="78">
        <f t="shared" si="11"/>
        <v>5.3579499567557503E-7</v>
      </c>
      <c r="D72" s="78">
        <f t="shared" si="9"/>
        <v>0.99999747410930584</v>
      </c>
      <c r="E72" s="78">
        <f t="shared" si="10"/>
        <v>3.061685689882283E-6</v>
      </c>
      <c r="P72" s="79">
        <f t="shared" ref="P72:P104" si="13">1+P71</f>
        <v>67</v>
      </c>
      <c r="Q72" s="162">
        <f t="shared" si="12"/>
        <v>5.3579499567557757E-7</v>
      </c>
      <c r="R72" s="163">
        <f t="shared" ref="R72:R104" si="14">R71+Q72</f>
        <v>0.99999747410930617</v>
      </c>
    </row>
    <row r="73" spans="2:18">
      <c r="B73" s="79">
        <f t="shared" si="8"/>
        <v>68</v>
      </c>
      <c r="C73" s="78">
        <f t="shared" si="11"/>
        <v>4.4203087143234942E-7</v>
      </c>
      <c r="D73" s="78">
        <f t="shared" si="9"/>
        <v>0.9999979161401773</v>
      </c>
      <c r="E73" s="78">
        <f t="shared" si="10"/>
        <v>2.525890694206708E-6</v>
      </c>
      <c r="P73" s="79">
        <f t="shared" si="13"/>
        <v>68</v>
      </c>
      <c r="Q73" s="162">
        <f t="shared" si="12"/>
        <v>4.4203087143235191E-7</v>
      </c>
      <c r="R73" s="163">
        <f t="shared" si="14"/>
        <v>0.99999791614017763</v>
      </c>
    </row>
    <row r="74" spans="2:18">
      <c r="B74" s="79">
        <f t="shared" si="8"/>
        <v>69</v>
      </c>
      <c r="C74" s="78">
        <f t="shared" si="11"/>
        <v>3.646754689316882E-7</v>
      </c>
      <c r="D74" s="78">
        <f t="shared" si="9"/>
        <v>0.99999828081564623</v>
      </c>
      <c r="E74" s="78">
        <f t="shared" si="10"/>
        <v>2.0838598227743586E-6</v>
      </c>
      <c r="P74" s="79">
        <f t="shared" si="13"/>
        <v>69</v>
      </c>
      <c r="Q74" s="162">
        <f t="shared" si="12"/>
        <v>3.6467546893169032E-7</v>
      </c>
      <c r="R74" s="163">
        <f t="shared" si="14"/>
        <v>0.99999828081564657</v>
      </c>
    </row>
    <row r="75" spans="2:18">
      <c r="B75" s="79">
        <f t="shared" si="8"/>
        <v>70</v>
      </c>
      <c r="C75" s="78">
        <f t="shared" si="11"/>
        <v>3.0085726186864274E-7</v>
      </c>
      <c r="D75" s="78">
        <f t="shared" si="9"/>
        <v>0.99999858167290812</v>
      </c>
      <c r="E75" s="78">
        <f t="shared" si="10"/>
        <v>1.7191843538426704E-6</v>
      </c>
      <c r="P75" s="79">
        <f t="shared" si="13"/>
        <v>70</v>
      </c>
      <c r="Q75" s="162">
        <f t="shared" si="12"/>
        <v>3.008572618686446E-7</v>
      </c>
      <c r="R75" s="163">
        <f t="shared" si="14"/>
        <v>0.99999858167290845</v>
      </c>
    </row>
    <row r="76" spans="2:18">
      <c r="B76" s="79">
        <f t="shared" si="8"/>
        <v>71</v>
      </c>
      <c r="C76" s="78">
        <f t="shared" si="11"/>
        <v>2.4820724104163026E-7</v>
      </c>
      <c r="D76" s="78">
        <f t="shared" si="9"/>
        <v>0.99999882988014921</v>
      </c>
      <c r="E76" s="78">
        <f t="shared" si="10"/>
        <v>1.4183270919740277E-6</v>
      </c>
      <c r="P76" s="79">
        <f t="shared" si="13"/>
        <v>71</v>
      </c>
      <c r="Q76" s="162">
        <f t="shared" si="12"/>
        <v>2.4820724104163164E-7</v>
      </c>
      <c r="R76" s="163">
        <f t="shared" si="14"/>
        <v>0.99999882988014954</v>
      </c>
    </row>
    <row r="77" spans="2:18">
      <c r="B77" s="79">
        <f t="shared" si="8"/>
        <v>72</v>
      </c>
      <c r="C77" s="78">
        <f t="shared" si="11"/>
        <v>2.0477097385934498E-7</v>
      </c>
      <c r="D77" s="78">
        <f t="shared" si="9"/>
        <v>0.99999903465112305</v>
      </c>
      <c r="E77" s="78">
        <f t="shared" si="10"/>
        <v>1.1701198509323974E-6</v>
      </c>
      <c r="P77" s="79">
        <f t="shared" si="13"/>
        <v>72</v>
      </c>
      <c r="Q77" s="162">
        <f t="shared" si="12"/>
        <v>2.0477097385934612E-7</v>
      </c>
      <c r="R77" s="163">
        <f t="shared" si="14"/>
        <v>0.99999903465112339</v>
      </c>
    </row>
    <row r="78" spans="2:18">
      <c r="B78" s="79">
        <f t="shared" si="8"/>
        <v>73</v>
      </c>
      <c r="C78" s="78">
        <f t="shared" si="11"/>
        <v>1.6893605343395957E-7</v>
      </c>
      <c r="D78" s="78">
        <f t="shared" si="9"/>
        <v>0.99999920358717653</v>
      </c>
      <c r="E78" s="78">
        <f t="shared" si="10"/>
        <v>9.6534887707305241E-7</v>
      </c>
      <c r="P78" s="79">
        <f t="shared" si="13"/>
        <v>73</v>
      </c>
      <c r="Q78" s="162">
        <f t="shared" si="12"/>
        <v>1.689360534339605E-7</v>
      </c>
      <c r="R78" s="163">
        <f t="shared" si="14"/>
        <v>0.99999920358717687</v>
      </c>
    </row>
    <row r="79" spans="2:18">
      <c r="B79" s="79">
        <f t="shared" si="8"/>
        <v>74</v>
      </c>
      <c r="C79" s="78">
        <f t="shared" si="11"/>
        <v>1.3937224408301664E-7</v>
      </c>
      <c r="D79" s="78">
        <f t="shared" si="9"/>
        <v>0.99999934295942061</v>
      </c>
      <c r="E79" s="78">
        <f t="shared" si="10"/>
        <v>7.9641282363909286E-7</v>
      </c>
      <c r="P79" s="79">
        <f t="shared" si="13"/>
        <v>74</v>
      </c>
      <c r="Q79" s="162">
        <f t="shared" si="12"/>
        <v>1.3937224408301754E-7</v>
      </c>
      <c r="R79" s="163">
        <f t="shared" si="14"/>
        <v>0.99999934295942094</v>
      </c>
    </row>
    <row r="80" spans="2:18">
      <c r="B80" s="79">
        <f t="shared" si="8"/>
        <v>75</v>
      </c>
      <c r="C80" s="78">
        <f t="shared" si="11"/>
        <v>1.1498210136848874E-7</v>
      </c>
      <c r="D80" s="78">
        <f t="shared" si="9"/>
        <v>0.99999945794152201</v>
      </c>
      <c r="E80" s="78">
        <f t="shared" si="10"/>
        <v>6.5704057955607623E-7</v>
      </c>
      <c r="P80" s="79">
        <f t="shared" si="13"/>
        <v>75</v>
      </c>
      <c r="Q80" s="162">
        <f t="shared" si="12"/>
        <v>1.1498210136848939E-7</v>
      </c>
      <c r="R80" s="163">
        <f t="shared" si="14"/>
        <v>0.99999945794152234</v>
      </c>
    </row>
    <row r="81" spans="2:18">
      <c r="B81" s="79">
        <f t="shared" si="8"/>
        <v>76</v>
      </c>
      <c r="C81" s="78">
        <f t="shared" si="11"/>
        <v>9.4860233629003201E-8</v>
      </c>
      <c r="D81" s="78">
        <f t="shared" si="9"/>
        <v>0.99999955280175568</v>
      </c>
      <c r="E81" s="78">
        <f t="shared" si="10"/>
        <v>5.4205847818758753E-7</v>
      </c>
      <c r="P81" s="79">
        <f t="shared" si="13"/>
        <v>76</v>
      </c>
      <c r="Q81" s="162">
        <f t="shared" si="12"/>
        <v>9.4860233629003783E-8</v>
      </c>
      <c r="R81" s="163">
        <f t="shared" si="14"/>
        <v>0.99999955280175601</v>
      </c>
    </row>
    <row r="82" spans="2:18">
      <c r="B82" s="79">
        <f t="shared" si="8"/>
        <v>77</v>
      </c>
      <c r="C82" s="78">
        <f t="shared" si="11"/>
        <v>7.8259692743927645E-8</v>
      </c>
      <c r="D82" s="78">
        <f t="shared" si="9"/>
        <v>0.9999996310614484</v>
      </c>
      <c r="E82" s="78">
        <f t="shared" si="10"/>
        <v>4.4719824455858431E-7</v>
      </c>
      <c r="P82" s="79">
        <f t="shared" si="13"/>
        <v>77</v>
      </c>
      <c r="Q82" s="162">
        <f t="shared" si="12"/>
        <v>7.8259692743928148E-8</v>
      </c>
      <c r="R82" s="163">
        <f t="shared" si="14"/>
        <v>0.99999963106144873</v>
      </c>
    </row>
    <row r="83" spans="2:18">
      <c r="B83" s="79">
        <f t="shared" si="8"/>
        <v>78</v>
      </c>
      <c r="C83" s="78">
        <f t="shared" si="11"/>
        <v>6.4564246513740293E-8</v>
      </c>
      <c r="D83" s="78">
        <f t="shared" si="9"/>
        <v>0.99999969562569491</v>
      </c>
      <c r="E83" s="78">
        <f t="shared" si="10"/>
        <v>3.6893855181465665E-7</v>
      </c>
      <c r="P83" s="79">
        <f t="shared" si="13"/>
        <v>78</v>
      </c>
      <c r="Q83" s="162">
        <f t="shared" si="12"/>
        <v>6.4564246513740703E-8</v>
      </c>
      <c r="R83" s="163">
        <f t="shared" si="14"/>
        <v>0.99999969562569524</v>
      </c>
    </row>
    <row r="84" spans="2:18">
      <c r="B84" s="79">
        <f t="shared" si="8"/>
        <v>79</v>
      </c>
      <c r="C84" s="78">
        <f t="shared" si="11"/>
        <v>5.3265503373835727E-8</v>
      </c>
      <c r="D84" s="78">
        <f t="shared" si="9"/>
        <v>0.99999974889119825</v>
      </c>
      <c r="E84" s="78">
        <f t="shared" si="10"/>
        <v>3.0437430530091636E-7</v>
      </c>
      <c r="P84" s="79">
        <f t="shared" si="13"/>
        <v>79</v>
      </c>
      <c r="Q84" s="162">
        <f t="shared" si="12"/>
        <v>5.3265503373836078E-8</v>
      </c>
      <c r="R84" s="163">
        <f t="shared" si="14"/>
        <v>0.99999974889119858</v>
      </c>
    </row>
    <row r="85" spans="2:18">
      <c r="B85" s="79">
        <f t="shared" si="8"/>
        <v>80</v>
      </c>
      <c r="C85" s="78">
        <f t="shared" si="11"/>
        <v>4.3944040283414484E-8</v>
      </c>
      <c r="D85" s="78">
        <f t="shared" si="9"/>
        <v>0.99999979283523854</v>
      </c>
      <c r="E85" s="78">
        <f t="shared" si="10"/>
        <v>2.5110880192708065E-7</v>
      </c>
      <c r="P85" s="79">
        <f t="shared" si="13"/>
        <v>80</v>
      </c>
      <c r="Q85" s="162">
        <f t="shared" si="12"/>
        <v>4.3944040283414748E-8</v>
      </c>
      <c r="R85" s="163">
        <f t="shared" si="14"/>
        <v>0.99999979283523888</v>
      </c>
    </row>
    <row r="86" spans="2:18">
      <c r="B86" s="79">
        <f t="shared" si="8"/>
        <v>81</v>
      </c>
      <c r="C86" s="78">
        <f t="shared" si="11"/>
        <v>3.6253833233816938E-8</v>
      </c>
      <c r="D86" s="78">
        <f t="shared" si="9"/>
        <v>0.99999982908907181</v>
      </c>
      <c r="E86" s="78">
        <f t="shared" si="10"/>
        <v>2.0716476164366618E-7</v>
      </c>
      <c r="P86" s="79">
        <f t="shared" si="13"/>
        <v>81</v>
      </c>
      <c r="Q86" s="162">
        <f t="shared" si="12"/>
        <v>3.625383323381719E-8</v>
      </c>
      <c r="R86" s="163">
        <f t="shared" si="14"/>
        <v>0.99999982908907215</v>
      </c>
    </row>
    <row r="87" spans="2:18">
      <c r="B87" s="79">
        <f t="shared" si="8"/>
        <v>82</v>
      </c>
      <c r="C87" s="78">
        <f t="shared" si="11"/>
        <v>2.990941241789897E-8</v>
      </c>
      <c r="D87" s="78">
        <f t="shared" si="9"/>
        <v>0.9999998589984842</v>
      </c>
      <c r="E87" s="78">
        <f t="shared" si="10"/>
        <v>1.7091092840984924E-7</v>
      </c>
      <c r="P87" s="79">
        <f t="shared" si="13"/>
        <v>82</v>
      </c>
      <c r="Q87" s="162">
        <f t="shared" si="12"/>
        <v>2.9909412417899182E-8</v>
      </c>
      <c r="R87" s="163">
        <f t="shared" si="14"/>
        <v>0.99999985899848454</v>
      </c>
    </row>
    <row r="88" spans="2:18">
      <c r="B88" s="79">
        <f t="shared" si="8"/>
        <v>83</v>
      </c>
      <c r="C88" s="78">
        <f t="shared" si="11"/>
        <v>2.4675265244766657E-8</v>
      </c>
      <c r="D88" s="78">
        <f t="shared" si="9"/>
        <v>0.99999988367374948</v>
      </c>
      <c r="E88" s="78">
        <f t="shared" si="10"/>
        <v>1.4100151599195027E-7</v>
      </c>
      <c r="P88" s="79">
        <f t="shared" si="13"/>
        <v>83</v>
      </c>
      <c r="Q88" s="162">
        <f t="shared" si="12"/>
        <v>2.4675265244766836E-8</v>
      </c>
      <c r="R88" s="163">
        <f t="shared" si="14"/>
        <v>0.99999988367374981</v>
      </c>
    </row>
    <row r="89" spans="2:18">
      <c r="B89" s="79">
        <f t="shared" si="8"/>
        <v>84</v>
      </c>
      <c r="C89" s="78">
        <f t="shared" si="11"/>
        <v>2.035709382693249E-8</v>
      </c>
      <c r="D89" s="78">
        <f t="shared" si="9"/>
        <v>0.99999990403084327</v>
      </c>
      <c r="E89" s="78">
        <f t="shared" si="10"/>
        <v>1.1632625074718362E-7</v>
      </c>
      <c r="P89" s="79">
        <f t="shared" si="13"/>
        <v>84</v>
      </c>
      <c r="Q89" s="162">
        <f t="shared" si="12"/>
        <v>2.0357093826932629E-8</v>
      </c>
      <c r="R89" s="163">
        <f t="shared" si="14"/>
        <v>0.9999999040308436</v>
      </c>
    </row>
    <row r="90" spans="2:18">
      <c r="B90" s="79">
        <f t="shared" si="8"/>
        <v>85</v>
      </c>
      <c r="C90" s="78">
        <f t="shared" si="11"/>
        <v>1.6794602407219303E-8</v>
      </c>
      <c r="D90" s="78">
        <f t="shared" si="9"/>
        <v>0.99999992082544564</v>
      </c>
      <c r="E90" s="78">
        <f t="shared" si="10"/>
        <v>9.5969156920251124E-8</v>
      </c>
      <c r="P90" s="79">
        <f t="shared" si="13"/>
        <v>85</v>
      </c>
      <c r="Q90" s="162">
        <f t="shared" si="12"/>
        <v>1.6794602407219392E-8</v>
      </c>
      <c r="R90" s="163">
        <f t="shared" si="14"/>
        <v>0.99999992082544598</v>
      </c>
    </row>
    <row r="91" spans="2:18">
      <c r="B91" s="79">
        <f t="shared" si="8"/>
        <v>86</v>
      </c>
      <c r="C91" s="78">
        <f t="shared" si="11"/>
        <v>1.3855546985955924E-8</v>
      </c>
      <c r="D91" s="78">
        <f t="shared" si="9"/>
        <v>0.99999993468099257</v>
      </c>
      <c r="E91" s="78">
        <f t="shared" si="10"/>
        <v>7.9174554513031818E-8</v>
      </c>
      <c r="P91" s="79">
        <f t="shared" si="13"/>
        <v>86</v>
      </c>
      <c r="Q91" s="162">
        <f t="shared" si="12"/>
        <v>1.385554698595602E-8</v>
      </c>
      <c r="R91" s="163">
        <f t="shared" si="14"/>
        <v>0.99999993468099291</v>
      </c>
    </row>
    <row r="92" spans="2:18">
      <c r="B92" s="79">
        <f t="shared" si="8"/>
        <v>87</v>
      </c>
      <c r="C92" s="78">
        <f t="shared" si="11"/>
        <v>1.1430826263413637E-8</v>
      </c>
      <c r="D92" s="78">
        <f t="shared" si="9"/>
        <v>0.99999994611181886</v>
      </c>
      <c r="E92" s="78">
        <f t="shared" si="10"/>
        <v>6.5319007527075889E-8</v>
      </c>
      <c r="P92" s="79">
        <f t="shared" si="13"/>
        <v>87</v>
      </c>
      <c r="Q92" s="162">
        <f t="shared" si="12"/>
        <v>1.14308262634137E-8</v>
      </c>
      <c r="R92" s="163">
        <f t="shared" si="14"/>
        <v>0.99999994611181919</v>
      </c>
    </row>
    <row r="93" spans="2:18">
      <c r="B93" s="79">
        <f t="shared" si="8"/>
        <v>88</v>
      </c>
      <c r="C93" s="78">
        <f t="shared" si="11"/>
        <v>9.4304316673162488E-9</v>
      </c>
      <c r="D93" s="78">
        <f t="shared" si="9"/>
        <v>0.99999995554225052</v>
      </c>
      <c r="E93" s="78">
        <f t="shared" si="10"/>
        <v>5.3888181263662253E-8</v>
      </c>
      <c r="P93" s="79">
        <f t="shared" si="13"/>
        <v>88</v>
      </c>
      <c r="Q93" s="162">
        <f t="shared" si="12"/>
        <v>9.4304316673163216E-9</v>
      </c>
      <c r="R93" s="163">
        <f t="shared" si="14"/>
        <v>0.99999995554225085</v>
      </c>
    </row>
    <row r="94" spans="2:18">
      <c r="B94" s="79">
        <f t="shared" si="8"/>
        <v>89</v>
      </c>
      <c r="C94" s="78">
        <f t="shared" si="11"/>
        <v>7.7801061255359058E-9</v>
      </c>
      <c r="D94" s="78">
        <f t="shared" si="9"/>
        <v>0.99999996332235663</v>
      </c>
      <c r="E94" s="78">
        <f t="shared" si="10"/>
        <v>4.4457749596346005E-8</v>
      </c>
      <c r="P94" s="79">
        <f t="shared" si="13"/>
        <v>89</v>
      </c>
      <c r="Q94" s="162">
        <f t="shared" si="12"/>
        <v>7.7801061255359472E-9</v>
      </c>
      <c r="R94" s="163">
        <f t="shared" si="14"/>
        <v>0.99999996332235697</v>
      </c>
    </row>
    <row r="95" spans="2:18">
      <c r="B95" s="79">
        <f t="shared" si="8"/>
        <v>90</v>
      </c>
      <c r="C95" s="78">
        <f t="shared" si="11"/>
        <v>6.4185875535671208E-9</v>
      </c>
      <c r="D95" s="78">
        <f t="shared" si="9"/>
        <v>0.99999996974094418</v>
      </c>
      <c r="E95" s="78">
        <f t="shared" si="10"/>
        <v>3.6677643470810103E-8</v>
      </c>
      <c r="P95" s="79">
        <f t="shared" si="13"/>
        <v>90</v>
      </c>
      <c r="Q95" s="162">
        <f t="shared" si="12"/>
        <v>6.4185875535671696E-9</v>
      </c>
      <c r="R95" s="163">
        <f t="shared" si="14"/>
        <v>0.99999996974094452</v>
      </c>
    </row>
    <row r="96" spans="2:18">
      <c r="B96" s="79">
        <f t="shared" si="8"/>
        <v>91</v>
      </c>
      <c r="C96" s="78">
        <f t="shared" si="11"/>
        <v>5.2953347316928755E-9</v>
      </c>
      <c r="D96" s="78">
        <f t="shared" si="9"/>
        <v>0.99999997503627891</v>
      </c>
      <c r="E96" s="78">
        <f t="shared" si="10"/>
        <v>3.025905591724298E-8</v>
      </c>
      <c r="P96" s="79">
        <f t="shared" si="13"/>
        <v>91</v>
      </c>
      <c r="Q96" s="162">
        <f t="shared" si="12"/>
        <v>5.2953347316929045E-9</v>
      </c>
      <c r="R96" s="163">
        <f t="shared" si="14"/>
        <v>0.99999997503627924</v>
      </c>
    </row>
    <row r="97" spans="2:18">
      <c r="B97" s="79">
        <f t="shared" si="8"/>
        <v>92</v>
      </c>
      <c r="C97" s="78">
        <f t="shared" si="11"/>
        <v>4.3686511536466222E-9</v>
      </c>
      <c r="D97" s="78">
        <f t="shared" si="9"/>
        <v>0.99999997940493002</v>
      </c>
      <c r="E97" s="78">
        <f t="shared" si="10"/>
        <v>2.4963721185550103E-8</v>
      </c>
      <c r="P97" s="79">
        <f t="shared" si="13"/>
        <v>92</v>
      </c>
      <c r="Q97" s="162">
        <f t="shared" si="12"/>
        <v>4.3686511536466561E-9</v>
      </c>
      <c r="R97" s="163">
        <f t="shared" si="14"/>
        <v>0.99999997940493035</v>
      </c>
    </row>
    <row r="98" spans="2:18">
      <c r="B98" s="79">
        <f t="shared" si="8"/>
        <v>93</v>
      </c>
      <c r="C98" s="78">
        <f t="shared" si="11"/>
        <v>3.6041372017584626E-9</v>
      </c>
      <c r="D98" s="78">
        <f t="shared" si="9"/>
        <v>0.99999998300906723</v>
      </c>
      <c r="E98" s="78">
        <f t="shared" si="10"/>
        <v>2.0595070031903479E-8</v>
      </c>
      <c r="P98" s="79">
        <f t="shared" si="13"/>
        <v>93</v>
      </c>
      <c r="Q98" s="162">
        <f t="shared" si="12"/>
        <v>3.6041372017584862E-9</v>
      </c>
      <c r="R98" s="163">
        <f t="shared" si="14"/>
        <v>0.99999998300906756</v>
      </c>
    </row>
    <row r="99" spans="2:18">
      <c r="B99" s="79">
        <f t="shared" si="8"/>
        <v>94</v>
      </c>
      <c r="C99" s="78">
        <f t="shared" si="11"/>
        <v>2.973413191450732E-9</v>
      </c>
      <c r="D99" s="78">
        <f t="shared" si="9"/>
        <v>0.99999998598248041</v>
      </c>
      <c r="E99" s="78">
        <f t="shared" si="10"/>
        <v>1.6990932830145017E-8</v>
      </c>
      <c r="P99" s="79">
        <f t="shared" si="13"/>
        <v>94</v>
      </c>
      <c r="Q99" s="162">
        <f t="shared" si="12"/>
        <v>2.9734131914507552E-9</v>
      </c>
      <c r="R99" s="163">
        <f t="shared" si="14"/>
        <v>0.99999998598248074</v>
      </c>
    </row>
    <row r="100" spans="2:18">
      <c r="B100" s="79">
        <f t="shared" si="8"/>
        <v>95</v>
      </c>
      <c r="C100" s="78">
        <f t="shared" si="11"/>
        <v>2.4530658829468532E-9</v>
      </c>
      <c r="D100" s="78">
        <f t="shared" si="9"/>
        <v>0.99999998843554627</v>
      </c>
      <c r="E100" s="78">
        <f t="shared" si="10"/>
        <v>1.4017519638694286E-8</v>
      </c>
      <c r="P100" s="79">
        <f t="shared" si="13"/>
        <v>95</v>
      </c>
      <c r="Q100" s="162">
        <f t="shared" si="12"/>
        <v>2.4530658829468685E-9</v>
      </c>
      <c r="R100" s="163">
        <f t="shared" si="14"/>
        <v>0.99999998843554661</v>
      </c>
    </row>
    <row r="101" spans="2:18">
      <c r="B101" s="79">
        <f t="shared" si="8"/>
        <v>96</v>
      </c>
      <c r="C101" s="78">
        <f t="shared" si="11"/>
        <v>2.0237793534311539E-9</v>
      </c>
      <c r="D101" s="78">
        <f t="shared" si="9"/>
        <v>0.99999999045932564</v>
      </c>
      <c r="E101" s="78">
        <f t="shared" si="10"/>
        <v>1.1564453755747433E-8</v>
      </c>
      <c r="P101" s="79">
        <f t="shared" si="13"/>
        <v>96</v>
      </c>
      <c r="Q101" s="162">
        <f t="shared" si="12"/>
        <v>2.0237793534311704E-9</v>
      </c>
      <c r="R101" s="163">
        <f t="shared" si="14"/>
        <v>0.99999999045932597</v>
      </c>
    </row>
    <row r="102" spans="2:18">
      <c r="B102" s="79">
        <f t="shared" si="8"/>
        <v>97</v>
      </c>
      <c r="C102" s="78">
        <f t="shared" si="11"/>
        <v>1.6696179665807016E-9</v>
      </c>
      <c r="D102" s="78">
        <f t="shared" si="9"/>
        <v>0.99999999212894364</v>
      </c>
      <c r="E102" s="78">
        <f t="shared" si="10"/>
        <v>9.5406744023162791E-9</v>
      </c>
      <c r="P102" s="79">
        <f t="shared" si="13"/>
        <v>97</v>
      </c>
      <c r="Q102" s="162">
        <f t="shared" si="12"/>
        <v>1.6696179665807128E-9</v>
      </c>
      <c r="R102" s="163">
        <f t="shared" si="14"/>
        <v>0.99999999212894397</v>
      </c>
    </row>
    <row r="103" spans="2:18">
      <c r="B103" s="79">
        <f t="shared" si="8"/>
        <v>98</v>
      </c>
      <c r="C103" s="78">
        <f t="shared" si="11"/>
        <v>1.3774348224290788E-9</v>
      </c>
      <c r="D103" s="78">
        <f t="shared" si="9"/>
        <v>0.99999999350637847</v>
      </c>
      <c r="E103" s="78">
        <f t="shared" si="10"/>
        <v>7.8710564357355768E-9</v>
      </c>
      <c r="P103" s="79">
        <f t="shared" si="13"/>
        <v>98</v>
      </c>
      <c r="Q103" s="162">
        <f t="shared" ref="Q103:Q104" si="15">_xlfn.NEGBINOM.DIST(P103-s,s,p,0)</f>
        <v>1.3774348224290912E-9</v>
      </c>
      <c r="R103" s="163">
        <f t="shared" si="14"/>
        <v>0.9999999935063788</v>
      </c>
    </row>
    <row r="104" spans="2:18">
      <c r="B104" s="79">
        <f t="shared" si="8"/>
        <v>99</v>
      </c>
      <c r="C104" s="78">
        <f t="shared" si="11"/>
        <v>1.1363837285039899E-9</v>
      </c>
      <c r="D104" s="78">
        <f t="shared" si="9"/>
        <v>0.99999999464276224</v>
      </c>
      <c r="E104" s="78">
        <f t="shared" si="10"/>
        <v>6.4936216133064983E-9</v>
      </c>
      <c r="P104" s="79">
        <f t="shared" si="13"/>
        <v>99</v>
      </c>
      <c r="Q104" s="162">
        <f t="shared" si="15"/>
        <v>1.1363837285039976E-9</v>
      </c>
      <c r="R104" s="163">
        <f t="shared" si="14"/>
        <v>0.99999999464276257</v>
      </c>
    </row>
  </sheetData>
  <mergeCells count="1">
    <mergeCell ref="B1:M1"/>
  </mergeCells>
  <printOptions headings="1" gridLinesSet="0"/>
  <pageMargins left="0.75" right="0.75" top="1" bottom="1" header="0.5" footer="0.5"/>
  <pageSetup orientation="landscape" horizontalDpi="360" verticalDpi="4294967292"/>
  <headerFooter alignWithMargins="0">
    <oddFooter>Page &amp;P</oddFooter>
  </headerFooter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33C39-3DCB-44A9-BF82-1D86739794E6}">
  <sheetPr>
    <tabColor theme="6" tint="-0.249977111117893"/>
    <pageSetUpPr fitToPage="1"/>
  </sheetPr>
  <dimension ref="A1:O110"/>
  <sheetViews>
    <sheetView showGridLines="0" topLeftCell="B13" zoomScale="110" workbookViewId="0">
      <selection activeCell="I32" sqref="I32"/>
    </sheetView>
  </sheetViews>
  <sheetFormatPr baseColWidth="10" defaultColWidth="9.109375" defaultRowHeight="13.8"/>
  <cols>
    <col min="1" max="1" width="23.109375" style="60" bestFit="1" customWidth="1"/>
    <col min="2" max="2" width="9.109375" style="60"/>
    <col min="3" max="3" width="2.6640625" style="60" customWidth="1"/>
    <col min="4" max="4" width="5.33203125" style="60" customWidth="1"/>
    <col min="5" max="6" width="15.33203125" style="60" bestFit="1" customWidth="1"/>
    <col min="7" max="7" width="14.33203125" style="60" bestFit="1" customWidth="1"/>
    <col min="8" max="9" width="9" style="60" customWidth="1"/>
    <col min="10" max="10" width="15.33203125" style="60" bestFit="1" customWidth="1"/>
    <col min="11" max="11" width="9.109375" style="60"/>
    <col min="12" max="12" width="10.33203125" style="60" bestFit="1" customWidth="1"/>
    <col min="13" max="13" width="9.109375" style="60"/>
    <col min="14" max="14" width="10.33203125" style="60" bestFit="1" customWidth="1"/>
    <col min="15" max="256" width="9.109375" style="60"/>
    <col min="257" max="257" width="23.109375" style="60" bestFit="1" customWidth="1"/>
    <col min="258" max="258" width="9.109375" style="60"/>
    <col min="259" max="259" width="2.6640625" style="60" customWidth="1"/>
    <col min="260" max="260" width="5.33203125" style="60" customWidth="1"/>
    <col min="261" max="262" width="15.33203125" style="60" bestFit="1" customWidth="1"/>
    <col min="263" max="263" width="14.33203125" style="60" bestFit="1" customWidth="1"/>
    <col min="264" max="265" width="9" style="60" customWidth="1"/>
    <col min="266" max="266" width="15.33203125" style="60" bestFit="1" customWidth="1"/>
    <col min="267" max="512" width="9.109375" style="60"/>
    <col min="513" max="513" width="23.109375" style="60" bestFit="1" customWidth="1"/>
    <col min="514" max="514" width="9.109375" style="60"/>
    <col min="515" max="515" width="2.6640625" style="60" customWidth="1"/>
    <col min="516" max="516" width="5.33203125" style="60" customWidth="1"/>
    <col min="517" max="518" width="15.33203125" style="60" bestFit="1" customWidth="1"/>
    <col min="519" max="519" width="14.33203125" style="60" bestFit="1" customWidth="1"/>
    <col min="520" max="521" width="9" style="60" customWidth="1"/>
    <col min="522" max="522" width="15.33203125" style="60" bestFit="1" customWidth="1"/>
    <col min="523" max="768" width="9.109375" style="60"/>
    <col min="769" max="769" width="23.109375" style="60" bestFit="1" customWidth="1"/>
    <col min="770" max="770" width="9.109375" style="60"/>
    <col min="771" max="771" width="2.6640625" style="60" customWidth="1"/>
    <col min="772" max="772" width="5.33203125" style="60" customWidth="1"/>
    <col min="773" max="774" width="15.33203125" style="60" bestFit="1" customWidth="1"/>
    <col min="775" max="775" width="14.33203125" style="60" bestFit="1" customWidth="1"/>
    <col min="776" max="777" width="9" style="60" customWidth="1"/>
    <col min="778" max="778" width="15.33203125" style="60" bestFit="1" customWidth="1"/>
    <col min="779" max="1024" width="9.109375" style="60"/>
    <col min="1025" max="1025" width="23.109375" style="60" bestFit="1" customWidth="1"/>
    <col min="1026" max="1026" width="9.109375" style="60"/>
    <col min="1027" max="1027" width="2.6640625" style="60" customWidth="1"/>
    <col min="1028" max="1028" width="5.33203125" style="60" customWidth="1"/>
    <col min="1029" max="1030" width="15.33203125" style="60" bestFit="1" customWidth="1"/>
    <col min="1031" max="1031" width="14.33203125" style="60" bestFit="1" customWidth="1"/>
    <col min="1032" max="1033" width="9" style="60" customWidth="1"/>
    <col min="1034" max="1034" width="15.33203125" style="60" bestFit="1" customWidth="1"/>
    <col min="1035" max="1280" width="9.109375" style="60"/>
    <col min="1281" max="1281" width="23.109375" style="60" bestFit="1" customWidth="1"/>
    <col min="1282" max="1282" width="9.109375" style="60"/>
    <col min="1283" max="1283" width="2.6640625" style="60" customWidth="1"/>
    <col min="1284" max="1284" width="5.33203125" style="60" customWidth="1"/>
    <col min="1285" max="1286" width="15.33203125" style="60" bestFit="1" customWidth="1"/>
    <col min="1287" max="1287" width="14.33203125" style="60" bestFit="1" customWidth="1"/>
    <col min="1288" max="1289" width="9" style="60" customWidth="1"/>
    <col min="1290" max="1290" width="15.33203125" style="60" bestFit="1" customWidth="1"/>
    <col min="1291" max="1536" width="9.109375" style="60"/>
    <col min="1537" max="1537" width="23.109375" style="60" bestFit="1" customWidth="1"/>
    <col min="1538" max="1538" width="9.109375" style="60"/>
    <col min="1539" max="1539" width="2.6640625" style="60" customWidth="1"/>
    <col min="1540" max="1540" width="5.33203125" style="60" customWidth="1"/>
    <col min="1541" max="1542" width="15.33203125" style="60" bestFit="1" customWidth="1"/>
    <col min="1543" max="1543" width="14.33203125" style="60" bestFit="1" customWidth="1"/>
    <col min="1544" max="1545" width="9" style="60" customWidth="1"/>
    <col min="1546" max="1546" width="15.33203125" style="60" bestFit="1" customWidth="1"/>
    <col min="1547" max="1792" width="9.109375" style="60"/>
    <col min="1793" max="1793" width="23.109375" style="60" bestFit="1" customWidth="1"/>
    <col min="1794" max="1794" width="9.109375" style="60"/>
    <col min="1795" max="1795" width="2.6640625" style="60" customWidth="1"/>
    <col min="1796" max="1796" width="5.33203125" style="60" customWidth="1"/>
    <col min="1797" max="1798" width="15.33203125" style="60" bestFit="1" customWidth="1"/>
    <col min="1799" max="1799" width="14.33203125" style="60" bestFit="1" customWidth="1"/>
    <col min="1800" max="1801" width="9" style="60" customWidth="1"/>
    <col min="1802" max="1802" width="15.33203125" style="60" bestFit="1" customWidth="1"/>
    <col min="1803" max="2048" width="9.109375" style="60"/>
    <col min="2049" max="2049" width="23.109375" style="60" bestFit="1" customWidth="1"/>
    <col min="2050" max="2050" width="9.109375" style="60"/>
    <col min="2051" max="2051" width="2.6640625" style="60" customWidth="1"/>
    <col min="2052" max="2052" width="5.33203125" style="60" customWidth="1"/>
    <col min="2053" max="2054" width="15.33203125" style="60" bestFit="1" customWidth="1"/>
    <col min="2055" max="2055" width="14.33203125" style="60" bestFit="1" customWidth="1"/>
    <col min="2056" max="2057" width="9" style="60" customWidth="1"/>
    <col min="2058" max="2058" width="15.33203125" style="60" bestFit="1" customWidth="1"/>
    <col min="2059" max="2304" width="9.109375" style="60"/>
    <col min="2305" max="2305" width="23.109375" style="60" bestFit="1" customWidth="1"/>
    <col min="2306" max="2306" width="9.109375" style="60"/>
    <col min="2307" max="2307" width="2.6640625" style="60" customWidth="1"/>
    <col min="2308" max="2308" width="5.33203125" style="60" customWidth="1"/>
    <col min="2309" max="2310" width="15.33203125" style="60" bestFit="1" customWidth="1"/>
    <col min="2311" max="2311" width="14.33203125" style="60" bestFit="1" customWidth="1"/>
    <col min="2312" max="2313" width="9" style="60" customWidth="1"/>
    <col min="2314" max="2314" width="15.33203125" style="60" bestFit="1" customWidth="1"/>
    <col min="2315" max="2560" width="9.109375" style="60"/>
    <col min="2561" max="2561" width="23.109375" style="60" bestFit="1" customWidth="1"/>
    <col min="2562" max="2562" width="9.109375" style="60"/>
    <col min="2563" max="2563" width="2.6640625" style="60" customWidth="1"/>
    <col min="2564" max="2564" width="5.33203125" style="60" customWidth="1"/>
    <col min="2565" max="2566" width="15.33203125" style="60" bestFit="1" customWidth="1"/>
    <col min="2567" max="2567" width="14.33203125" style="60" bestFit="1" customWidth="1"/>
    <col min="2568" max="2569" width="9" style="60" customWidth="1"/>
    <col min="2570" max="2570" width="15.33203125" style="60" bestFit="1" customWidth="1"/>
    <col min="2571" max="2816" width="9.109375" style="60"/>
    <col min="2817" max="2817" width="23.109375" style="60" bestFit="1" customWidth="1"/>
    <col min="2818" max="2818" width="9.109375" style="60"/>
    <col min="2819" max="2819" width="2.6640625" style="60" customWidth="1"/>
    <col min="2820" max="2820" width="5.33203125" style="60" customWidth="1"/>
    <col min="2821" max="2822" width="15.33203125" style="60" bestFit="1" customWidth="1"/>
    <col min="2823" max="2823" width="14.33203125" style="60" bestFit="1" customWidth="1"/>
    <col min="2824" max="2825" width="9" style="60" customWidth="1"/>
    <col min="2826" max="2826" width="15.33203125" style="60" bestFit="1" customWidth="1"/>
    <col min="2827" max="3072" width="9.109375" style="60"/>
    <col min="3073" max="3073" width="23.109375" style="60" bestFit="1" customWidth="1"/>
    <col min="3074" max="3074" width="9.109375" style="60"/>
    <col min="3075" max="3075" width="2.6640625" style="60" customWidth="1"/>
    <col min="3076" max="3076" width="5.33203125" style="60" customWidth="1"/>
    <col min="3077" max="3078" width="15.33203125" style="60" bestFit="1" customWidth="1"/>
    <col min="3079" max="3079" width="14.33203125" style="60" bestFit="1" customWidth="1"/>
    <col min="3080" max="3081" width="9" style="60" customWidth="1"/>
    <col min="3082" max="3082" width="15.33203125" style="60" bestFit="1" customWidth="1"/>
    <col min="3083" max="3328" width="9.109375" style="60"/>
    <col min="3329" max="3329" width="23.109375" style="60" bestFit="1" customWidth="1"/>
    <col min="3330" max="3330" width="9.109375" style="60"/>
    <col min="3331" max="3331" width="2.6640625" style="60" customWidth="1"/>
    <col min="3332" max="3332" width="5.33203125" style="60" customWidth="1"/>
    <col min="3333" max="3334" width="15.33203125" style="60" bestFit="1" customWidth="1"/>
    <col min="3335" max="3335" width="14.33203125" style="60" bestFit="1" customWidth="1"/>
    <col min="3336" max="3337" width="9" style="60" customWidth="1"/>
    <col min="3338" max="3338" width="15.33203125" style="60" bestFit="1" customWidth="1"/>
    <col min="3339" max="3584" width="9.109375" style="60"/>
    <col min="3585" max="3585" width="23.109375" style="60" bestFit="1" customWidth="1"/>
    <col min="3586" max="3586" width="9.109375" style="60"/>
    <col min="3587" max="3587" width="2.6640625" style="60" customWidth="1"/>
    <col min="3588" max="3588" width="5.33203125" style="60" customWidth="1"/>
    <col min="3589" max="3590" width="15.33203125" style="60" bestFit="1" customWidth="1"/>
    <col min="3591" max="3591" width="14.33203125" style="60" bestFit="1" customWidth="1"/>
    <col min="3592" max="3593" width="9" style="60" customWidth="1"/>
    <col min="3594" max="3594" width="15.33203125" style="60" bestFit="1" customWidth="1"/>
    <col min="3595" max="3840" width="9.109375" style="60"/>
    <col min="3841" max="3841" width="23.109375" style="60" bestFit="1" customWidth="1"/>
    <col min="3842" max="3842" width="9.109375" style="60"/>
    <col min="3843" max="3843" width="2.6640625" style="60" customWidth="1"/>
    <col min="3844" max="3844" width="5.33203125" style="60" customWidth="1"/>
    <col min="3845" max="3846" width="15.33203125" style="60" bestFit="1" customWidth="1"/>
    <col min="3847" max="3847" width="14.33203125" style="60" bestFit="1" customWidth="1"/>
    <col min="3848" max="3849" width="9" style="60" customWidth="1"/>
    <col min="3850" max="3850" width="15.33203125" style="60" bestFit="1" customWidth="1"/>
    <col min="3851" max="4096" width="9.109375" style="60"/>
    <col min="4097" max="4097" width="23.109375" style="60" bestFit="1" customWidth="1"/>
    <col min="4098" max="4098" width="9.109375" style="60"/>
    <col min="4099" max="4099" width="2.6640625" style="60" customWidth="1"/>
    <col min="4100" max="4100" width="5.33203125" style="60" customWidth="1"/>
    <col min="4101" max="4102" width="15.33203125" style="60" bestFit="1" customWidth="1"/>
    <col min="4103" max="4103" width="14.33203125" style="60" bestFit="1" customWidth="1"/>
    <col min="4104" max="4105" width="9" style="60" customWidth="1"/>
    <col min="4106" max="4106" width="15.33203125" style="60" bestFit="1" customWidth="1"/>
    <col min="4107" max="4352" width="9.109375" style="60"/>
    <col min="4353" max="4353" width="23.109375" style="60" bestFit="1" customWidth="1"/>
    <col min="4354" max="4354" width="9.109375" style="60"/>
    <col min="4355" max="4355" width="2.6640625" style="60" customWidth="1"/>
    <col min="4356" max="4356" width="5.33203125" style="60" customWidth="1"/>
    <col min="4357" max="4358" width="15.33203125" style="60" bestFit="1" customWidth="1"/>
    <col min="4359" max="4359" width="14.33203125" style="60" bestFit="1" customWidth="1"/>
    <col min="4360" max="4361" width="9" style="60" customWidth="1"/>
    <col min="4362" max="4362" width="15.33203125" style="60" bestFit="1" customWidth="1"/>
    <col min="4363" max="4608" width="9.109375" style="60"/>
    <col min="4609" max="4609" width="23.109375" style="60" bestFit="1" customWidth="1"/>
    <col min="4610" max="4610" width="9.109375" style="60"/>
    <col min="4611" max="4611" width="2.6640625" style="60" customWidth="1"/>
    <col min="4612" max="4612" width="5.33203125" style="60" customWidth="1"/>
    <col min="4613" max="4614" width="15.33203125" style="60" bestFit="1" customWidth="1"/>
    <col min="4615" max="4615" width="14.33203125" style="60" bestFit="1" customWidth="1"/>
    <col min="4616" max="4617" width="9" style="60" customWidth="1"/>
    <col min="4618" max="4618" width="15.33203125" style="60" bestFit="1" customWidth="1"/>
    <col min="4619" max="4864" width="9.109375" style="60"/>
    <col min="4865" max="4865" width="23.109375" style="60" bestFit="1" customWidth="1"/>
    <col min="4866" max="4866" width="9.109375" style="60"/>
    <col min="4867" max="4867" width="2.6640625" style="60" customWidth="1"/>
    <col min="4868" max="4868" width="5.33203125" style="60" customWidth="1"/>
    <col min="4869" max="4870" width="15.33203125" style="60" bestFit="1" customWidth="1"/>
    <col min="4871" max="4871" width="14.33203125" style="60" bestFit="1" customWidth="1"/>
    <col min="4872" max="4873" width="9" style="60" customWidth="1"/>
    <col min="4874" max="4874" width="15.33203125" style="60" bestFit="1" customWidth="1"/>
    <col min="4875" max="5120" width="9.109375" style="60"/>
    <col min="5121" max="5121" width="23.109375" style="60" bestFit="1" customWidth="1"/>
    <col min="5122" max="5122" width="9.109375" style="60"/>
    <col min="5123" max="5123" width="2.6640625" style="60" customWidth="1"/>
    <col min="5124" max="5124" width="5.33203125" style="60" customWidth="1"/>
    <col min="5125" max="5126" width="15.33203125" style="60" bestFit="1" customWidth="1"/>
    <col min="5127" max="5127" width="14.33203125" style="60" bestFit="1" customWidth="1"/>
    <col min="5128" max="5129" width="9" style="60" customWidth="1"/>
    <col min="5130" max="5130" width="15.33203125" style="60" bestFit="1" customWidth="1"/>
    <col min="5131" max="5376" width="9.109375" style="60"/>
    <col min="5377" max="5377" width="23.109375" style="60" bestFit="1" customWidth="1"/>
    <col min="5378" max="5378" width="9.109375" style="60"/>
    <col min="5379" max="5379" width="2.6640625" style="60" customWidth="1"/>
    <col min="5380" max="5380" width="5.33203125" style="60" customWidth="1"/>
    <col min="5381" max="5382" width="15.33203125" style="60" bestFit="1" customWidth="1"/>
    <col min="5383" max="5383" width="14.33203125" style="60" bestFit="1" customWidth="1"/>
    <col min="5384" max="5385" width="9" style="60" customWidth="1"/>
    <col min="5386" max="5386" width="15.33203125" style="60" bestFit="1" customWidth="1"/>
    <col min="5387" max="5632" width="9.109375" style="60"/>
    <col min="5633" max="5633" width="23.109375" style="60" bestFit="1" customWidth="1"/>
    <col min="5634" max="5634" width="9.109375" style="60"/>
    <col min="5635" max="5635" width="2.6640625" style="60" customWidth="1"/>
    <col min="5636" max="5636" width="5.33203125" style="60" customWidth="1"/>
    <col min="5637" max="5638" width="15.33203125" style="60" bestFit="1" customWidth="1"/>
    <col min="5639" max="5639" width="14.33203125" style="60" bestFit="1" customWidth="1"/>
    <col min="5640" max="5641" width="9" style="60" customWidth="1"/>
    <col min="5642" max="5642" width="15.33203125" style="60" bestFit="1" customWidth="1"/>
    <col min="5643" max="5888" width="9.109375" style="60"/>
    <col min="5889" max="5889" width="23.109375" style="60" bestFit="1" customWidth="1"/>
    <col min="5890" max="5890" width="9.109375" style="60"/>
    <col min="5891" max="5891" width="2.6640625" style="60" customWidth="1"/>
    <col min="5892" max="5892" width="5.33203125" style="60" customWidth="1"/>
    <col min="5893" max="5894" width="15.33203125" style="60" bestFit="1" customWidth="1"/>
    <col min="5895" max="5895" width="14.33203125" style="60" bestFit="1" customWidth="1"/>
    <col min="5896" max="5897" width="9" style="60" customWidth="1"/>
    <col min="5898" max="5898" width="15.33203125" style="60" bestFit="1" customWidth="1"/>
    <col min="5899" max="6144" width="9.109375" style="60"/>
    <col min="6145" max="6145" width="23.109375" style="60" bestFit="1" customWidth="1"/>
    <col min="6146" max="6146" width="9.109375" style="60"/>
    <col min="6147" max="6147" width="2.6640625" style="60" customWidth="1"/>
    <col min="6148" max="6148" width="5.33203125" style="60" customWidth="1"/>
    <col min="6149" max="6150" width="15.33203125" style="60" bestFit="1" customWidth="1"/>
    <col min="6151" max="6151" width="14.33203125" style="60" bestFit="1" customWidth="1"/>
    <col min="6152" max="6153" width="9" style="60" customWidth="1"/>
    <col min="6154" max="6154" width="15.33203125" style="60" bestFit="1" customWidth="1"/>
    <col min="6155" max="6400" width="9.109375" style="60"/>
    <col min="6401" max="6401" width="23.109375" style="60" bestFit="1" customWidth="1"/>
    <col min="6402" max="6402" width="9.109375" style="60"/>
    <col min="6403" max="6403" width="2.6640625" style="60" customWidth="1"/>
    <col min="6404" max="6404" width="5.33203125" style="60" customWidth="1"/>
    <col min="6405" max="6406" width="15.33203125" style="60" bestFit="1" customWidth="1"/>
    <col min="6407" max="6407" width="14.33203125" style="60" bestFit="1" customWidth="1"/>
    <col min="6408" max="6409" width="9" style="60" customWidth="1"/>
    <col min="6410" max="6410" width="15.33203125" style="60" bestFit="1" customWidth="1"/>
    <col min="6411" max="6656" width="9.109375" style="60"/>
    <col min="6657" max="6657" width="23.109375" style="60" bestFit="1" customWidth="1"/>
    <col min="6658" max="6658" width="9.109375" style="60"/>
    <col min="6659" max="6659" width="2.6640625" style="60" customWidth="1"/>
    <col min="6660" max="6660" width="5.33203125" style="60" customWidth="1"/>
    <col min="6661" max="6662" width="15.33203125" style="60" bestFit="1" customWidth="1"/>
    <col min="6663" max="6663" width="14.33203125" style="60" bestFit="1" customWidth="1"/>
    <col min="6664" max="6665" width="9" style="60" customWidth="1"/>
    <col min="6666" max="6666" width="15.33203125" style="60" bestFit="1" customWidth="1"/>
    <col min="6667" max="6912" width="9.109375" style="60"/>
    <col min="6913" max="6913" width="23.109375" style="60" bestFit="1" customWidth="1"/>
    <col min="6914" max="6914" width="9.109375" style="60"/>
    <col min="6915" max="6915" width="2.6640625" style="60" customWidth="1"/>
    <col min="6916" max="6916" width="5.33203125" style="60" customWidth="1"/>
    <col min="6917" max="6918" width="15.33203125" style="60" bestFit="1" customWidth="1"/>
    <col min="6919" max="6919" width="14.33203125" style="60" bestFit="1" customWidth="1"/>
    <col min="6920" max="6921" width="9" style="60" customWidth="1"/>
    <col min="6922" max="6922" width="15.33203125" style="60" bestFit="1" customWidth="1"/>
    <col min="6923" max="7168" width="9.109375" style="60"/>
    <col min="7169" max="7169" width="23.109375" style="60" bestFit="1" customWidth="1"/>
    <col min="7170" max="7170" width="9.109375" style="60"/>
    <col min="7171" max="7171" width="2.6640625" style="60" customWidth="1"/>
    <col min="7172" max="7172" width="5.33203125" style="60" customWidth="1"/>
    <col min="7173" max="7174" width="15.33203125" style="60" bestFit="1" customWidth="1"/>
    <col min="7175" max="7175" width="14.33203125" style="60" bestFit="1" customWidth="1"/>
    <col min="7176" max="7177" width="9" style="60" customWidth="1"/>
    <col min="7178" max="7178" width="15.33203125" style="60" bestFit="1" customWidth="1"/>
    <col min="7179" max="7424" width="9.109375" style="60"/>
    <col min="7425" max="7425" width="23.109375" style="60" bestFit="1" customWidth="1"/>
    <col min="7426" max="7426" width="9.109375" style="60"/>
    <col min="7427" max="7427" width="2.6640625" style="60" customWidth="1"/>
    <col min="7428" max="7428" width="5.33203125" style="60" customWidth="1"/>
    <col min="7429" max="7430" width="15.33203125" style="60" bestFit="1" customWidth="1"/>
    <col min="7431" max="7431" width="14.33203125" style="60" bestFit="1" customWidth="1"/>
    <col min="7432" max="7433" width="9" style="60" customWidth="1"/>
    <col min="7434" max="7434" width="15.33203125" style="60" bestFit="1" customWidth="1"/>
    <col min="7435" max="7680" width="9.109375" style="60"/>
    <col min="7681" max="7681" width="23.109375" style="60" bestFit="1" customWidth="1"/>
    <col min="7682" max="7682" width="9.109375" style="60"/>
    <col min="7683" max="7683" width="2.6640625" style="60" customWidth="1"/>
    <col min="7684" max="7684" width="5.33203125" style="60" customWidth="1"/>
    <col min="7685" max="7686" width="15.33203125" style="60" bestFit="1" customWidth="1"/>
    <col min="7687" max="7687" width="14.33203125" style="60" bestFit="1" customWidth="1"/>
    <col min="7688" max="7689" width="9" style="60" customWidth="1"/>
    <col min="7690" max="7690" width="15.33203125" style="60" bestFit="1" customWidth="1"/>
    <col min="7691" max="7936" width="9.109375" style="60"/>
    <col min="7937" max="7937" width="23.109375" style="60" bestFit="1" customWidth="1"/>
    <col min="7938" max="7938" width="9.109375" style="60"/>
    <col min="7939" max="7939" width="2.6640625" style="60" customWidth="1"/>
    <col min="7940" max="7940" width="5.33203125" style="60" customWidth="1"/>
    <col min="7941" max="7942" width="15.33203125" style="60" bestFit="1" customWidth="1"/>
    <col min="7943" max="7943" width="14.33203125" style="60" bestFit="1" customWidth="1"/>
    <col min="7944" max="7945" width="9" style="60" customWidth="1"/>
    <col min="7946" max="7946" width="15.33203125" style="60" bestFit="1" customWidth="1"/>
    <col min="7947" max="8192" width="9.109375" style="60"/>
    <col min="8193" max="8193" width="23.109375" style="60" bestFit="1" customWidth="1"/>
    <col min="8194" max="8194" width="9.109375" style="60"/>
    <col min="8195" max="8195" width="2.6640625" style="60" customWidth="1"/>
    <col min="8196" max="8196" width="5.33203125" style="60" customWidth="1"/>
    <col min="8197" max="8198" width="15.33203125" style="60" bestFit="1" customWidth="1"/>
    <col min="8199" max="8199" width="14.33203125" style="60" bestFit="1" customWidth="1"/>
    <col min="8200" max="8201" width="9" style="60" customWidth="1"/>
    <col min="8202" max="8202" width="15.33203125" style="60" bestFit="1" customWidth="1"/>
    <col min="8203" max="8448" width="9.109375" style="60"/>
    <col min="8449" max="8449" width="23.109375" style="60" bestFit="1" customWidth="1"/>
    <col min="8450" max="8450" width="9.109375" style="60"/>
    <col min="8451" max="8451" width="2.6640625" style="60" customWidth="1"/>
    <col min="8452" max="8452" width="5.33203125" style="60" customWidth="1"/>
    <col min="8453" max="8454" width="15.33203125" style="60" bestFit="1" customWidth="1"/>
    <col min="8455" max="8455" width="14.33203125" style="60" bestFit="1" customWidth="1"/>
    <col min="8456" max="8457" width="9" style="60" customWidth="1"/>
    <col min="8458" max="8458" width="15.33203125" style="60" bestFit="1" customWidth="1"/>
    <col min="8459" max="8704" width="9.109375" style="60"/>
    <col min="8705" max="8705" width="23.109375" style="60" bestFit="1" customWidth="1"/>
    <col min="8706" max="8706" width="9.109375" style="60"/>
    <col min="8707" max="8707" width="2.6640625" style="60" customWidth="1"/>
    <col min="8708" max="8708" width="5.33203125" style="60" customWidth="1"/>
    <col min="8709" max="8710" width="15.33203125" style="60" bestFit="1" customWidth="1"/>
    <col min="8711" max="8711" width="14.33203125" style="60" bestFit="1" customWidth="1"/>
    <col min="8712" max="8713" width="9" style="60" customWidth="1"/>
    <col min="8714" max="8714" width="15.33203125" style="60" bestFit="1" customWidth="1"/>
    <col min="8715" max="8960" width="9.109375" style="60"/>
    <col min="8961" max="8961" width="23.109375" style="60" bestFit="1" customWidth="1"/>
    <col min="8962" max="8962" width="9.109375" style="60"/>
    <col min="8963" max="8963" width="2.6640625" style="60" customWidth="1"/>
    <col min="8964" max="8964" width="5.33203125" style="60" customWidth="1"/>
    <col min="8965" max="8966" width="15.33203125" style="60" bestFit="1" customWidth="1"/>
    <col min="8967" max="8967" width="14.33203125" style="60" bestFit="1" customWidth="1"/>
    <col min="8968" max="8969" width="9" style="60" customWidth="1"/>
    <col min="8970" max="8970" width="15.33203125" style="60" bestFit="1" customWidth="1"/>
    <col min="8971" max="9216" width="9.109375" style="60"/>
    <col min="9217" max="9217" width="23.109375" style="60" bestFit="1" customWidth="1"/>
    <col min="9218" max="9218" width="9.109375" style="60"/>
    <col min="9219" max="9219" width="2.6640625" style="60" customWidth="1"/>
    <col min="9220" max="9220" width="5.33203125" style="60" customWidth="1"/>
    <col min="9221" max="9222" width="15.33203125" style="60" bestFit="1" customWidth="1"/>
    <col min="9223" max="9223" width="14.33203125" style="60" bestFit="1" customWidth="1"/>
    <col min="9224" max="9225" width="9" style="60" customWidth="1"/>
    <col min="9226" max="9226" width="15.33203125" style="60" bestFit="1" customWidth="1"/>
    <col min="9227" max="9472" width="9.109375" style="60"/>
    <col min="9473" max="9473" width="23.109375" style="60" bestFit="1" customWidth="1"/>
    <col min="9474" max="9474" width="9.109375" style="60"/>
    <col min="9475" max="9475" width="2.6640625" style="60" customWidth="1"/>
    <col min="9476" max="9476" width="5.33203125" style="60" customWidth="1"/>
    <col min="9477" max="9478" width="15.33203125" style="60" bestFit="1" customWidth="1"/>
    <col min="9479" max="9479" width="14.33203125" style="60" bestFit="1" customWidth="1"/>
    <col min="9480" max="9481" width="9" style="60" customWidth="1"/>
    <col min="9482" max="9482" width="15.33203125" style="60" bestFit="1" customWidth="1"/>
    <col min="9483" max="9728" width="9.109375" style="60"/>
    <col min="9729" max="9729" width="23.109375" style="60" bestFit="1" customWidth="1"/>
    <col min="9730" max="9730" width="9.109375" style="60"/>
    <col min="9731" max="9731" width="2.6640625" style="60" customWidth="1"/>
    <col min="9732" max="9732" width="5.33203125" style="60" customWidth="1"/>
    <col min="9733" max="9734" width="15.33203125" style="60" bestFit="1" customWidth="1"/>
    <col min="9735" max="9735" width="14.33203125" style="60" bestFit="1" customWidth="1"/>
    <col min="9736" max="9737" width="9" style="60" customWidth="1"/>
    <col min="9738" max="9738" width="15.33203125" style="60" bestFit="1" customWidth="1"/>
    <col min="9739" max="9984" width="9.109375" style="60"/>
    <col min="9985" max="9985" width="23.109375" style="60" bestFit="1" customWidth="1"/>
    <col min="9986" max="9986" width="9.109375" style="60"/>
    <col min="9987" max="9987" width="2.6640625" style="60" customWidth="1"/>
    <col min="9988" max="9988" width="5.33203125" style="60" customWidth="1"/>
    <col min="9989" max="9990" width="15.33203125" style="60" bestFit="1" customWidth="1"/>
    <col min="9991" max="9991" width="14.33203125" style="60" bestFit="1" customWidth="1"/>
    <col min="9992" max="9993" width="9" style="60" customWidth="1"/>
    <col min="9994" max="9994" width="15.33203125" style="60" bestFit="1" customWidth="1"/>
    <col min="9995" max="10240" width="9.109375" style="60"/>
    <col min="10241" max="10241" width="23.109375" style="60" bestFit="1" customWidth="1"/>
    <col min="10242" max="10242" width="9.109375" style="60"/>
    <col min="10243" max="10243" width="2.6640625" style="60" customWidth="1"/>
    <col min="10244" max="10244" width="5.33203125" style="60" customWidth="1"/>
    <col min="10245" max="10246" width="15.33203125" style="60" bestFit="1" customWidth="1"/>
    <col min="10247" max="10247" width="14.33203125" style="60" bestFit="1" customWidth="1"/>
    <col min="10248" max="10249" width="9" style="60" customWidth="1"/>
    <col min="10250" max="10250" width="15.33203125" style="60" bestFit="1" customWidth="1"/>
    <col min="10251" max="10496" width="9.109375" style="60"/>
    <col min="10497" max="10497" width="23.109375" style="60" bestFit="1" customWidth="1"/>
    <col min="10498" max="10498" width="9.109375" style="60"/>
    <col min="10499" max="10499" width="2.6640625" style="60" customWidth="1"/>
    <col min="10500" max="10500" width="5.33203125" style="60" customWidth="1"/>
    <col min="10501" max="10502" width="15.33203125" style="60" bestFit="1" customWidth="1"/>
    <col min="10503" max="10503" width="14.33203125" style="60" bestFit="1" customWidth="1"/>
    <col min="10504" max="10505" width="9" style="60" customWidth="1"/>
    <col min="10506" max="10506" width="15.33203125" style="60" bestFit="1" customWidth="1"/>
    <col min="10507" max="10752" width="9.109375" style="60"/>
    <col min="10753" max="10753" width="23.109375" style="60" bestFit="1" customWidth="1"/>
    <col min="10754" max="10754" width="9.109375" style="60"/>
    <col min="10755" max="10755" width="2.6640625" style="60" customWidth="1"/>
    <col min="10756" max="10756" width="5.33203125" style="60" customWidth="1"/>
    <col min="10757" max="10758" width="15.33203125" style="60" bestFit="1" customWidth="1"/>
    <col min="10759" max="10759" width="14.33203125" style="60" bestFit="1" customWidth="1"/>
    <col min="10760" max="10761" width="9" style="60" customWidth="1"/>
    <col min="10762" max="10762" width="15.33203125" style="60" bestFit="1" customWidth="1"/>
    <col min="10763" max="11008" width="9.109375" style="60"/>
    <col min="11009" max="11009" width="23.109375" style="60" bestFit="1" customWidth="1"/>
    <col min="11010" max="11010" width="9.109375" style="60"/>
    <col min="11011" max="11011" width="2.6640625" style="60" customWidth="1"/>
    <col min="11012" max="11012" width="5.33203125" style="60" customWidth="1"/>
    <col min="11013" max="11014" width="15.33203125" style="60" bestFit="1" customWidth="1"/>
    <col min="11015" max="11015" width="14.33203125" style="60" bestFit="1" customWidth="1"/>
    <col min="11016" max="11017" width="9" style="60" customWidth="1"/>
    <col min="11018" max="11018" width="15.33203125" style="60" bestFit="1" customWidth="1"/>
    <col min="11019" max="11264" width="9.109375" style="60"/>
    <col min="11265" max="11265" width="23.109375" style="60" bestFit="1" customWidth="1"/>
    <col min="11266" max="11266" width="9.109375" style="60"/>
    <col min="11267" max="11267" width="2.6640625" style="60" customWidth="1"/>
    <col min="11268" max="11268" width="5.33203125" style="60" customWidth="1"/>
    <col min="11269" max="11270" width="15.33203125" style="60" bestFit="1" customWidth="1"/>
    <col min="11271" max="11271" width="14.33203125" style="60" bestFit="1" customWidth="1"/>
    <col min="11272" max="11273" width="9" style="60" customWidth="1"/>
    <col min="11274" max="11274" width="15.33203125" style="60" bestFit="1" customWidth="1"/>
    <col min="11275" max="11520" width="9.109375" style="60"/>
    <col min="11521" max="11521" width="23.109375" style="60" bestFit="1" customWidth="1"/>
    <col min="11522" max="11522" width="9.109375" style="60"/>
    <col min="11523" max="11523" width="2.6640625" style="60" customWidth="1"/>
    <col min="11524" max="11524" width="5.33203125" style="60" customWidth="1"/>
    <col min="11525" max="11526" width="15.33203125" style="60" bestFit="1" customWidth="1"/>
    <col min="11527" max="11527" width="14.33203125" style="60" bestFit="1" customWidth="1"/>
    <col min="11528" max="11529" width="9" style="60" customWidth="1"/>
    <col min="11530" max="11530" width="15.33203125" style="60" bestFit="1" customWidth="1"/>
    <col min="11531" max="11776" width="9.109375" style="60"/>
    <col min="11777" max="11777" width="23.109375" style="60" bestFit="1" customWidth="1"/>
    <col min="11778" max="11778" width="9.109375" style="60"/>
    <col min="11779" max="11779" width="2.6640625" style="60" customWidth="1"/>
    <col min="11780" max="11780" width="5.33203125" style="60" customWidth="1"/>
    <col min="11781" max="11782" width="15.33203125" style="60" bestFit="1" customWidth="1"/>
    <col min="11783" max="11783" width="14.33203125" style="60" bestFit="1" customWidth="1"/>
    <col min="11784" max="11785" width="9" style="60" customWidth="1"/>
    <col min="11786" max="11786" width="15.33203125" style="60" bestFit="1" customWidth="1"/>
    <col min="11787" max="12032" width="9.109375" style="60"/>
    <col min="12033" max="12033" width="23.109375" style="60" bestFit="1" customWidth="1"/>
    <col min="12034" max="12034" width="9.109375" style="60"/>
    <col min="12035" max="12035" width="2.6640625" style="60" customWidth="1"/>
    <col min="12036" max="12036" width="5.33203125" style="60" customWidth="1"/>
    <col min="12037" max="12038" width="15.33203125" style="60" bestFit="1" customWidth="1"/>
    <col min="12039" max="12039" width="14.33203125" style="60" bestFit="1" customWidth="1"/>
    <col min="12040" max="12041" width="9" style="60" customWidth="1"/>
    <col min="12042" max="12042" width="15.33203125" style="60" bestFit="1" customWidth="1"/>
    <col min="12043" max="12288" width="9.109375" style="60"/>
    <col min="12289" max="12289" width="23.109375" style="60" bestFit="1" customWidth="1"/>
    <col min="12290" max="12290" width="9.109375" style="60"/>
    <col min="12291" max="12291" width="2.6640625" style="60" customWidth="1"/>
    <col min="12292" max="12292" width="5.33203125" style="60" customWidth="1"/>
    <col min="12293" max="12294" width="15.33203125" style="60" bestFit="1" customWidth="1"/>
    <col min="12295" max="12295" width="14.33203125" style="60" bestFit="1" customWidth="1"/>
    <col min="12296" max="12297" width="9" style="60" customWidth="1"/>
    <col min="12298" max="12298" width="15.33203125" style="60" bestFit="1" customWidth="1"/>
    <col min="12299" max="12544" width="9.109375" style="60"/>
    <col min="12545" max="12545" width="23.109375" style="60" bestFit="1" customWidth="1"/>
    <col min="12546" max="12546" width="9.109375" style="60"/>
    <col min="12547" max="12547" width="2.6640625" style="60" customWidth="1"/>
    <col min="12548" max="12548" width="5.33203125" style="60" customWidth="1"/>
    <col min="12549" max="12550" width="15.33203125" style="60" bestFit="1" customWidth="1"/>
    <col min="12551" max="12551" width="14.33203125" style="60" bestFit="1" customWidth="1"/>
    <col min="12552" max="12553" width="9" style="60" customWidth="1"/>
    <col min="12554" max="12554" width="15.33203125" style="60" bestFit="1" customWidth="1"/>
    <col min="12555" max="12800" width="9.109375" style="60"/>
    <col min="12801" max="12801" width="23.109375" style="60" bestFit="1" customWidth="1"/>
    <col min="12802" max="12802" width="9.109375" style="60"/>
    <col min="12803" max="12803" width="2.6640625" style="60" customWidth="1"/>
    <col min="12804" max="12804" width="5.33203125" style="60" customWidth="1"/>
    <col min="12805" max="12806" width="15.33203125" style="60" bestFit="1" customWidth="1"/>
    <col min="12807" max="12807" width="14.33203125" style="60" bestFit="1" customWidth="1"/>
    <col min="12808" max="12809" width="9" style="60" customWidth="1"/>
    <col min="12810" max="12810" width="15.33203125" style="60" bestFit="1" customWidth="1"/>
    <col min="12811" max="13056" width="9.109375" style="60"/>
    <col min="13057" max="13057" width="23.109375" style="60" bestFit="1" customWidth="1"/>
    <col min="13058" max="13058" width="9.109375" style="60"/>
    <col min="13059" max="13059" width="2.6640625" style="60" customWidth="1"/>
    <col min="13060" max="13060" width="5.33203125" style="60" customWidth="1"/>
    <col min="13061" max="13062" width="15.33203125" style="60" bestFit="1" customWidth="1"/>
    <col min="13063" max="13063" width="14.33203125" style="60" bestFit="1" customWidth="1"/>
    <col min="13064" max="13065" width="9" style="60" customWidth="1"/>
    <col min="13066" max="13066" width="15.33203125" style="60" bestFit="1" customWidth="1"/>
    <col min="13067" max="13312" width="9.109375" style="60"/>
    <col min="13313" max="13313" width="23.109375" style="60" bestFit="1" customWidth="1"/>
    <col min="13314" max="13314" width="9.109375" style="60"/>
    <col min="13315" max="13315" width="2.6640625" style="60" customWidth="1"/>
    <col min="13316" max="13316" width="5.33203125" style="60" customWidth="1"/>
    <col min="13317" max="13318" width="15.33203125" style="60" bestFit="1" customWidth="1"/>
    <col min="13319" max="13319" width="14.33203125" style="60" bestFit="1" customWidth="1"/>
    <col min="13320" max="13321" width="9" style="60" customWidth="1"/>
    <col min="13322" max="13322" width="15.33203125" style="60" bestFit="1" customWidth="1"/>
    <col min="13323" max="13568" width="9.109375" style="60"/>
    <col min="13569" max="13569" width="23.109375" style="60" bestFit="1" customWidth="1"/>
    <col min="13570" max="13570" width="9.109375" style="60"/>
    <col min="13571" max="13571" width="2.6640625" style="60" customWidth="1"/>
    <col min="13572" max="13572" width="5.33203125" style="60" customWidth="1"/>
    <col min="13573" max="13574" width="15.33203125" style="60" bestFit="1" customWidth="1"/>
    <col min="13575" max="13575" width="14.33203125" style="60" bestFit="1" customWidth="1"/>
    <col min="13576" max="13577" width="9" style="60" customWidth="1"/>
    <col min="13578" max="13578" width="15.33203125" style="60" bestFit="1" customWidth="1"/>
    <col min="13579" max="13824" width="9.109375" style="60"/>
    <col min="13825" max="13825" width="23.109375" style="60" bestFit="1" customWidth="1"/>
    <col min="13826" max="13826" width="9.109375" style="60"/>
    <col min="13827" max="13827" width="2.6640625" style="60" customWidth="1"/>
    <col min="13828" max="13828" width="5.33203125" style="60" customWidth="1"/>
    <col min="13829" max="13830" width="15.33203125" style="60" bestFit="1" customWidth="1"/>
    <col min="13831" max="13831" width="14.33203125" style="60" bestFit="1" customWidth="1"/>
    <col min="13832" max="13833" width="9" style="60" customWidth="1"/>
    <col min="13834" max="13834" width="15.33203125" style="60" bestFit="1" customWidth="1"/>
    <col min="13835" max="14080" width="9.109375" style="60"/>
    <col min="14081" max="14081" width="23.109375" style="60" bestFit="1" customWidth="1"/>
    <col min="14082" max="14082" width="9.109375" style="60"/>
    <col min="14083" max="14083" width="2.6640625" style="60" customWidth="1"/>
    <col min="14084" max="14084" width="5.33203125" style="60" customWidth="1"/>
    <col min="14085" max="14086" width="15.33203125" style="60" bestFit="1" customWidth="1"/>
    <col min="14087" max="14087" width="14.33203125" style="60" bestFit="1" customWidth="1"/>
    <col min="14088" max="14089" width="9" style="60" customWidth="1"/>
    <col min="14090" max="14090" width="15.33203125" style="60" bestFit="1" customWidth="1"/>
    <col min="14091" max="14336" width="9.109375" style="60"/>
    <col min="14337" max="14337" width="23.109375" style="60" bestFit="1" customWidth="1"/>
    <col min="14338" max="14338" width="9.109375" style="60"/>
    <col min="14339" max="14339" width="2.6640625" style="60" customWidth="1"/>
    <col min="14340" max="14340" width="5.33203125" style="60" customWidth="1"/>
    <col min="14341" max="14342" width="15.33203125" style="60" bestFit="1" customWidth="1"/>
    <col min="14343" max="14343" width="14.33203125" style="60" bestFit="1" customWidth="1"/>
    <col min="14344" max="14345" width="9" style="60" customWidth="1"/>
    <col min="14346" max="14346" width="15.33203125" style="60" bestFit="1" customWidth="1"/>
    <col min="14347" max="14592" width="9.109375" style="60"/>
    <col min="14593" max="14593" width="23.109375" style="60" bestFit="1" customWidth="1"/>
    <col min="14594" max="14594" width="9.109375" style="60"/>
    <col min="14595" max="14595" width="2.6640625" style="60" customWidth="1"/>
    <col min="14596" max="14596" width="5.33203125" style="60" customWidth="1"/>
    <col min="14597" max="14598" width="15.33203125" style="60" bestFit="1" customWidth="1"/>
    <col min="14599" max="14599" width="14.33203125" style="60" bestFit="1" customWidth="1"/>
    <col min="14600" max="14601" width="9" style="60" customWidth="1"/>
    <col min="14602" max="14602" width="15.33203125" style="60" bestFit="1" customWidth="1"/>
    <col min="14603" max="14848" width="9.109375" style="60"/>
    <col min="14849" max="14849" width="23.109375" style="60" bestFit="1" customWidth="1"/>
    <col min="14850" max="14850" width="9.109375" style="60"/>
    <col min="14851" max="14851" width="2.6640625" style="60" customWidth="1"/>
    <col min="14852" max="14852" width="5.33203125" style="60" customWidth="1"/>
    <col min="14853" max="14854" width="15.33203125" style="60" bestFit="1" customWidth="1"/>
    <col min="14855" max="14855" width="14.33203125" style="60" bestFit="1" customWidth="1"/>
    <col min="14856" max="14857" width="9" style="60" customWidth="1"/>
    <col min="14858" max="14858" width="15.33203125" style="60" bestFit="1" customWidth="1"/>
    <col min="14859" max="15104" width="9.109375" style="60"/>
    <col min="15105" max="15105" width="23.109375" style="60" bestFit="1" customWidth="1"/>
    <col min="15106" max="15106" width="9.109375" style="60"/>
    <col min="15107" max="15107" width="2.6640625" style="60" customWidth="1"/>
    <col min="15108" max="15108" width="5.33203125" style="60" customWidth="1"/>
    <col min="15109" max="15110" width="15.33203125" style="60" bestFit="1" customWidth="1"/>
    <col min="15111" max="15111" width="14.33203125" style="60" bestFit="1" customWidth="1"/>
    <col min="15112" max="15113" width="9" style="60" customWidth="1"/>
    <col min="15114" max="15114" width="15.33203125" style="60" bestFit="1" customWidth="1"/>
    <col min="15115" max="15360" width="9.109375" style="60"/>
    <col min="15361" max="15361" width="23.109375" style="60" bestFit="1" customWidth="1"/>
    <col min="15362" max="15362" width="9.109375" style="60"/>
    <col min="15363" max="15363" width="2.6640625" style="60" customWidth="1"/>
    <col min="15364" max="15364" width="5.33203125" style="60" customWidth="1"/>
    <col min="15365" max="15366" width="15.33203125" style="60" bestFit="1" customWidth="1"/>
    <col min="15367" max="15367" width="14.33203125" style="60" bestFit="1" customWidth="1"/>
    <col min="15368" max="15369" width="9" style="60" customWidth="1"/>
    <col min="15370" max="15370" width="15.33203125" style="60" bestFit="1" customWidth="1"/>
    <col min="15371" max="15616" width="9.109375" style="60"/>
    <col min="15617" max="15617" width="23.109375" style="60" bestFit="1" customWidth="1"/>
    <col min="15618" max="15618" width="9.109375" style="60"/>
    <col min="15619" max="15619" width="2.6640625" style="60" customWidth="1"/>
    <col min="15620" max="15620" width="5.33203125" style="60" customWidth="1"/>
    <col min="15621" max="15622" width="15.33203125" style="60" bestFit="1" customWidth="1"/>
    <col min="15623" max="15623" width="14.33203125" style="60" bestFit="1" customWidth="1"/>
    <col min="15624" max="15625" width="9" style="60" customWidth="1"/>
    <col min="15626" max="15626" width="15.33203125" style="60" bestFit="1" customWidth="1"/>
    <col min="15627" max="15872" width="9.109375" style="60"/>
    <col min="15873" max="15873" width="23.109375" style="60" bestFit="1" customWidth="1"/>
    <col min="15874" max="15874" width="9.109375" style="60"/>
    <col min="15875" max="15875" width="2.6640625" style="60" customWidth="1"/>
    <col min="15876" max="15876" width="5.33203125" style="60" customWidth="1"/>
    <col min="15877" max="15878" width="15.33203125" style="60" bestFit="1" customWidth="1"/>
    <col min="15879" max="15879" width="14.33203125" style="60" bestFit="1" customWidth="1"/>
    <col min="15880" max="15881" width="9" style="60" customWidth="1"/>
    <col min="15882" max="15882" width="15.33203125" style="60" bestFit="1" customWidth="1"/>
    <col min="15883" max="16128" width="9.109375" style="60"/>
    <col min="16129" max="16129" width="23.109375" style="60" bestFit="1" customWidth="1"/>
    <col min="16130" max="16130" width="9.109375" style="60"/>
    <col min="16131" max="16131" width="2.6640625" style="60" customWidth="1"/>
    <col min="16132" max="16132" width="5.33203125" style="60" customWidth="1"/>
    <col min="16133" max="16134" width="15.33203125" style="60" bestFit="1" customWidth="1"/>
    <col min="16135" max="16135" width="14.33203125" style="60" bestFit="1" customWidth="1"/>
    <col min="16136" max="16137" width="9" style="60" customWidth="1"/>
    <col min="16138" max="16138" width="15.33203125" style="60" bestFit="1" customWidth="1"/>
    <col min="16139" max="16384" width="9.109375" style="60"/>
  </cols>
  <sheetData>
    <row r="1" spans="1:15">
      <c r="N1" s="60" t="s">
        <v>103</v>
      </c>
    </row>
    <row r="2" spans="1:15">
      <c r="N2" s="61" t="s">
        <v>104</v>
      </c>
      <c r="O2" s="60" t="s">
        <v>105</v>
      </c>
    </row>
    <row r="3" spans="1:15">
      <c r="N3" s="61" t="s">
        <v>106</v>
      </c>
      <c r="O3" s="60" t="s">
        <v>107</v>
      </c>
    </row>
    <row r="4" spans="1:15" ht="23.4">
      <c r="C4" s="190" t="s">
        <v>108</v>
      </c>
      <c r="D4" s="190"/>
      <c r="E4" s="190"/>
      <c r="F4" s="190"/>
      <c r="G4" s="190"/>
      <c r="H4" s="190"/>
      <c r="I4" s="190"/>
      <c r="J4" s="190"/>
      <c r="N4" s="61" t="s">
        <v>109</v>
      </c>
      <c r="O4" s="60" t="s">
        <v>110</v>
      </c>
    </row>
    <row r="5" spans="1:15" ht="4.5" customHeight="1">
      <c r="C5" s="62"/>
      <c r="D5" s="62"/>
      <c r="E5" s="62"/>
      <c r="F5" s="62"/>
      <c r="G5" s="62"/>
      <c r="H5" s="62"/>
      <c r="I5" s="62"/>
      <c r="J5" s="62"/>
    </row>
    <row r="6" spans="1:15" s="61" customFormat="1">
      <c r="C6" s="63"/>
      <c r="E6" s="64" t="s">
        <v>111</v>
      </c>
      <c r="F6" s="65" t="s">
        <v>109</v>
      </c>
      <c r="H6" s="66" t="s">
        <v>112</v>
      </c>
      <c r="I6" s="67" t="s">
        <v>113</v>
      </c>
      <c r="J6" s="68" t="s">
        <v>114</v>
      </c>
      <c r="N6" s="61" t="s">
        <v>115</v>
      </c>
      <c r="O6" s="69" t="s">
        <v>116</v>
      </c>
    </row>
    <row r="7" spans="1:15">
      <c r="A7" s="70" t="s">
        <v>117</v>
      </c>
      <c r="C7" s="62"/>
      <c r="E7" s="71">
        <v>16</v>
      </c>
      <c r="F7" s="72">
        <v>0.75</v>
      </c>
      <c r="H7" s="73">
        <f>n*p</f>
        <v>12</v>
      </c>
      <c r="I7" s="74">
        <f>n*p*(1-p)</f>
        <v>3</v>
      </c>
      <c r="J7" s="75">
        <f>SQRT(I7)</f>
        <v>1.7320508075688772</v>
      </c>
      <c r="K7" s="60" t="s">
        <v>118</v>
      </c>
    </row>
    <row r="8" spans="1:15" ht="6" customHeight="1">
      <c r="C8" s="62"/>
      <c r="D8" s="62"/>
      <c r="E8" s="62"/>
      <c r="F8" s="62"/>
      <c r="G8" s="62"/>
      <c r="H8" s="62"/>
      <c r="I8" s="62"/>
      <c r="J8" s="62"/>
    </row>
    <row r="9" spans="1:15" ht="16.5" customHeight="1">
      <c r="C9" s="62"/>
      <c r="D9" s="76" t="s">
        <v>106</v>
      </c>
      <c r="E9" s="66" t="s">
        <v>119</v>
      </c>
      <c r="F9" s="66" t="s">
        <v>120</v>
      </c>
      <c r="G9" s="67" t="s">
        <v>121</v>
      </c>
      <c r="H9" s="62"/>
      <c r="I9" s="62"/>
      <c r="J9" s="62"/>
    </row>
    <row r="10" spans="1:15">
      <c r="C10" s="62"/>
      <c r="D10" s="77">
        <v>0</v>
      </c>
      <c r="E10" s="205">
        <f>BINOMDIST(D10,n,p,FALSE)</f>
        <v>2.3283064365386978E-10</v>
      </c>
      <c r="F10" s="78">
        <f>BINOMDIST(D10,n,p,TRUE)</f>
        <v>2.3283064365386978E-10</v>
      </c>
      <c r="G10" s="78">
        <f>IF(D10&lt;&gt;0,1-BINOMDIST(D10-1,n,p,TRUE),1)</f>
        <v>1</v>
      </c>
      <c r="H10" s="62"/>
      <c r="I10" s="62"/>
      <c r="J10" s="62"/>
    </row>
    <row r="11" spans="1:15">
      <c r="C11" s="62"/>
      <c r="D11" s="79">
        <f>IF(AND(D10&lt;&gt;"",D10&lt;n),D10+1,"")</f>
        <v>1</v>
      </c>
      <c r="E11" s="78">
        <f>IF(D11&lt;&gt;"",BINOMDIST(D11,n,p,FALSE),"")</f>
        <v>1.1175870895385742E-8</v>
      </c>
      <c r="F11" s="78">
        <f>IF(D11&lt;&gt;"",BINOMDIST(D11,n,p,TRUE),"")</f>
        <v>1.140870153903963E-8</v>
      </c>
      <c r="G11" s="78">
        <f>IF(F11&lt;&gt;"",1-F10,"")</f>
        <v>0.99999999976716936</v>
      </c>
      <c r="H11" s="62"/>
      <c r="I11" s="62"/>
      <c r="J11" s="62"/>
    </row>
    <row r="12" spans="1:15">
      <c r="C12" s="62"/>
      <c r="D12" s="79">
        <f>IF(AND(D11&lt;&gt;"",D11&lt;n),D11+1,"")</f>
        <v>2</v>
      </c>
      <c r="E12" s="78">
        <f>IF(D12&lt;&gt;"",BINOMDIST(D12,n,p,FALSE),"")</f>
        <v>2.5145709514617893E-7</v>
      </c>
      <c r="F12" s="78">
        <f>IF(D12&lt;&gt;"",BINOMDIST(D12,n,p,TRUE),"")</f>
        <v>2.6286579668521908E-7</v>
      </c>
      <c r="G12" s="78">
        <f>IF(F12&lt;&gt;"",1-F11,"")</f>
        <v>0.99999998859129846</v>
      </c>
      <c r="H12" s="62"/>
      <c r="I12" s="62"/>
      <c r="J12" s="62"/>
    </row>
    <row r="13" spans="1:15">
      <c r="C13" s="62"/>
      <c r="D13" s="79">
        <f>IF(AND(D12&lt;&gt;"",D12&lt;n),D12+1,"")</f>
        <v>3</v>
      </c>
      <c r="E13" s="78">
        <f>IF(D13&lt;&gt;"",BINOMDIST(D13,n,p,FALSE),"")</f>
        <v>3.5203993320465029E-6</v>
      </c>
      <c r="F13" s="78">
        <f>IF(D13&lt;&gt;"",BINOMDIST(D13,n,p,TRUE),"")</f>
        <v>3.7832651287317331E-6</v>
      </c>
      <c r="G13" s="78">
        <f>IF(F13&lt;&gt;"",1-F12,"")</f>
        <v>0.99999973713420331</v>
      </c>
      <c r="H13" s="62"/>
      <c r="I13" s="62"/>
      <c r="J13" s="62"/>
    </row>
    <row r="14" spans="1:15">
      <c r="C14" s="62"/>
      <c r="D14" s="79">
        <f>IF(AND(D13&lt;&gt;"",D13&lt;n),D13+1,"")</f>
        <v>4</v>
      </c>
      <c r="E14" s="78">
        <f>IF(D14&lt;&gt;"",BINOMDIST(D14,n,p,FALSE),"")</f>
        <v>3.432389348745344E-5</v>
      </c>
      <c r="F14" s="78">
        <f>IF(D14&lt;&gt;"",BINOMDIST(D14,n,p,TRUE),"")</f>
        <v>3.8107158616185188E-5</v>
      </c>
      <c r="G14" s="78">
        <f>IF(F14&lt;&gt;"",1-F13,"")</f>
        <v>0.99999621673487127</v>
      </c>
      <c r="H14" s="62"/>
      <c r="I14" s="62"/>
      <c r="J14" s="62"/>
    </row>
    <row r="15" spans="1:15">
      <c r="C15" s="62"/>
      <c r="D15" s="79">
        <f>IF(AND(D14&lt;&gt;"",D14&lt;n),D14+1,"")</f>
        <v>5</v>
      </c>
      <c r="E15" s="78">
        <f>IF(D15&lt;&gt;"",BINOMDIST(D15,n,p,FALSE),"")</f>
        <v>2.4713203310966508E-4</v>
      </c>
      <c r="F15" s="78">
        <f>IF(D15&lt;&gt;"",BINOMDIST(D15,n,p,TRUE),"")</f>
        <v>2.8523919172585016E-4</v>
      </c>
      <c r="G15" s="78">
        <f>IF(F15&lt;&gt;"",1-F14,"")</f>
        <v>0.99996189284138381</v>
      </c>
      <c r="H15" s="62"/>
      <c r="I15" s="62"/>
      <c r="J15" s="62"/>
    </row>
    <row r="16" spans="1:15">
      <c r="C16" s="62"/>
      <c r="D16" s="79">
        <f>IF(AND(D15&lt;&gt;"",D15&lt;n),D15+1,"")</f>
        <v>6</v>
      </c>
      <c r="E16" s="78">
        <f>IF(D16&lt;&gt;"",BINOMDIST(D16,n,p,FALSE),"")</f>
        <v>1.3592261821031564E-3</v>
      </c>
      <c r="F16" s="78">
        <f>IF(D16&lt;&gt;"",BINOMDIST(D16,n,p,TRUE),"")</f>
        <v>1.6444653738290078E-3</v>
      </c>
      <c r="G16" s="78">
        <f>IF(F16&lt;&gt;"",1-F15,"")</f>
        <v>0.99971476080827415</v>
      </c>
      <c r="H16" s="62"/>
      <c r="I16" s="62"/>
      <c r="J16" s="62"/>
    </row>
    <row r="17" spans="2:12">
      <c r="C17" s="62"/>
      <c r="D17" s="79">
        <f>IF(AND(D16&lt;&gt;"",D16&lt;n),D16+1,"")</f>
        <v>7</v>
      </c>
      <c r="E17" s="78">
        <f>IF(D17&lt;&gt;"",BINOMDIST(D17,n,p,FALSE),"")</f>
        <v>5.8252550661563795E-3</v>
      </c>
      <c r="F17" s="78">
        <f>IF(D17&lt;&gt;"",BINOMDIST(D17,n,p,TRUE),"")</f>
        <v>7.4697204399853988E-3</v>
      </c>
      <c r="G17" s="78">
        <f>IF(F17&lt;&gt;"",1-F16,"")</f>
        <v>0.99835553462617099</v>
      </c>
      <c r="H17" s="62"/>
      <c r="I17" s="62"/>
      <c r="J17" s="62"/>
    </row>
    <row r="18" spans="2:12">
      <c r="B18" s="80">
        <f>1-F18</f>
        <v>0.9728700437117368</v>
      </c>
      <c r="C18" s="62"/>
      <c r="D18" s="79">
        <f>IF(AND(D17&lt;&gt;"",D17&lt;n),D17+1,"")</f>
        <v>8</v>
      </c>
      <c r="E18" s="78">
        <f>IF(D18&lt;&gt;"",BINOMDIST(D18,n,p,FALSE),"")</f>
        <v>1.9660235848277804E-2</v>
      </c>
      <c r="F18" s="78">
        <f>IF(D18&lt;&gt;"",BINOMDIST(D18,n,p,TRUE),"")</f>
        <v>2.7129956288263209E-2</v>
      </c>
      <c r="G18" s="78">
        <f>IF(F18&lt;&gt;"",1-F17,"")</f>
        <v>0.99253027956001461</v>
      </c>
      <c r="H18" s="62"/>
      <c r="I18" s="62"/>
      <c r="J18" s="62"/>
    </row>
    <row r="19" spans="2:12">
      <c r="C19" s="62"/>
      <c r="D19" s="79">
        <f>IF(AND(D18&lt;&gt;"",D18&lt;n),D18+1,"")</f>
        <v>9</v>
      </c>
      <c r="E19" s="78">
        <f>IF(D19&lt;&gt;"",BINOMDIST(D19,n,p,FALSE),"")</f>
        <v>5.2427295595407479E-2</v>
      </c>
      <c r="F19" s="78">
        <f>IF(D19&lt;&gt;"",BINOMDIST(D19,n,p,TRUE),"")</f>
        <v>7.9557251883670743E-2</v>
      </c>
      <c r="G19" s="204">
        <f>IF(F19&lt;&gt;"",1-F18,"")</f>
        <v>0.9728700437117368</v>
      </c>
      <c r="H19" s="62"/>
      <c r="I19" s="62"/>
      <c r="J19" s="62"/>
    </row>
    <row r="20" spans="2:12">
      <c r="C20" s="62"/>
      <c r="D20" s="79">
        <f>IF(AND(D19&lt;&gt;"",D19&lt;n),D19+1,"")</f>
        <v>10</v>
      </c>
      <c r="E20" s="78">
        <f>IF(D20&lt;&gt;"",BINOMDIST(D20,n,p,FALSE),"")</f>
        <v>0.11009732075035572</v>
      </c>
      <c r="F20" s="78">
        <f>IF(D20&lt;&gt;"",BINOMDIST(D20,n,p,TRUE),"")</f>
        <v>0.18965457263402635</v>
      </c>
      <c r="G20" s="78">
        <f>IF(F20&lt;&gt;"",1-F19,"")</f>
        <v>0.92044274811632931</v>
      </c>
      <c r="H20" s="62"/>
      <c r="I20" s="62"/>
      <c r="J20" s="62"/>
    </row>
    <row r="21" spans="2:12">
      <c r="C21" s="62"/>
      <c r="D21" s="79">
        <f>IF(AND(D20&lt;&gt;"",D20&lt;n),D20+1,"")</f>
        <v>11</v>
      </c>
      <c r="E21" s="78">
        <f>IF(D21&lt;&gt;"",BINOMDIST(D21,n,p,FALSE),"")</f>
        <v>0.18015925213694572</v>
      </c>
      <c r="F21" s="78">
        <f>IF(D21&lt;&gt;"",BINOMDIST(D21,n,p,TRUE),"")</f>
        <v>0.36981382477097219</v>
      </c>
      <c r="G21" s="78">
        <f>IF(F21&lt;&gt;"",1-F20,"")</f>
        <v>0.81034542736597359</v>
      </c>
      <c r="H21" s="62"/>
      <c r="I21" s="62"/>
      <c r="J21" s="62"/>
    </row>
    <row r="22" spans="2:12">
      <c r="C22" s="62"/>
      <c r="D22" s="79">
        <f>IF(AND(D21&lt;&gt;"",D21&lt;n),D21+1,"")</f>
        <v>12</v>
      </c>
      <c r="E22" s="78">
        <f>IF(D22&lt;&gt;"",BINOMDIST(D22,n,p,FALSE),"")</f>
        <v>0.22519906517118218</v>
      </c>
      <c r="F22" s="78">
        <f>IF(D22&lt;&gt;"",BINOMDIST(D22,n,p,TRUE),"")</f>
        <v>0.59501288994215418</v>
      </c>
      <c r="G22" s="78">
        <f>IF(F22&lt;&gt;"",1-F21,"")</f>
        <v>0.63018617522902787</v>
      </c>
      <c r="H22" s="62"/>
      <c r="I22" s="62"/>
      <c r="J22" s="62"/>
    </row>
    <row r="23" spans="2:12">
      <c r="C23" s="62"/>
      <c r="D23" s="79">
        <f>IF(AND(D22&lt;&gt;"",D22&lt;n),D22+1,"")</f>
        <v>13</v>
      </c>
      <c r="E23" s="78">
        <f>IF(D23&lt;&gt;"",BINOMDIST(D23,n,p,FALSE),"")</f>
        <v>0.2078760601580143</v>
      </c>
      <c r="F23" s="78">
        <f>IF(D23&lt;&gt;"",BINOMDIST(D23,n,p,TRUE),"")</f>
        <v>0.80288895010016859</v>
      </c>
      <c r="G23" s="78">
        <f>IF(F23&lt;&gt;"",1-F22,"")</f>
        <v>0.40498711005784582</v>
      </c>
      <c r="H23" s="62"/>
      <c r="I23" s="62"/>
      <c r="J23" s="62"/>
    </row>
    <row r="24" spans="2:12">
      <c r="C24" s="62"/>
      <c r="D24" s="79">
        <f>IF(AND(D23&lt;&gt;"",D23&lt;n),D23+1,"")</f>
        <v>14</v>
      </c>
      <c r="E24" s="78">
        <f>IF(D24&lt;&gt;"",BINOMDIST(D24,n,p,FALSE),"")</f>
        <v>0.13363461010158068</v>
      </c>
      <c r="F24" s="78">
        <f>IF(D24&lt;&gt;"",BINOMDIST(D24,n,p,TRUE),"")</f>
        <v>0.93652356020174921</v>
      </c>
      <c r="G24" s="78">
        <f>IF(F24&lt;&gt;"",1-F23,"")</f>
        <v>0.19711104989983141</v>
      </c>
      <c r="H24" s="62"/>
      <c r="I24" s="62"/>
      <c r="J24" s="62"/>
    </row>
    <row r="25" spans="2:12">
      <c r="C25" s="62"/>
      <c r="D25" s="79">
        <f>IF(AND(D24&lt;&gt;"",D24&lt;n),D24+1,"")</f>
        <v>15</v>
      </c>
      <c r="E25" s="78">
        <f>IF(D25&lt;&gt;"",BINOMDIST(D25,n,p,FALSE),"")</f>
        <v>5.3453844040632241E-2</v>
      </c>
      <c r="F25" s="78">
        <f>IF(D25&lt;&gt;"",BINOMDIST(D25,n,p,TRUE),"")</f>
        <v>0.98997740424238145</v>
      </c>
      <c r="G25" s="78">
        <f>IF(F25&lt;&gt;"",1-F24,"")</f>
        <v>6.3476439798250794E-2</v>
      </c>
      <c r="H25" s="62"/>
      <c r="I25" s="62"/>
      <c r="J25" s="62"/>
    </row>
    <row r="26" spans="2:12">
      <c r="C26" s="62"/>
      <c r="D26" s="79">
        <f>IF(AND(D25&lt;&gt;"",D25&lt;n),D25+1,"")</f>
        <v>16</v>
      </c>
      <c r="E26" s="78">
        <f>IF(D26&lt;&gt;"",BINOMDIST(D26,n,p,FALSE),"")</f>
        <v>1.002259575761855E-2</v>
      </c>
      <c r="F26" s="78">
        <f>IF(D26&lt;&gt;"",BINOMDIST(D26,n,p,TRUE),"")</f>
        <v>1</v>
      </c>
      <c r="G26" s="78">
        <f>IF(F26&lt;&gt;"",1-F25,"")</f>
        <v>1.0022595757618546E-2</v>
      </c>
      <c r="H26" s="62"/>
      <c r="I26" s="62"/>
      <c r="J26" s="62"/>
    </row>
    <row r="27" spans="2:12">
      <c r="C27" s="62"/>
      <c r="D27" s="79" t="str">
        <f>IF(AND(D26&lt;&gt;"",D26&lt;n),D26+1,"")</f>
        <v/>
      </c>
      <c r="E27" s="78" t="str">
        <f>IF(D27&lt;&gt;"",BINOMDIST(D27,n,p,FALSE),"")</f>
        <v/>
      </c>
      <c r="F27" s="78" t="str">
        <f>IF(D27&lt;&gt;"",BINOMDIST(D27,n,p,TRUE),"")</f>
        <v/>
      </c>
      <c r="G27" s="78" t="str">
        <f>IF(F27&lt;&gt;"",1-F26,"")</f>
        <v/>
      </c>
      <c r="H27" s="62"/>
      <c r="I27" s="62"/>
      <c r="J27" s="62"/>
    </row>
    <row r="28" spans="2:12">
      <c r="C28" s="62"/>
      <c r="D28" s="79" t="str">
        <f>IF(AND(D27&lt;&gt;"",D27&lt;n),D27+1,"")</f>
        <v/>
      </c>
      <c r="E28" s="78" t="str">
        <f>IF(D28&lt;&gt;"",BINOMDIST(D28,n,p,FALSE),"")</f>
        <v/>
      </c>
      <c r="F28" s="78" t="str">
        <f>IF(D28&lt;&gt;"",BINOMDIST(D28,n,p,TRUE),"")</f>
        <v/>
      </c>
      <c r="G28" s="78" t="str">
        <f>IF(F28&lt;&gt;"",1-F27,"")</f>
        <v/>
      </c>
      <c r="H28" s="62"/>
      <c r="I28" s="62"/>
      <c r="J28" s="62"/>
    </row>
    <row r="29" spans="2:12">
      <c r="C29" s="62"/>
      <c r="D29" s="79" t="str">
        <f>IF(AND(D28&lt;&gt;"",D28&lt;n),D28+1,"")</f>
        <v/>
      </c>
      <c r="E29" s="78" t="str">
        <f>IF(D29&lt;&gt;"",BINOMDIST(D29,n,p,FALSE),"")</f>
        <v/>
      </c>
      <c r="F29" s="78" t="str">
        <f>IF(D29&lt;&gt;"",BINOMDIST(D29,n,p,TRUE),"")</f>
        <v/>
      </c>
      <c r="G29" s="78" t="str">
        <f>IF(F29&lt;&gt;"",1-F28,"")</f>
        <v/>
      </c>
      <c r="H29" s="81"/>
      <c r="I29" s="62"/>
      <c r="J29" s="62"/>
    </row>
    <row r="30" spans="2:12">
      <c r="C30" s="62"/>
      <c r="D30" s="73" t="str">
        <f>IF(AND(D29&lt;&gt;"",D29&lt;n),D29+1,"")</f>
        <v/>
      </c>
      <c r="E30" s="82" t="str">
        <f>IF(D30&lt;&gt;"",BINOMDIST(D30,n,p,FALSE),"")</f>
        <v/>
      </c>
      <c r="F30" s="82" t="str">
        <f>IF(D30&lt;&gt;"",BINOMDIST(D30,n,p,TRUE),"")</f>
        <v/>
      </c>
      <c r="G30" s="83" t="str">
        <f>IF(F30&lt;&gt;"",1-F29,"")</f>
        <v/>
      </c>
      <c r="H30" s="81"/>
      <c r="I30" s="62"/>
      <c r="J30" s="62"/>
    </row>
    <row r="31" spans="2:12">
      <c r="C31" s="62"/>
      <c r="D31" s="73" t="str">
        <f>IF(AND(D30&lt;&gt;"",D30&lt;n),D30+1,"")</f>
        <v/>
      </c>
      <c r="E31" s="82" t="str">
        <f>IF(D31&lt;&gt;"",BINOMDIST(D31,n,p,FALSE),"")</f>
        <v/>
      </c>
      <c r="F31" s="82" t="str">
        <f>IF(D31&lt;&gt;"",BINOMDIST(D31,n,p,TRUE),"")</f>
        <v/>
      </c>
      <c r="G31" s="83" t="str">
        <f>IF(F31&lt;&gt;"",1-F30,"")</f>
        <v/>
      </c>
      <c r="H31" s="62"/>
      <c r="I31" s="62"/>
      <c r="J31" s="62"/>
    </row>
    <row r="32" spans="2:12">
      <c r="D32" s="73" t="str">
        <f>IF(AND(D31&lt;&gt;"",D31&lt;n),D31+1,"")</f>
        <v/>
      </c>
      <c r="E32" s="82" t="str">
        <f>IF(D32&lt;&gt;"",BINOMDIST(D32,n,p,FALSE),"")</f>
        <v/>
      </c>
      <c r="F32" s="82" t="str">
        <f>IF(D32&lt;&gt;"",BINOMDIST(D32,n,p,TRUE),"")</f>
        <v/>
      </c>
      <c r="G32" s="83" t="str">
        <f>IF(F32&lt;&gt;"",1-F31,"")</f>
        <v/>
      </c>
      <c r="I32" s="60">
        <f>J32-2*(J7)</f>
        <v>8.5358983848622465</v>
      </c>
      <c r="J32" s="60">
        <f>H7</f>
        <v>12</v>
      </c>
      <c r="L32" s="60">
        <f>J32+2*(J7)</f>
        <v>15.464101615137753</v>
      </c>
    </row>
    <row r="33" spans="4:7">
      <c r="D33" s="73" t="str">
        <f>IF(AND(D32&lt;&gt;"",D32&lt;n),D32+1,"")</f>
        <v/>
      </c>
      <c r="E33" s="82" t="str">
        <f>IF(D33&lt;&gt;"",BINOMDIST(D33,n,p,FALSE),"")</f>
        <v/>
      </c>
      <c r="F33" s="82" t="str">
        <f>IF(D33&lt;&gt;"",BINOMDIST(D33,n,p,TRUE),"")</f>
        <v/>
      </c>
      <c r="G33" s="83" t="str">
        <f>IF(F33&lt;&gt;"",1-F32,"")</f>
        <v/>
      </c>
    </row>
    <row r="34" spans="4:7">
      <c r="D34" s="73" t="str">
        <f>IF(AND(D33&lt;&gt;"",D33&lt;n),D33+1,"")</f>
        <v/>
      </c>
      <c r="E34" s="82" t="str">
        <f>IF(D34&lt;&gt;"",BINOMDIST(D34,n,p,FALSE),"")</f>
        <v/>
      </c>
      <c r="F34" s="82" t="str">
        <f>IF(D34&lt;&gt;"",BINOMDIST(D34,n,p,TRUE),"")</f>
        <v/>
      </c>
      <c r="G34" s="83" t="str">
        <f>IF(F34&lt;&gt;"",1-F33,"")</f>
        <v/>
      </c>
    </row>
    <row r="35" spans="4:7">
      <c r="D35" s="73" t="str">
        <f>IF(AND(D34&lt;&gt;"",D34&lt;n),D34+1,"")</f>
        <v/>
      </c>
      <c r="E35" s="82" t="str">
        <f>IF(D35&lt;&gt;"",BINOMDIST(D35,n,p,FALSE),"")</f>
        <v/>
      </c>
      <c r="F35" s="82" t="str">
        <f>IF(D35&lt;&gt;"",BINOMDIST(D35,n,p,TRUE),"")</f>
        <v/>
      </c>
      <c r="G35" s="83" t="str">
        <f>IF(F35&lt;&gt;"",1-F34,"")</f>
        <v/>
      </c>
    </row>
    <row r="36" spans="4:7">
      <c r="D36" s="73" t="str">
        <f>IF(AND(D35&lt;&gt;"",D35&lt;n),D35+1,"")</f>
        <v/>
      </c>
      <c r="E36" s="82" t="str">
        <f>IF(D36&lt;&gt;"",BINOMDIST(D36,n,p,FALSE),"")</f>
        <v/>
      </c>
      <c r="F36" s="82" t="str">
        <f>IF(D36&lt;&gt;"",BINOMDIST(D36,n,p,TRUE),"")</f>
        <v/>
      </c>
      <c r="G36" s="83" t="str">
        <f>IF(F36&lt;&gt;"",1-F35,"")</f>
        <v/>
      </c>
    </row>
    <row r="37" spans="4:7">
      <c r="D37" s="73" t="str">
        <f>IF(AND(D36&lt;&gt;"",D36&lt;n),D36+1,"")</f>
        <v/>
      </c>
      <c r="E37" s="82" t="str">
        <f>IF(D37&lt;&gt;"",BINOMDIST(D37,n,p,FALSE),"")</f>
        <v/>
      </c>
      <c r="F37" s="82" t="str">
        <f>IF(D37&lt;&gt;"",BINOMDIST(D37,n,p,TRUE),"")</f>
        <v/>
      </c>
      <c r="G37" s="83" t="str">
        <f>IF(F37&lt;&gt;"",1-F36,"")</f>
        <v/>
      </c>
    </row>
    <row r="38" spans="4:7">
      <c r="D38" s="73" t="str">
        <f>IF(AND(D37&lt;&gt;"",D37&lt;n),D37+1,"")</f>
        <v/>
      </c>
      <c r="E38" s="82" t="str">
        <f>IF(D38&lt;&gt;"",BINOMDIST(D38,n,p,FALSE),"")</f>
        <v/>
      </c>
      <c r="F38" s="82" t="str">
        <f>IF(D38&lt;&gt;"",BINOMDIST(D38,n,p,TRUE),"")</f>
        <v/>
      </c>
      <c r="G38" s="83" t="str">
        <f>IF(F38&lt;&gt;"",1-F37,"")</f>
        <v/>
      </c>
    </row>
    <row r="39" spans="4:7">
      <c r="D39" s="73" t="str">
        <f>IF(AND(D38&lt;&gt;"",D38&lt;n),D38+1,"")</f>
        <v/>
      </c>
      <c r="E39" s="82" t="str">
        <f>IF(D39&lt;&gt;"",BINOMDIST(D39,n,p,FALSE),"")</f>
        <v/>
      </c>
      <c r="F39" s="82" t="str">
        <f>IF(D39&lt;&gt;"",BINOMDIST(D39,n,p,TRUE),"")</f>
        <v/>
      </c>
      <c r="G39" s="83" t="str">
        <f>IF(F39&lt;&gt;"",1-F38,"")</f>
        <v/>
      </c>
    </row>
    <row r="40" spans="4:7">
      <c r="D40" s="73" t="str">
        <f>IF(AND(D39&lt;&gt;"",D39&lt;n),D39+1,"")</f>
        <v/>
      </c>
      <c r="E40" s="82" t="str">
        <f>IF(D40&lt;&gt;"",BINOMDIST(D40,n,p,FALSE),"")</f>
        <v/>
      </c>
      <c r="F40" s="82" t="str">
        <f>IF(D40&lt;&gt;"",BINOMDIST(D40,n,p,TRUE),"")</f>
        <v/>
      </c>
      <c r="G40" s="83" t="str">
        <f>IF(F40&lt;&gt;"",1-F39,"")</f>
        <v/>
      </c>
    </row>
    <row r="41" spans="4:7">
      <c r="D41" s="73" t="str">
        <f>IF(AND(D40&lt;&gt;"",D40&lt;n),D40+1,"")</f>
        <v/>
      </c>
      <c r="E41" s="82" t="str">
        <f>IF(D41&lt;&gt;"",BINOMDIST(D41,n,p,FALSE),"")</f>
        <v/>
      </c>
      <c r="F41" s="82" t="str">
        <f>IF(D41&lt;&gt;"",BINOMDIST(D41,n,p,TRUE),"")</f>
        <v/>
      </c>
      <c r="G41" s="83" t="str">
        <f>IF(F41&lt;&gt;"",1-F40,"")</f>
        <v/>
      </c>
    </row>
    <row r="42" spans="4:7">
      <c r="D42" s="73" t="str">
        <f>IF(AND(D41&lt;&gt;"",D41&lt;n),D41+1,"")</f>
        <v/>
      </c>
      <c r="E42" s="82" t="str">
        <f>IF(D42&lt;&gt;"",BINOMDIST(D42,n,p,FALSE),"")</f>
        <v/>
      </c>
      <c r="F42" s="82" t="str">
        <f>IF(D42&lt;&gt;"",BINOMDIST(D42,n,p,TRUE),"")</f>
        <v/>
      </c>
      <c r="G42" s="83" t="str">
        <f>IF(F42&lt;&gt;"",1-F41,"")</f>
        <v/>
      </c>
    </row>
    <row r="43" spans="4:7">
      <c r="D43" s="73" t="str">
        <f>IF(AND(D42&lt;&gt;"",D42&lt;n),D42+1,"")</f>
        <v/>
      </c>
      <c r="E43" s="82" t="str">
        <f>IF(D43&lt;&gt;"",BINOMDIST(D43,n,p,FALSE),"")</f>
        <v/>
      </c>
      <c r="F43" s="82" t="str">
        <f>IF(D43&lt;&gt;"",BINOMDIST(D43,n,p,TRUE),"")</f>
        <v/>
      </c>
      <c r="G43" s="83" t="str">
        <f>IF(F43&lt;&gt;"",1-F42,"")</f>
        <v/>
      </c>
    </row>
    <row r="44" spans="4:7">
      <c r="D44" s="73" t="str">
        <f>IF(AND(D43&lt;&gt;"",D43&lt;n),D43+1,"")</f>
        <v/>
      </c>
      <c r="E44" s="82" t="str">
        <f>IF(D44&lt;&gt;"",BINOMDIST(D44,n,p,FALSE),"")</f>
        <v/>
      </c>
      <c r="F44" s="82" t="str">
        <f>IF(D44&lt;&gt;"",BINOMDIST(D44,n,p,TRUE),"")</f>
        <v/>
      </c>
      <c r="G44" s="83" t="str">
        <f>IF(F44&lt;&gt;"",1-F43,"")</f>
        <v/>
      </c>
    </row>
    <row r="45" spans="4:7">
      <c r="D45" s="73" t="str">
        <f>IF(AND(D44&lt;&gt;"",D44&lt;n),D44+1,"")</f>
        <v/>
      </c>
      <c r="E45" s="82" t="str">
        <f>IF(D45&lt;&gt;"",BINOMDIST(D45,n,p,FALSE),"")</f>
        <v/>
      </c>
      <c r="F45" s="82" t="str">
        <f>IF(D45&lt;&gt;"",BINOMDIST(D45,n,p,TRUE),"")</f>
        <v/>
      </c>
      <c r="G45" s="83" t="str">
        <f>IF(F45&lt;&gt;"",1-F44,"")</f>
        <v/>
      </c>
    </row>
    <row r="46" spans="4:7">
      <c r="D46" s="73" t="str">
        <f>IF(AND(D45&lt;&gt;"",D45&lt;n),D45+1,"")</f>
        <v/>
      </c>
      <c r="E46" s="82" t="str">
        <f>IF(D46&lt;&gt;"",BINOMDIST(D46,n,p,FALSE),"")</f>
        <v/>
      </c>
      <c r="F46" s="82" t="str">
        <f>IF(D46&lt;&gt;"",BINOMDIST(D46,n,p,TRUE),"")</f>
        <v/>
      </c>
      <c r="G46" s="83" t="str">
        <f>IF(F46&lt;&gt;"",1-F45,"")</f>
        <v/>
      </c>
    </row>
    <row r="47" spans="4:7">
      <c r="D47" s="73" t="str">
        <f>IF(AND(D46&lt;&gt;"",D46&lt;n),D46+1,"")</f>
        <v/>
      </c>
      <c r="E47" s="82" t="str">
        <f>IF(D47&lt;&gt;"",BINOMDIST(D47,n,p,FALSE),"")</f>
        <v/>
      </c>
      <c r="F47" s="82" t="str">
        <f>IF(D47&lt;&gt;"",BINOMDIST(D47,n,p,TRUE),"")</f>
        <v/>
      </c>
      <c r="G47" s="83" t="str">
        <f>IF(F47&lt;&gt;"",1-F46,"")</f>
        <v/>
      </c>
    </row>
    <row r="48" spans="4:7">
      <c r="D48" s="73" t="str">
        <f>IF(AND(D47&lt;&gt;"",D47&lt;n),D47+1,"")</f>
        <v/>
      </c>
      <c r="E48" s="82" t="str">
        <f>IF(D48&lt;&gt;"",BINOMDIST(D48,n,p,FALSE),"")</f>
        <v/>
      </c>
      <c r="F48" s="82" t="str">
        <f>IF(D48&lt;&gt;"",BINOMDIST(D48,n,p,TRUE),"")</f>
        <v/>
      </c>
      <c r="G48" s="83" t="str">
        <f>IF(F48&lt;&gt;"",1-F47,"")</f>
        <v/>
      </c>
    </row>
    <row r="49" spans="4:7">
      <c r="D49" s="73" t="str">
        <f>IF(AND(D48&lt;&gt;"",D48&lt;n),D48+1,"")</f>
        <v/>
      </c>
      <c r="E49" s="82" t="str">
        <f>IF(D49&lt;&gt;"",BINOMDIST(D49,n,p,FALSE),"")</f>
        <v/>
      </c>
      <c r="F49" s="82" t="str">
        <f>IF(D49&lt;&gt;"",BINOMDIST(D49,n,p,TRUE),"")</f>
        <v/>
      </c>
      <c r="G49" s="83" t="str">
        <f>IF(F49&lt;&gt;"",1-F48,"")</f>
        <v/>
      </c>
    </row>
    <row r="50" spans="4:7">
      <c r="D50" s="73" t="str">
        <f>IF(AND(D49&lt;&gt;"",D49&lt;n),D49+1,"")</f>
        <v/>
      </c>
      <c r="E50" s="82" t="str">
        <f>IF(D50&lt;&gt;"",BINOMDIST(D50,n,p,FALSE),"")</f>
        <v/>
      </c>
      <c r="F50" s="82" t="str">
        <f>IF(D50&lt;&gt;"",BINOMDIST(D50,n,p,TRUE),"")</f>
        <v/>
      </c>
      <c r="G50" s="83" t="str">
        <f>IF(F50&lt;&gt;"",1-F49,"")</f>
        <v/>
      </c>
    </row>
    <row r="51" spans="4:7">
      <c r="D51" s="73" t="str">
        <f>IF(AND(D50&lt;&gt;"",D50&lt;n),D50+1,"")</f>
        <v/>
      </c>
      <c r="E51" s="82" t="str">
        <f>IF(D51&lt;&gt;"",BINOMDIST(D51,n,p,FALSE),"")</f>
        <v/>
      </c>
      <c r="F51" s="82" t="str">
        <f>IF(D51&lt;&gt;"",BINOMDIST(D51,n,p,TRUE),"")</f>
        <v/>
      </c>
      <c r="G51" s="83" t="str">
        <f>IF(F51&lt;&gt;"",1-F50,"")</f>
        <v/>
      </c>
    </row>
    <row r="52" spans="4:7">
      <c r="D52" s="73" t="str">
        <f>IF(AND(D51&lt;&gt;"",D51&lt;n),D51+1,"")</f>
        <v/>
      </c>
      <c r="E52" s="82" t="str">
        <f>IF(D52&lt;&gt;"",BINOMDIST(D52,n,p,FALSE),"")</f>
        <v/>
      </c>
      <c r="F52" s="82" t="str">
        <f>IF(D52&lt;&gt;"",BINOMDIST(D52,n,p,TRUE),"")</f>
        <v/>
      </c>
      <c r="G52" s="83" t="str">
        <f>IF(F52&lt;&gt;"",1-F51,"")</f>
        <v/>
      </c>
    </row>
    <row r="53" spans="4:7">
      <c r="D53" s="73" t="str">
        <f>IF(AND(D52&lt;&gt;"",D52&lt;n),D52+1,"")</f>
        <v/>
      </c>
      <c r="E53" s="82" t="str">
        <f>IF(D53&lt;&gt;"",BINOMDIST(D53,n,p,FALSE),"")</f>
        <v/>
      </c>
      <c r="F53" s="82" t="str">
        <f>IF(D53&lt;&gt;"",BINOMDIST(D53,n,p,TRUE),"")</f>
        <v/>
      </c>
      <c r="G53" s="83" t="str">
        <f>IF(F53&lt;&gt;"",1-F52,"")</f>
        <v/>
      </c>
    </row>
    <row r="54" spans="4:7">
      <c r="D54" s="73" t="str">
        <f>IF(AND(D53&lt;&gt;"",D53&lt;n),D53+1,"")</f>
        <v/>
      </c>
      <c r="E54" s="82" t="str">
        <f>IF(D54&lt;&gt;"",BINOMDIST(D54,n,p,FALSE),"")</f>
        <v/>
      </c>
      <c r="F54" s="82" t="str">
        <f>IF(D54&lt;&gt;"",BINOMDIST(D54,n,p,TRUE),"")</f>
        <v/>
      </c>
      <c r="G54" s="83" t="str">
        <f>IF(F54&lt;&gt;"",1-F53,"")</f>
        <v/>
      </c>
    </row>
    <row r="55" spans="4:7">
      <c r="D55" s="73" t="str">
        <f>IF(AND(D54&lt;&gt;"",D54&lt;n),D54+1,"")</f>
        <v/>
      </c>
      <c r="E55" s="82" t="str">
        <f>IF(D55&lt;&gt;"",BINOMDIST(D55,n,p,FALSE),"")</f>
        <v/>
      </c>
      <c r="F55" s="82" t="str">
        <f>IF(D55&lt;&gt;"",BINOMDIST(D55,n,p,TRUE),"")</f>
        <v/>
      </c>
      <c r="G55" s="83" t="str">
        <f>IF(F55&lt;&gt;"",1-F54,"")</f>
        <v/>
      </c>
    </row>
    <row r="56" spans="4:7">
      <c r="D56" s="73" t="str">
        <f>IF(AND(D55&lt;&gt;"",D55&lt;n),D55+1,"")</f>
        <v/>
      </c>
      <c r="E56" s="82" t="str">
        <f>IF(D56&lt;&gt;"",BINOMDIST(D56,n,p,FALSE),"")</f>
        <v/>
      </c>
      <c r="F56" s="82" t="str">
        <f>IF(D56&lt;&gt;"",BINOMDIST(D56,n,p,TRUE),"")</f>
        <v/>
      </c>
      <c r="G56" s="83" t="str">
        <f>IF(F56&lt;&gt;"",1-F55,"")</f>
        <v/>
      </c>
    </row>
    <row r="57" spans="4:7">
      <c r="D57" s="73" t="str">
        <f>IF(AND(D56&lt;&gt;"",D56&lt;n),D56+1,"")</f>
        <v/>
      </c>
      <c r="E57" s="82" t="str">
        <f>IF(D57&lt;&gt;"",BINOMDIST(D57,n,p,FALSE),"")</f>
        <v/>
      </c>
      <c r="F57" s="82" t="str">
        <f>IF(D57&lt;&gt;"",BINOMDIST(D57,n,p,TRUE),"")</f>
        <v/>
      </c>
      <c r="G57" s="83" t="str">
        <f>IF(F57&lt;&gt;"",1-F56,"")</f>
        <v/>
      </c>
    </row>
    <row r="58" spans="4:7">
      <c r="D58" s="73" t="str">
        <f>IF(AND(D57&lt;&gt;"",D57&lt;n),D57+1,"")</f>
        <v/>
      </c>
      <c r="E58" s="82" t="str">
        <f>IF(D58&lt;&gt;"",BINOMDIST(D58,n,p,FALSE),"")</f>
        <v/>
      </c>
      <c r="F58" s="82" t="str">
        <f>IF(D58&lt;&gt;"",BINOMDIST(D58,n,p,TRUE),"")</f>
        <v/>
      </c>
      <c r="G58" s="83" t="str">
        <f>IF(F58&lt;&gt;"",1-F57,"")</f>
        <v/>
      </c>
    </row>
    <row r="59" spans="4:7">
      <c r="D59" s="73" t="str">
        <f>IF(AND(D58&lt;&gt;"",D58&lt;n),D58+1,"")</f>
        <v/>
      </c>
      <c r="E59" s="82" t="str">
        <f>IF(D59&lt;&gt;"",BINOMDIST(D59,n,p,FALSE),"")</f>
        <v/>
      </c>
      <c r="F59" s="82" t="str">
        <f>IF(D59&lt;&gt;"",BINOMDIST(D59,n,p,TRUE),"")</f>
        <v/>
      </c>
      <c r="G59" s="83" t="str">
        <f>IF(F59&lt;&gt;"",1-F58,"")</f>
        <v/>
      </c>
    </row>
    <row r="60" spans="4:7">
      <c r="D60" s="73" t="str">
        <f>IF(AND(D59&lt;&gt;"",D59&lt;n),D59+1,"")</f>
        <v/>
      </c>
      <c r="E60" s="82" t="str">
        <f>IF(D60&lt;&gt;"",BINOMDIST(D60,n,p,FALSE),"")</f>
        <v/>
      </c>
      <c r="F60" s="82" t="str">
        <f>IF(D60&lt;&gt;"",BINOMDIST(D60,n,p,TRUE),"")</f>
        <v/>
      </c>
      <c r="G60" s="83" t="str">
        <f>IF(F60&lt;&gt;"",1-F59,"")</f>
        <v/>
      </c>
    </row>
    <row r="61" spans="4:7">
      <c r="D61" s="73" t="str">
        <f>IF(AND(D60&lt;&gt;"",D60&lt;n),D60+1,"")</f>
        <v/>
      </c>
      <c r="E61" s="82" t="str">
        <f>IF(D61&lt;&gt;"",BINOMDIST(D61,n,p,FALSE),"")</f>
        <v/>
      </c>
      <c r="F61" s="82" t="str">
        <f>IF(D61&lt;&gt;"",BINOMDIST(D61,n,p,TRUE),"")</f>
        <v/>
      </c>
      <c r="G61" s="83" t="str">
        <f>IF(F61&lt;&gt;"",1-F60,"")</f>
        <v/>
      </c>
    </row>
    <row r="62" spans="4:7">
      <c r="D62" s="73" t="str">
        <f>IF(AND(D61&lt;&gt;"",D61&lt;n),D61+1,"")</f>
        <v/>
      </c>
      <c r="E62" s="82" t="str">
        <f>IF(D62&lt;&gt;"",BINOMDIST(D62,n,p,FALSE),"")</f>
        <v/>
      </c>
      <c r="F62" s="82" t="str">
        <f>IF(D62&lt;&gt;"",BINOMDIST(D62,n,p,TRUE),"")</f>
        <v/>
      </c>
      <c r="G62" s="83" t="str">
        <f>IF(F62&lt;&gt;"",1-F61,"")</f>
        <v/>
      </c>
    </row>
    <row r="63" spans="4:7">
      <c r="D63" s="73" t="str">
        <f>IF(AND(D62&lt;&gt;"",D62&lt;n),D62+1,"")</f>
        <v/>
      </c>
      <c r="E63" s="82" t="str">
        <f>IF(D63&lt;&gt;"",BINOMDIST(D63,n,p,FALSE),"")</f>
        <v/>
      </c>
      <c r="F63" s="82" t="str">
        <f>IF(D63&lt;&gt;"",BINOMDIST(D63,n,p,TRUE),"")</f>
        <v/>
      </c>
      <c r="G63" s="83" t="str">
        <f>IF(F63&lt;&gt;"",1-F62,"")</f>
        <v/>
      </c>
    </row>
    <row r="64" spans="4:7">
      <c r="D64" s="73" t="str">
        <f>IF(AND(D63&lt;&gt;"",D63&lt;n),D63+1,"")</f>
        <v/>
      </c>
      <c r="E64" s="82" t="str">
        <f>IF(D64&lt;&gt;"",BINOMDIST(D64,n,p,FALSE),"")</f>
        <v/>
      </c>
      <c r="F64" s="82" t="str">
        <f>IF(D64&lt;&gt;"",BINOMDIST(D64,n,p,TRUE),"")</f>
        <v/>
      </c>
      <c r="G64" s="83" t="str">
        <f>IF(F64&lt;&gt;"",1-F63,"")</f>
        <v/>
      </c>
    </row>
    <row r="65" spans="4:7">
      <c r="D65" s="73" t="str">
        <f>IF(AND(D64&lt;&gt;"",D64&lt;n),D64+1,"")</f>
        <v/>
      </c>
      <c r="E65" s="82" t="str">
        <f>IF(D65&lt;&gt;"",BINOMDIST(D65,n,p,FALSE),"")</f>
        <v/>
      </c>
      <c r="F65" s="82" t="str">
        <f>IF(D65&lt;&gt;"",BINOMDIST(D65,n,p,TRUE),"")</f>
        <v/>
      </c>
      <c r="G65" s="83" t="str">
        <f>IF(F65&lt;&gt;"",1-F64,"")</f>
        <v/>
      </c>
    </row>
    <row r="66" spans="4:7">
      <c r="D66" s="73" t="str">
        <f>IF(AND(D65&lt;&gt;"",D65&lt;n),D65+1,"")</f>
        <v/>
      </c>
      <c r="E66" s="82" t="str">
        <f>IF(D66&lt;&gt;"",BINOMDIST(D66,n,p,FALSE),"")</f>
        <v/>
      </c>
      <c r="F66" s="82" t="str">
        <f>IF(D66&lt;&gt;"",BINOMDIST(D66,n,p,TRUE),"")</f>
        <v/>
      </c>
      <c r="G66" s="83" t="str">
        <f>IF(F66&lt;&gt;"",1-F65,"")</f>
        <v/>
      </c>
    </row>
    <row r="67" spans="4:7">
      <c r="D67" s="73" t="str">
        <f>IF(AND(D66&lt;&gt;"",D66&lt;n),D66+1,"")</f>
        <v/>
      </c>
      <c r="E67" s="82" t="str">
        <f>IF(D67&lt;&gt;"",BINOMDIST(D67,n,p,FALSE),"")</f>
        <v/>
      </c>
      <c r="F67" s="82" t="str">
        <f>IF(D67&lt;&gt;"",BINOMDIST(D67,n,p,TRUE),"")</f>
        <v/>
      </c>
      <c r="G67" s="83" t="str">
        <f>IF(F67&lt;&gt;"",1-F66,"")</f>
        <v/>
      </c>
    </row>
    <row r="68" spans="4:7">
      <c r="D68" s="73" t="str">
        <f>IF(AND(D67&lt;&gt;"",D67&lt;n),D67+1,"")</f>
        <v/>
      </c>
      <c r="E68" s="82" t="str">
        <f>IF(D68&lt;&gt;"",BINOMDIST(D68,n,p,FALSE),"")</f>
        <v/>
      </c>
      <c r="F68" s="82" t="str">
        <f>IF(D68&lt;&gt;"",BINOMDIST(D68,n,p,TRUE),"")</f>
        <v/>
      </c>
      <c r="G68" s="83" t="str">
        <f>IF(F68&lt;&gt;"",1-F67,"")</f>
        <v/>
      </c>
    </row>
    <row r="69" spans="4:7">
      <c r="D69" s="73" t="str">
        <f>IF(AND(D68&lt;&gt;"",D68&lt;n),D68+1,"")</f>
        <v/>
      </c>
      <c r="E69" s="82" t="str">
        <f>IF(D69&lt;&gt;"",BINOMDIST(D69,n,p,FALSE),"")</f>
        <v/>
      </c>
      <c r="F69" s="82" t="str">
        <f>IF(D69&lt;&gt;"",BINOMDIST(D69,n,p,TRUE),"")</f>
        <v/>
      </c>
      <c r="G69" s="83" t="str">
        <f>IF(F69&lt;&gt;"",1-F68,"")</f>
        <v/>
      </c>
    </row>
    <row r="70" spans="4:7">
      <c r="D70" s="73" t="str">
        <f>IF(AND(D69&lt;&gt;"",D69&lt;n),D69+1,"")</f>
        <v/>
      </c>
      <c r="E70" s="82" t="str">
        <f>IF(D70&lt;&gt;"",BINOMDIST(D70,n,p,FALSE),"")</f>
        <v/>
      </c>
      <c r="F70" s="82" t="str">
        <f>IF(D70&lt;&gt;"",BINOMDIST(D70,n,p,TRUE),"")</f>
        <v/>
      </c>
      <c r="G70" s="83" t="str">
        <f>IF(F70&lt;&gt;"",1-F69,"")</f>
        <v/>
      </c>
    </row>
    <row r="71" spans="4:7">
      <c r="D71" s="73" t="str">
        <f>IF(AND(D70&lt;&gt;"",D70&lt;n),D70+1,"")</f>
        <v/>
      </c>
      <c r="E71" s="82" t="str">
        <f>IF(D71&lt;&gt;"",BINOMDIST(D71,n,p,FALSE),"")</f>
        <v/>
      </c>
      <c r="F71" s="82" t="str">
        <f>IF(D71&lt;&gt;"",BINOMDIST(D71,n,p,TRUE),"")</f>
        <v/>
      </c>
      <c r="G71" s="83" t="str">
        <f>IF(F71&lt;&gt;"",1-F70,"")</f>
        <v/>
      </c>
    </row>
    <row r="72" spans="4:7">
      <c r="D72" s="73" t="str">
        <f>IF(AND(D71&lt;&gt;"",D71&lt;n),D71+1,"")</f>
        <v/>
      </c>
      <c r="E72" s="82" t="str">
        <f>IF(D72&lt;&gt;"",BINOMDIST(D72,n,p,FALSE),"")</f>
        <v/>
      </c>
      <c r="F72" s="82" t="str">
        <f>IF(D72&lt;&gt;"",BINOMDIST(D72,n,p,TRUE),"")</f>
        <v/>
      </c>
      <c r="G72" s="83" t="str">
        <f>IF(F72&lt;&gt;"",1-F71,"")</f>
        <v/>
      </c>
    </row>
    <row r="73" spans="4:7">
      <c r="D73" s="73" t="str">
        <f>IF(AND(D72&lt;&gt;"",D72&lt;n),D72+1,"")</f>
        <v/>
      </c>
      <c r="E73" s="82" t="str">
        <f>IF(D73&lt;&gt;"",BINOMDIST(D73,n,p,FALSE),"")</f>
        <v/>
      </c>
      <c r="F73" s="82" t="str">
        <f>IF(D73&lt;&gt;"",BINOMDIST(D73,n,p,TRUE),"")</f>
        <v/>
      </c>
      <c r="G73" s="83" t="str">
        <f>IF(F73&lt;&gt;"",1-F72,"")</f>
        <v/>
      </c>
    </row>
    <row r="74" spans="4:7">
      <c r="D74" s="73" t="str">
        <f>IF(AND(D73&lt;&gt;"",D73&lt;n),D73+1,"")</f>
        <v/>
      </c>
      <c r="E74" s="82" t="str">
        <f>IF(D74&lt;&gt;"",BINOMDIST(D74,n,p,FALSE),"")</f>
        <v/>
      </c>
      <c r="F74" s="82" t="str">
        <f>IF(D74&lt;&gt;"",BINOMDIST(D74,n,p,TRUE),"")</f>
        <v/>
      </c>
      <c r="G74" s="83" t="str">
        <f>IF(F74&lt;&gt;"",1-F73,"")</f>
        <v/>
      </c>
    </row>
    <row r="75" spans="4:7">
      <c r="D75" s="73" t="str">
        <f>IF(AND(D74&lt;&gt;"",D74&lt;n),D74+1,"")</f>
        <v/>
      </c>
      <c r="E75" s="82" t="str">
        <f>IF(D75&lt;&gt;"",BINOMDIST(D75,n,p,FALSE),"")</f>
        <v/>
      </c>
      <c r="F75" s="82" t="str">
        <f>IF(D75&lt;&gt;"",BINOMDIST(D75,n,p,TRUE),"")</f>
        <v/>
      </c>
      <c r="G75" s="83" t="str">
        <f>IF(F75&lt;&gt;"",1-F74,"")</f>
        <v/>
      </c>
    </row>
    <row r="76" spans="4:7">
      <c r="D76" s="73" t="str">
        <f>IF(AND(D75&lt;&gt;"",D75&lt;n),D75+1,"")</f>
        <v/>
      </c>
      <c r="E76" s="82" t="str">
        <f>IF(D76&lt;&gt;"",BINOMDIST(D76,n,p,FALSE),"")</f>
        <v/>
      </c>
      <c r="F76" s="82" t="str">
        <f>IF(D76&lt;&gt;"",BINOMDIST(D76,n,p,TRUE),"")</f>
        <v/>
      </c>
      <c r="G76" s="83" t="str">
        <f>IF(F76&lt;&gt;"",1-F75,"")</f>
        <v/>
      </c>
    </row>
    <row r="77" spans="4:7">
      <c r="D77" s="73" t="str">
        <f>IF(AND(D76&lt;&gt;"",D76&lt;n),D76+1,"")</f>
        <v/>
      </c>
      <c r="E77" s="82" t="str">
        <f>IF(D77&lt;&gt;"",BINOMDIST(D77,n,p,FALSE),"")</f>
        <v/>
      </c>
      <c r="F77" s="82" t="str">
        <f>IF(D77&lt;&gt;"",BINOMDIST(D77,n,p,TRUE),"")</f>
        <v/>
      </c>
      <c r="G77" s="83" t="str">
        <f>IF(F77&lt;&gt;"",1-F76,"")</f>
        <v/>
      </c>
    </row>
    <row r="78" spans="4:7">
      <c r="D78" s="73" t="str">
        <f>IF(AND(D77&lt;&gt;"",D77&lt;n),D77+1,"")</f>
        <v/>
      </c>
      <c r="E78" s="82" t="str">
        <f>IF(D78&lt;&gt;"",BINOMDIST(D78,n,p,FALSE),"")</f>
        <v/>
      </c>
      <c r="F78" s="82" t="str">
        <f>IF(D78&lt;&gt;"",BINOMDIST(D78,n,p,TRUE),"")</f>
        <v/>
      </c>
      <c r="G78" s="83" t="str">
        <f>IF(F78&lt;&gt;"",1-F77,"")</f>
        <v/>
      </c>
    </row>
    <row r="79" spans="4:7">
      <c r="D79" s="73" t="str">
        <f>IF(AND(D78&lt;&gt;"",D78&lt;n),D78+1,"")</f>
        <v/>
      </c>
      <c r="E79" s="82" t="str">
        <f>IF(D79&lt;&gt;"",BINOMDIST(D79,n,p,FALSE),"")</f>
        <v/>
      </c>
      <c r="F79" s="82" t="str">
        <f>IF(D79&lt;&gt;"",BINOMDIST(D79,n,p,TRUE),"")</f>
        <v/>
      </c>
      <c r="G79" s="83" t="str">
        <f>IF(F79&lt;&gt;"",1-F78,"")</f>
        <v/>
      </c>
    </row>
    <row r="80" spans="4:7">
      <c r="D80" s="73" t="str">
        <f>IF(AND(D79&lt;&gt;"",D79&lt;n),D79+1,"")</f>
        <v/>
      </c>
      <c r="E80" s="82" t="str">
        <f>IF(D80&lt;&gt;"",BINOMDIST(D80,n,p,FALSE),"")</f>
        <v/>
      </c>
      <c r="F80" s="82" t="str">
        <f>IF(D80&lt;&gt;"",BINOMDIST(D80,n,p,TRUE),"")</f>
        <v/>
      </c>
      <c r="G80" s="83" t="str">
        <f>IF(F80&lt;&gt;"",1-F79,"")</f>
        <v/>
      </c>
    </row>
    <row r="81" spans="4:7">
      <c r="D81" s="73" t="str">
        <f>IF(AND(D80&lt;&gt;"",D80&lt;n),D80+1,"")</f>
        <v/>
      </c>
      <c r="E81" s="82" t="str">
        <f>IF(D81&lt;&gt;"",BINOMDIST(D81,n,p,FALSE),"")</f>
        <v/>
      </c>
      <c r="F81" s="82" t="str">
        <f>IF(D81&lt;&gt;"",BINOMDIST(D81,n,p,TRUE),"")</f>
        <v/>
      </c>
      <c r="G81" s="83" t="str">
        <f>IF(F81&lt;&gt;"",1-F80,"")</f>
        <v/>
      </c>
    </row>
    <row r="82" spans="4:7">
      <c r="D82" s="73" t="str">
        <f>IF(AND(D81&lt;&gt;"",D81&lt;n),D81+1,"")</f>
        <v/>
      </c>
      <c r="E82" s="82" t="str">
        <f>IF(D82&lt;&gt;"",BINOMDIST(D82,n,p,FALSE),"")</f>
        <v/>
      </c>
      <c r="F82" s="82" t="str">
        <f>IF(D82&lt;&gt;"",BINOMDIST(D82,n,p,TRUE),"")</f>
        <v/>
      </c>
      <c r="G82" s="83" t="str">
        <f>IF(F82&lt;&gt;"",1-F81,"")</f>
        <v/>
      </c>
    </row>
    <row r="83" spans="4:7">
      <c r="D83" s="73" t="str">
        <f>IF(AND(D82&lt;&gt;"",D82&lt;n),D82+1,"")</f>
        <v/>
      </c>
      <c r="E83" s="82" t="str">
        <f>IF(D83&lt;&gt;"",BINOMDIST(D83,n,p,FALSE),"")</f>
        <v/>
      </c>
      <c r="F83" s="82" t="str">
        <f>IF(D83&lt;&gt;"",BINOMDIST(D83,n,p,TRUE),"")</f>
        <v/>
      </c>
      <c r="G83" s="83" t="str">
        <f>IF(F83&lt;&gt;"",1-F82,"")</f>
        <v/>
      </c>
    </row>
    <row r="84" spans="4:7">
      <c r="D84" s="73" t="str">
        <f>IF(AND(D83&lt;&gt;"",D83&lt;n),D83+1,"")</f>
        <v/>
      </c>
      <c r="E84" s="82" t="str">
        <f>IF(D84&lt;&gt;"",BINOMDIST(D84,n,p,FALSE),"")</f>
        <v/>
      </c>
      <c r="F84" s="82" t="str">
        <f>IF(D84&lt;&gt;"",BINOMDIST(D84,n,p,TRUE),"")</f>
        <v/>
      </c>
      <c r="G84" s="83" t="str">
        <f>IF(F84&lt;&gt;"",1-F83,"")</f>
        <v/>
      </c>
    </row>
    <row r="85" spans="4:7">
      <c r="D85" s="73" t="str">
        <f>IF(AND(D84&lt;&gt;"",D84&lt;n),D84+1,"")</f>
        <v/>
      </c>
      <c r="E85" s="82" t="str">
        <f>IF(D85&lt;&gt;"",BINOMDIST(D85,n,p,FALSE),"")</f>
        <v/>
      </c>
      <c r="F85" s="82" t="str">
        <f>IF(D85&lt;&gt;"",BINOMDIST(D85,n,p,TRUE),"")</f>
        <v/>
      </c>
      <c r="G85" s="83" t="str">
        <f>IF(F85&lt;&gt;"",1-F84,"")</f>
        <v/>
      </c>
    </row>
    <row r="86" spans="4:7">
      <c r="D86" s="73" t="str">
        <f>IF(AND(D85&lt;&gt;"",D85&lt;n),D85+1,"")</f>
        <v/>
      </c>
      <c r="E86" s="82" t="str">
        <f>IF(D86&lt;&gt;"",BINOMDIST(D86,n,p,FALSE),"")</f>
        <v/>
      </c>
      <c r="F86" s="82" t="str">
        <f>IF(D86&lt;&gt;"",BINOMDIST(D86,n,p,TRUE),"")</f>
        <v/>
      </c>
      <c r="G86" s="83" t="str">
        <f>IF(F86&lt;&gt;"",1-F85,"")</f>
        <v/>
      </c>
    </row>
    <row r="87" spans="4:7">
      <c r="D87" s="73" t="str">
        <f>IF(AND(D86&lt;&gt;"",D86&lt;n),D86+1,"")</f>
        <v/>
      </c>
      <c r="E87" s="82" t="str">
        <f>IF(D87&lt;&gt;"",BINOMDIST(D87,n,p,FALSE),"")</f>
        <v/>
      </c>
      <c r="F87" s="82" t="str">
        <f>IF(D87&lt;&gt;"",BINOMDIST(D87,n,p,TRUE),"")</f>
        <v/>
      </c>
      <c r="G87" s="83" t="str">
        <f>IF(F87&lt;&gt;"",1-F86,"")</f>
        <v/>
      </c>
    </row>
    <row r="88" spans="4:7">
      <c r="D88" s="73" t="str">
        <f>IF(AND(D87&lt;&gt;"",D87&lt;n),D87+1,"")</f>
        <v/>
      </c>
      <c r="E88" s="82" t="str">
        <f>IF(D88&lt;&gt;"",BINOMDIST(D88,n,p,FALSE),"")</f>
        <v/>
      </c>
      <c r="F88" s="82" t="str">
        <f>IF(D88&lt;&gt;"",BINOMDIST(D88,n,p,TRUE),"")</f>
        <v/>
      </c>
      <c r="G88" s="83" t="str">
        <f>IF(F88&lt;&gt;"",1-F87,"")</f>
        <v/>
      </c>
    </row>
    <row r="89" spans="4:7">
      <c r="D89" s="73" t="str">
        <f>IF(AND(D88&lt;&gt;"",D88&lt;n),D88+1,"")</f>
        <v/>
      </c>
      <c r="E89" s="82" t="str">
        <f>IF(D89&lt;&gt;"",BINOMDIST(D89,n,p,FALSE),"")</f>
        <v/>
      </c>
      <c r="F89" s="82" t="str">
        <f>IF(D89&lt;&gt;"",BINOMDIST(D89,n,p,TRUE),"")</f>
        <v/>
      </c>
      <c r="G89" s="83" t="str">
        <f>IF(F89&lt;&gt;"",1-F88,"")</f>
        <v/>
      </c>
    </row>
    <row r="90" spans="4:7">
      <c r="D90" s="73" t="str">
        <f>IF(AND(D89&lt;&gt;"",D89&lt;n),D89+1,"")</f>
        <v/>
      </c>
      <c r="E90" s="82" t="str">
        <f>IF(D90&lt;&gt;"",BINOMDIST(D90,n,p,FALSE),"")</f>
        <v/>
      </c>
      <c r="F90" s="82" t="str">
        <f>IF(D90&lt;&gt;"",BINOMDIST(D90,n,p,TRUE),"")</f>
        <v/>
      </c>
      <c r="G90" s="83" t="str">
        <f>IF(F90&lt;&gt;"",1-F89,"")</f>
        <v/>
      </c>
    </row>
    <row r="91" spans="4:7">
      <c r="D91" s="73" t="str">
        <f>IF(AND(D90&lt;&gt;"",D90&lt;n),D90+1,"")</f>
        <v/>
      </c>
      <c r="E91" s="82" t="str">
        <f>IF(D91&lt;&gt;"",BINOMDIST(D91,n,p,FALSE),"")</f>
        <v/>
      </c>
      <c r="F91" s="82" t="str">
        <f>IF(D91&lt;&gt;"",BINOMDIST(D91,n,p,TRUE),"")</f>
        <v/>
      </c>
      <c r="G91" s="83" t="str">
        <f>IF(F91&lt;&gt;"",1-F90,"")</f>
        <v/>
      </c>
    </row>
    <row r="92" spans="4:7">
      <c r="D92" s="73" t="str">
        <f>IF(AND(D91&lt;&gt;"",D91&lt;n),D91+1,"")</f>
        <v/>
      </c>
      <c r="E92" s="82" t="str">
        <f>IF(D92&lt;&gt;"",BINOMDIST(D92,n,p,FALSE),"")</f>
        <v/>
      </c>
      <c r="F92" s="82" t="str">
        <f>IF(D92&lt;&gt;"",BINOMDIST(D92,n,p,TRUE),"")</f>
        <v/>
      </c>
      <c r="G92" s="83" t="str">
        <f>IF(F92&lt;&gt;"",1-F91,"")</f>
        <v/>
      </c>
    </row>
    <row r="93" spans="4:7">
      <c r="D93" s="73" t="str">
        <f>IF(AND(D92&lt;&gt;"",D92&lt;n),D92+1,"")</f>
        <v/>
      </c>
      <c r="E93" s="82" t="str">
        <f>IF(D93&lt;&gt;"",BINOMDIST(D93,n,p,FALSE),"")</f>
        <v/>
      </c>
      <c r="F93" s="82" t="str">
        <f>IF(D93&lt;&gt;"",BINOMDIST(D93,n,p,TRUE),"")</f>
        <v/>
      </c>
      <c r="G93" s="83" t="str">
        <f>IF(F93&lt;&gt;"",1-F92,"")</f>
        <v/>
      </c>
    </row>
    <row r="94" spans="4:7">
      <c r="D94" s="73" t="str">
        <f>IF(AND(D93&lt;&gt;"",D93&lt;n),D93+1,"")</f>
        <v/>
      </c>
      <c r="E94" s="82" t="str">
        <f>IF(D94&lt;&gt;"",BINOMDIST(D94,n,p,FALSE),"")</f>
        <v/>
      </c>
      <c r="F94" s="82" t="str">
        <f>IF(D94&lt;&gt;"",BINOMDIST(D94,n,p,TRUE),"")</f>
        <v/>
      </c>
      <c r="G94" s="83" t="str">
        <f>IF(F94&lt;&gt;"",1-F93,"")</f>
        <v/>
      </c>
    </row>
    <row r="95" spans="4:7">
      <c r="D95" s="73" t="str">
        <f>IF(AND(D94&lt;&gt;"",D94&lt;n),D94+1,"")</f>
        <v/>
      </c>
      <c r="E95" s="82" t="str">
        <f>IF(D95&lt;&gt;"",BINOMDIST(D95,n,p,FALSE),"")</f>
        <v/>
      </c>
      <c r="F95" s="82" t="str">
        <f>IF(D95&lt;&gt;"",BINOMDIST(D95,n,p,TRUE),"")</f>
        <v/>
      </c>
      <c r="G95" s="83" t="str">
        <f>IF(F95&lt;&gt;"",1-F94,"")</f>
        <v/>
      </c>
    </row>
    <row r="96" spans="4:7">
      <c r="D96" s="73" t="str">
        <f>IF(AND(D95&lt;&gt;"",D95&lt;n),D95+1,"")</f>
        <v/>
      </c>
      <c r="E96" s="82" t="str">
        <f>IF(D96&lt;&gt;"",BINOMDIST(D96,n,p,FALSE),"")</f>
        <v/>
      </c>
      <c r="F96" s="82" t="str">
        <f>IF(D96&lt;&gt;"",BINOMDIST(D96,n,p,TRUE),"")</f>
        <v/>
      </c>
      <c r="G96" s="83" t="str">
        <f>IF(F96&lt;&gt;"",1-F95,"")</f>
        <v/>
      </c>
    </row>
    <row r="97" spans="4:7">
      <c r="D97" s="73" t="str">
        <f>IF(AND(D96&lt;&gt;"",D96&lt;n),D96+1,"")</f>
        <v/>
      </c>
      <c r="E97" s="82" t="str">
        <f>IF(D97&lt;&gt;"",BINOMDIST(D97,n,p,FALSE),"")</f>
        <v/>
      </c>
      <c r="F97" s="82" t="str">
        <f>IF(D97&lt;&gt;"",BINOMDIST(D97,n,p,TRUE),"")</f>
        <v/>
      </c>
      <c r="G97" s="83" t="str">
        <f>IF(F97&lt;&gt;"",1-F96,"")</f>
        <v/>
      </c>
    </row>
    <row r="98" spans="4:7">
      <c r="D98" s="73" t="str">
        <f>IF(AND(D97&lt;&gt;"",D97&lt;n),D97+1,"")</f>
        <v/>
      </c>
      <c r="E98" s="82" t="str">
        <f>IF(D98&lt;&gt;"",BINOMDIST(D98,n,p,FALSE),"")</f>
        <v/>
      </c>
      <c r="F98" s="82" t="str">
        <f>IF(D98&lt;&gt;"",BINOMDIST(D98,n,p,TRUE),"")</f>
        <v/>
      </c>
      <c r="G98" s="83" t="str">
        <f>IF(F98&lt;&gt;"",1-F97,"")</f>
        <v/>
      </c>
    </row>
    <row r="99" spans="4:7">
      <c r="D99" s="73" t="str">
        <f>IF(AND(D98&lt;&gt;"",D98&lt;n),D98+1,"")</f>
        <v/>
      </c>
      <c r="E99" s="82" t="str">
        <f>IF(D99&lt;&gt;"",BINOMDIST(D99,n,p,FALSE),"")</f>
        <v/>
      </c>
      <c r="F99" s="82" t="str">
        <f>IF(D99&lt;&gt;"",BINOMDIST(D99,n,p,TRUE),"")</f>
        <v/>
      </c>
      <c r="G99" s="83" t="str">
        <f>IF(F99&lt;&gt;"",1-F98,"")</f>
        <v/>
      </c>
    </row>
    <row r="100" spans="4:7">
      <c r="D100" s="73" t="str">
        <f>IF(AND(D99&lt;&gt;"",D99&lt;n),D99+1,"")</f>
        <v/>
      </c>
      <c r="E100" s="82" t="str">
        <f>IF(D100&lt;&gt;"",BINOMDIST(D100,n,p,FALSE),"")</f>
        <v/>
      </c>
      <c r="F100" s="82" t="str">
        <f>IF(D100&lt;&gt;"",BINOMDIST(D100,n,p,TRUE),"")</f>
        <v/>
      </c>
      <c r="G100" s="83" t="str">
        <f>IF(F100&lt;&gt;"",1-F99,"")</f>
        <v/>
      </c>
    </row>
    <row r="101" spans="4:7">
      <c r="D101" s="73" t="str">
        <f>IF(AND(D100&lt;&gt;"",D100&lt;n),D100+1,"")</f>
        <v/>
      </c>
      <c r="E101" s="82" t="str">
        <f>IF(D101&lt;&gt;"",BINOMDIST(D101,n,p,FALSE),"")</f>
        <v/>
      </c>
      <c r="F101" s="82" t="str">
        <f>IF(D101&lt;&gt;"",BINOMDIST(D101,n,p,TRUE),"")</f>
        <v/>
      </c>
      <c r="G101" s="83" t="str">
        <f>IF(F101&lt;&gt;"",1-F100,"")</f>
        <v/>
      </c>
    </row>
    <row r="102" spans="4:7">
      <c r="D102" s="73" t="str">
        <f>IF(AND(D101&lt;&gt;"",D101&lt;n),D101+1,"")</f>
        <v/>
      </c>
      <c r="E102" s="82" t="str">
        <f>IF(D102&lt;&gt;"",BINOMDIST(D102,n,p,FALSE),"")</f>
        <v/>
      </c>
      <c r="F102" s="82" t="str">
        <f>IF(D102&lt;&gt;"",BINOMDIST(D102,n,p,TRUE),"")</f>
        <v/>
      </c>
      <c r="G102" s="83" t="str">
        <f>IF(F102&lt;&gt;"",1-F101,"")</f>
        <v/>
      </c>
    </row>
    <row r="103" spans="4:7">
      <c r="D103" s="73" t="str">
        <f>IF(AND(D102&lt;&gt;"",D102&lt;n),D102+1,"")</f>
        <v/>
      </c>
      <c r="E103" s="82" t="str">
        <f>IF(D103&lt;&gt;"",BINOMDIST(D103,n,p,FALSE),"")</f>
        <v/>
      </c>
      <c r="F103" s="82" t="str">
        <f>IF(D103&lt;&gt;"",BINOMDIST(D103,n,p,TRUE),"")</f>
        <v/>
      </c>
      <c r="G103" s="83" t="str">
        <f>IF(F103&lt;&gt;"",1-F102,"")</f>
        <v/>
      </c>
    </row>
    <row r="104" spans="4:7">
      <c r="D104" s="73" t="str">
        <f>IF(AND(D103&lt;&gt;"",D103&lt;n),D103+1,"")</f>
        <v/>
      </c>
      <c r="E104" s="82" t="str">
        <f>IF(D104&lt;&gt;"",BINOMDIST(D104,n,p,FALSE),"")</f>
        <v/>
      </c>
      <c r="F104" s="82" t="str">
        <f>IF(D104&lt;&gt;"",BINOMDIST(D104,n,p,TRUE),"")</f>
        <v/>
      </c>
      <c r="G104" s="83" t="str">
        <f>IF(F104&lt;&gt;"",1-F103,"")</f>
        <v/>
      </c>
    </row>
    <row r="105" spans="4:7">
      <c r="D105" s="73" t="str">
        <f>IF(AND(D104&lt;&gt;"",D104&lt;n),D104+1,"")</f>
        <v/>
      </c>
      <c r="E105" s="82" t="str">
        <f>IF(D105&lt;&gt;"",BINOMDIST(D105,n,p,FALSE),"")</f>
        <v/>
      </c>
      <c r="F105" s="82" t="str">
        <f>IF(D105&lt;&gt;"",BINOMDIST(D105,n,p,TRUE),"")</f>
        <v/>
      </c>
      <c r="G105" s="83" t="str">
        <f>IF(F105&lt;&gt;"",1-F104,"")</f>
        <v/>
      </c>
    </row>
    <row r="106" spans="4:7">
      <c r="D106" s="73" t="str">
        <f>IF(AND(D105&lt;&gt;"",D105&lt;n),D105+1,"")</f>
        <v/>
      </c>
      <c r="E106" s="82" t="str">
        <f>IF(D106&lt;&gt;"",BINOMDIST(D106,n,p,FALSE),"")</f>
        <v/>
      </c>
      <c r="F106" s="82" t="str">
        <f>IF(D106&lt;&gt;"",BINOMDIST(D106,n,p,TRUE),"")</f>
        <v/>
      </c>
      <c r="G106" s="83" t="str">
        <f>IF(F106&lt;&gt;"",1-F105,"")</f>
        <v/>
      </c>
    </row>
    <row r="107" spans="4:7">
      <c r="D107" s="73" t="str">
        <f>IF(AND(D106&lt;&gt;"",D106&lt;n),D106+1,"")</f>
        <v/>
      </c>
      <c r="E107" s="82" t="str">
        <f>IF(D107&lt;&gt;"",BINOMDIST(D107,n,p,FALSE),"")</f>
        <v/>
      </c>
      <c r="F107" s="82" t="str">
        <f>IF(D107&lt;&gt;"",BINOMDIST(D107,n,p,TRUE),"")</f>
        <v/>
      </c>
      <c r="G107" s="83" t="str">
        <f>IF(F107&lt;&gt;"",1-F106,"")</f>
        <v/>
      </c>
    </row>
    <row r="108" spans="4:7">
      <c r="D108" s="73" t="str">
        <f>IF(AND(D107&lt;&gt;"",D107&lt;n),D107+1,"")</f>
        <v/>
      </c>
      <c r="E108" s="82" t="str">
        <f>IF(D108&lt;&gt;"",BINOMDIST(D108,n,p,FALSE),"")</f>
        <v/>
      </c>
      <c r="F108" s="82" t="str">
        <f>IF(D108&lt;&gt;"",BINOMDIST(D108,n,p,TRUE),"")</f>
        <v/>
      </c>
      <c r="G108" s="83" t="str">
        <f>IF(F108&lt;&gt;"",1-F107,"")</f>
        <v/>
      </c>
    </row>
    <row r="109" spans="4:7">
      <c r="D109" s="73" t="str">
        <f>IF(AND(D108&lt;&gt;"",D108&lt;n),D108+1,"")</f>
        <v/>
      </c>
      <c r="E109" s="82" t="str">
        <f>IF(D109&lt;&gt;"",BINOMDIST(D109,n,p,FALSE),"")</f>
        <v/>
      </c>
      <c r="F109" s="82" t="str">
        <f>IF(D109&lt;&gt;"",BINOMDIST(D109,n,p,TRUE),"")</f>
        <v/>
      </c>
      <c r="G109" s="83" t="str">
        <f>IF(F109&lt;&gt;"",1-F108,"")</f>
        <v/>
      </c>
    </row>
    <row r="110" spans="4:7">
      <c r="D110" s="73" t="str">
        <f>IF(AND(D109&lt;&gt;"",D109&lt;n),D109+1,"")</f>
        <v/>
      </c>
      <c r="E110" s="82" t="str">
        <f>IF(D110&lt;&gt;"",BINOMDIST(D110,n,p,FALSE),"")</f>
        <v/>
      </c>
      <c r="F110" s="82" t="str">
        <f>IF(D110&lt;&gt;"",BINOMDIST(D110,n,p,TRUE),"")</f>
        <v/>
      </c>
      <c r="G110" s="83" t="str">
        <f>IF(F110&lt;&gt;"",1-F109,"")</f>
        <v/>
      </c>
    </row>
  </sheetData>
  <dataConsolidate/>
  <mergeCells count="1">
    <mergeCell ref="C4:J4"/>
  </mergeCells>
  <printOptions horizontalCentered="1" verticalCentered="1" headings="1" gridLinesSet="0"/>
  <pageMargins left="0.75" right="0.75" top="1" bottom="1" header="0.5" footer="0.5"/>
  <pageSetup scale="99" orientation="landscape" horizontalDpi="300" verticalDpi="4294967292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28</vt:i4>
      </vt:variant>
    </vt:vector>
  </HeadingPairs>
  <TitlesOfParts>
    <vt:vector size="40" baseType="lpstr">
      <vt:lpstr>Caratula</vt:lpstr>
      <vt:lpstr>C2 inciso c d e</vt:lpstr>
      <vt:lpstr>Caso a</vt:lpstr>
      <vt:lpstr>Caso b</vt:lpstr>
      <vt:lpstr>Caso c</vt:lpstr>
      <vt:lpstr>Caso d</vt:lpstr>
      <vt:lpstr>C2 inciso a</vt:lpstr>
      <vt:lpstr>MULTINOMIAL</vt:lpstr>
      <vt:lpstr>GEOMETRICA</vt:lpstr>
      <vt:lpstr>C2 inciso g</vt:lpstr>
      <vt:lpstr>C2 inciso h</vt:lpstr>
      <vt:lpstr>C2 inciso f</vt:lpstr>
      <vt:lpstr>'C2 inciso a'!Área_de_impresión</vt:lpstr>
      <vt:lpstr>'C2 inciso c d e'!Área_de_impresión</vt:lpstr>
      <vt:lpstr>'C2 inciso f'!Área_de_impresión</vt:lpstr>
      <vt:lpstr>'C2 inciso g'!Área_de_impresión</vt:lpstr>
      <vt:lpstr>'C2 inciso h'!Área_de_impresión</vt:lpstr>
      <vt:lpstr>'Caso a'!Área_de_impresión</vt:lpstr>
      <vt:lpstr>'Caso b'!Área_de_impresión</vt:lpstr>
      <vt:lpstr>'Caso c'!Área_de_impresión</vt:lpstr>
      <vt:lpstr>'Caso d'!Área_de_impresión</vt:lpstr>
      <vt:lpstr>GEOMETRICA!Área_de_impresión</vt:lpstr>
      <vt:lpstr>MULTINOMIAL!Área_de_impresión</vt:lpstr>
      <vt:lpstr>'Caso a'!Mean</vt:lpstr>
      <vt:lpstr>'Caso b'!Mean</vt:lpstr>
      <vt:lpstr>'Caso c'!Mean</vt:lpstr>
      <vt:lpstr>'Caso d'!Mean</vt:lpstr>
      <vt:lpstr>'C2 inciso a'!n</vt:lpstr>
      <vt:lpstr>'C2 inciso c d e'!n</vt:lpstr>
      <vt:lpstr>'C2 inciso f'!n</vt:lpstr>
      <vt:lpstr>'C2 inciso a'!NN</vt:lpstr>
      <vt:lpstr>'C2 inciso c d e'!p</vt:lpstr>
      <vt:lpstr>'C2 inciso f'!p</vt:lpstr>
      <vt:lpstr>'C2 inciso g'!p</vt:lpstr>
      <vt:lpstr>'C2 inciso h'!p</vt:lpstr>
      <vt:lpstr>GEOMETRICA!p</vt:lpstr>
      <vt:lpstr>GEOMETRICA!q</vt:lpstr>
      <vt:lpstr>'C2 inciso a'!S</vt:lpstr>
      <vt:lpstr>'C2 inciso g'!s</vt:lpstr>
      <vt:lpstr>'C2 inciso h'!s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Business</dc:creator>
  <cp:lastModifiedBy>Roberto Gómez</cp:lastModifiedBy>
  <cp:lastPrinted>2004-01-26T05:18:22Z</cp:lastPrinted>
  <dcterms:created xsi:type="dcterms:W3CDTF">1998-07-01T19:52:58Z</dcterms:created>
  <dcterms:modified xsi:type="dcterms:W3CDTF">2021-06-21T19:01:51Z</dcterms:modified>
</cp:coreProperties>
</file>