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5e9b421fdb81f1/Escritorio/"/>
    </mc:Choice>
  </mc:AlternateContent>
  <xr:revisionPtr revIDLastSave="1" documentId="8_{59FAC7DA-7511-486C-B0C9-0CE05A7A7E8F}" xr6:coauthVersionLast="47" xr6:coauthVersionMax="47" xr10:uidLastSave="{5888F4D3-2BE5-4CEE-B7D9-D485D5F41C8D}"/>
  <bookViews>
    <workbookView xWindow="-108" yWindow="-108" windowWidth="23256" windowHeight="12576" xr2:uid="{5D950CB9-9ABE-6D40-85B1-762237A56548}"/>
  </bookViews>
  <sheets>
    <sheet name="CARATULA" sheetId="3" r:id="rId1"/>
    <sheet name="DATOS" sheetId="9" state="veryHidden" r:id="rId2"/>
    <sheet name="Datos Mujeres" sheetId="14" r:id="rId3"/>
    <sheet name="Datos Hombres" sheetId="13" r:id="rId4"/>
    <sheet name="Tabla Pearson" sheetId="15" r:id="rId5"/>
    <sheet name="QQ Normal " sheetId="16" r:id="rId6"/>
    <sheet name="Caso 2" sheetId="17" r:id="rId7"/>
  </sheets>
  <definedNames>
    <definedName name="_xlnm._FilterDatabase" localSheetId="5" hidden="1">'QQ Normal '!$F$152:$G$490</definedName>
    <definedName name="_xlchart.v1.0" hidden="1">'QQ Normal '!$D$3:$D$42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3" i="3" l="1"/>
  <c r="O74" i="3"/>
  <c r="O75" i="3"/>
  <c r="O76" i="3"/>
  <c r="O72" i="3"/>
  <c r="K75" i="3"/>
  <c r="H45" i="14"/>
  <c r="K76" i="3"/>
  <c r="F45" i="14"/>
  <c r="H44" i="14"/>
  <c r="G44" i="14"/>
  <c r="E44" i="14"/>
  <c r="H2" i="17"/>
  <c r="K72" i="3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2" i="1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2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2" i="17"/>
  <c r="C2" i="17"/>
  <c r="G2" i="17" s="1"/>
  <c r="O25" i="3"/>
  <c r="O52" i="3"/>
  <c r="O33" i="3"/>
  <c r="G10" i="16"/>
  <c r="G9" i="16" s="1"/>
  <c r="K31" i="3" s="1"/>
  <c r="O31" i="3" s="1"/>
  <c r="G3" i="16"/>
  <c r="E3" i="16" s="1"/>
  <c r="G2" i="16"/>
  <c r="B3" i="16"/>
  <c r="C3" i="16" s="1"/>
  <c r="B4" i="16"/>
  <c r="C4" i="16" s="1"/>
  <c r="B5" i="16"/>
  <c r="C5" i="16" s="1"/>
  <c r="B6" i="16"/>
  <c r="C6" i="16" s="1"/>
  <c r="B7" i="16"/>
  <c r="C7" i="16" s="1"/>
  <c r="B8" i="16"/>
  <c r="C8" i="16" s="1"/>
  <c r="B9" i="16"/>
  <c r="C9" i="16" s="1"/>
  <c r="B10" i="16"/>
  <c r="C10" i="16" s="1"/>
  <c r="B11" i="16"/>
  <c r="C11" i="16" s="1"/>
  <c r="B12" i="16"/>
  <c r="C12" i="16" s="1"/>
  <c r="B13" i="16"/>
  <c r="C13" i="16"/>
  <c r="B14" i="16"/>
  <c r="C14" i="16" s="1"/>
  <c r="B15" i="16"/>
  <c r="C15" i="16" s="1"/>
  <c r="O15" i="16"/>
  <c r="P22" i="16" s="1"/>
  <c r="B16" i="16"/>
  <c r="C16" i="16" s="1"/>
  <c r="B17" i="16"/>
  <c r="C17" i="16" s="1"/>
  <c r="B18" i="16"/>
  <c r="C18" i="16" s="1"/>
  <c r="B19" i="16"/>
  <c r="C19" i="16" s="1"/>
  <c r="B20" i="16"/>
  <c r="C20" i="16" s="1"/>
  <c r="B21" i="16"/>
  <c r="C21" i="16" s="1"/>
  <c r="B22" i="16"/>
  <c r="C22" i="16" s="1"/>
  <c r="B23" i="16"/>
  <c r="C23" i="16" s="1"/>
  <c r="B24" i="16"/>
  <c r="C24" i="16" s="1"/>
  <c r="B25" i="16"/>
  <c r="C25" i="16" s="1"/>
  <c r="P25" i="16"/>
  <c r="B26" i="16"/>
  <c r="C26" i="16"/>
  <c r="B27" i="16"/>
  <c r="C27" i="16" s="1"/>
  <c r="B28" i="16"/>
  <c r="C28" i="16" s="1"/>
  <c r="B29" i="16"/>
  <c r="C29" i="16" s="1"/>
  <c r="B30" i="16"/>
  <c r="C30" i="16" s="1"/>
  <c r="B31" i="16"/>
  <c r="C31" i="16" s="1"/>
  <c r="B32" i="16"/>
  <c r="C32" i="16" s="1"/>
  <c r="B33" i="16"/>
  <c r="C33" i="16" s="1"/>
  <c r="B34" i="16"/>
  <c r="C34" i="16"/>
  <c r="B35" i="16"/>
  <c r="C35" i="16" s="1"/>
  <c r="B36" i="16"/>
  <c r="C36" i="16" s="1"/>
  <c r="B37" i="16"/>
  <c r="C37" i="16" s="1"/>
  <c r="B38" i="16"/>
  <c r="C38" i="16"/>
  <c r="B39" i="16"/>
  <c r="C39" i="16"/>
  <c r="B40" i="16"/>
  <c r="C40" i="16" s="1"/>
  <c r="B41" i="16"/>
  <c r="C41" i="16" s="1"/>
  <c r="B42" i="16"/>
  <c r="C42" i="16" s="1"/>
  <c r="Q24" i="16" l="1"/>
  <c r="E7" i="16"/>
  <c r="E36" i="16"/>
  <c r="E33" i="16"/>
  <c r="E16" i="16"/>
  <c r="E29" i="16"/>
  <c r="E41" i="16"/>
  <c r="E28" i="16"/>
  <c r="E27" i="16"/>
  <c r="E20" i="16"/>
  <c r="E39" i="16"/>
  <c r="E32" i="16"/>
  <c r="Q25" i="16"/>
  <c r="E9" i="16"/>
  <c r="E24" i="16"/>
  <c r="E35" i="16"/>
  <c r="E15" i="16"/>
  <c r="E40" i="16"/>
  <c r="E13" i="16"/>
  <c r="E19" i="16"/>
  <c r="E37" i="16"/>
  <c r="E31" i="16"/>
  <c r="E11" i="16"/>
  <c r="E17" i="16"/>
  <c r="E5" i="16"/>
  <c r="O16" i="16"/>
  <c r="E42" i="16"/>
  <c r="E38" i="16"/>
  <c r="E34" i="16"/>
  <c r="E30" i="16"/>
  <c r="E26" i="16"/>
  <c r="E23" i="16"/>
  <c r="E12" i="16"/>
  <c r="E8" i="16"/>
  <c r="E4" i="16"/>
  <c r="E22" i="16"/>
  <c r="E18" i="16"/>
  <c r="E25" i="16"/>
  <c r="E14" i="16"/>
  <c r="E10" i="16"/>
  <c r="E6" i="16"/>
  <c r="E21" i="16"/>
  <c r="H6" i="9" l="1"/>
  <c r="H8" i="9" s="1"/>
  <c r="H7" i="9"/>
  <c r="M54" i="3"/>
  <c r="D8" i="9" l="1"/>
  <c r="E6" i="9"/>
  <c r="M21" i="3"/>
  <c r="M8" i="3" s="1"/>
  <c r="P74" i="3"/>
  <c r="I10" i="9" l="1"/>
  <c r="E10" i="9"/>
  <c r="J10" i="9" s="1"/>
  <c r="I9" i="9"/>
  <c r="E9" i="9"/>
  <c r="J9" i="9" s="1"/>
  <c r="I7" i="9"/>
  <c r="E7" i="9"/>
  <c r="J7" i="9" s="1"/>
  <c r="I6" i="9"/>
  <c r="J6" i="9"/>
  <c r="T12" i="9"/>
  <c r="T13" i="9" s="1"/>
  <c r="T14" i="9" s="1"/>
  <c r="T15" i="9" s="1"/>
  <c r="T16" i="9" s="1"/>
  <c r="Y9" i="9"/>
  <c r="U9" i="9"/>
  <c r="Z9" i="9" s="1"/>
  <c r="Y8" i="9"/>
  <c r="U8" i="9"/>
  <c r="Z8" i="9" s="1"/>
  <c r="T7" i="9"/>
  <c r="Y7" i="9" s="1"/>
  <c r="Y6" i="9"/>
  <c r="U6" i="9"/>
  <c r="Z6" i="9" s="1"/>
  <c r="Y5" i="9"/>
  <c r="Y12" i="9" s="1"/>
  <c r="Y13" i="9" s="1"/>
  <c r="Y14" i="9" s="1"/>
  <c r="Y15" i="9" s="1"/>
  <c r="U5" i="9"/>
  <c r="U12" i="9" s="1"/>
  <c r="U13" i="9" s="1"/>
  <c r="Y16" i="9" l="1"/>
  <c r="V8" i="9"/>
  <c r="AA8" i="9" s="1"/>
  <c r="U7" i="9"/>
  <c r="Z7" i="9" s="1"/>
  <c r="J8" i="9"/>
  <c r="I8" i="9"/>
  <c r="F10" i="9"/>
  <c r="K10" i="9" s="1"/>
  <c r="V9" i="9"/>
  <c r="AA9" i="9" s="1"/>
  <c r="E8" i="9"/>
  <c r="F7" i="9"/>
  <c r="K7" i="9" s="1"/>
  <c r="G7" i="9"/>
  <c r="F6" i="9"/>
  <c r="F9" i="9"/>
  <c r="V6" i="9"/>
  <c r="W9" i="9"/>
  <c r="V5" i="9"/>
  <c r="V12" i="9" s="1"/>
  <c r="Z5" i="9"/>
  <c r="Z12" i="9" s="1"/>
  <c r="Z13" i="9" s="1"/>
  <c r="W8" i="9"/>
  <c r="G10" i="9" l="1"/>
  <c r="Z14" i="9"/>
  <c r="Z15" i="9" s="1"/>
  <c r="Z16" i="9" s="1"/>
  <c r="V13" i="9"/>
  <c r="U14" i="9"/>
  <c r="U15" i="9" s="1"/>
  <c r="U16" i="9" s="1"/>
  <c r="F8" i="9"/>
  <c r="K9" i="9"/>
  <c r="G9" i="9"/>
  <c r="K6" i="9"/>
  <c r="K8" i="9" s="1"/>
  <c r="G6" i="9"/>
  <c r="L10" i="9"/>
  <c r="H10" i="9"/>
  <c r="M10" i="9" s="1"/>
  <c r="L7" i="9"/>
  <c r="M7" i="9"/>
  <c r="V7" i="9"/>
  <c r="AA7" i="9" s="1"/>
  <c r="W5" i="9"/>
  <c r="W12" i="9" s="1"/>
  <c r="W13" i="9" s="1"/>
  <c r="AA5" i="9"/>
  <c r="AA12" i="9" s="1"/>
  <c r="AA13" i="9" s="1"/>
  <c r="AA14" i="9" s="1"/>
  <c r="AA15" i="9" s="1"/>
  <c r="AA16" i="9" s="1"/>
  <c r="AB9" i="9"/>
  <c r="X9" i="9"/>
  <c r="AC9" i="9" s="1"/>
  <c r="X8" i="9"/>
  <c r="AC8" i="9" s="1"/>
  <c r="AB8" i="9"/>
  <c r="AA6" i="9"/>
  <c r="W6" i="9"/>
  <c r="A1" i="9"/>
  <c r="B18" i="9" l="1"/>
  <c r="B1" i="9"/>
  <c r="C1" i="9" s="1"/>
  <c r="C18" i="9" s="1"/>
  <c r="G8" i="9"/>
  <c r="V14" i="9"/>
  <c r="V15" i="9" s="1"/>
  <c r="V16" i="9" s="1"/>
  <c r="N5" i="9"/>
  <c r="N8" i="9" s="1"/>
  <c r="L9" i="9"/>
  <c r="H9" i="9"/>
  <c r="M9" i="9" s="1"/>
  <c r="L6" i="9"/>
  <c r="L8" i="9" s="1"/>
  <c r="AB6" i="9"/>
  <c r="X6" i="9"/>
  <c r="AC6" i="9" s="1"/>
  <c r="W7" i="9"/>
  <c r="AB7" i="9" s="1"/>
  <c r="AB5" i="9"/>
  <c r="AB12" i="9" s="1"/>
  <c r="X5" i="9"/>
  <c r="X12" i="9" s="1"/>
  <c r="X13" i="9" s="1"/>
  <c r="C19" i="9" l="1"/>
  <c r="G56" i="3" s="1"/>
  <c r="AB13" i="9"/>
  <c r="AB14" i="9" s="1"/>
  <c r="AB15" i="9" s="1"/>
  <c r="AB16" i="9" s="1"/>
  <c r="W14" i="9"/>
  <c r="W15" i="9" s="1"/>
  <c r="W16" i="9" s="1"/>
  <c r="N10" i="9"/>
  <c r="N7" i="9"/>
  <c r="N9" i="9"/>
  <c r="M6" i="9"/>
  <c r="X7" i="9"/>
  <c r="AC7" i="9" s="1"/>
  <c r="AC5" i="9"/>
  <c r="AC12" i="9" s="1"/>
  <c r="AC13" i="9" s="1"/>
  <c r="C8" i="3"/>
  <c r="N6" i="9" l="1"/>
  <c r="M8" i="9"/>
  <c r="AC14" i="9"/>
  <c r="AC15" i="9" s="1"/>
  <c r="AC16" i="9" s="1"/>
  <c r="X14" i="9"/>
  <c r="X15" i="9" s="1"/>
  <c r="X16" i="9" s="1"/>
  <c r="C55" i="3"/>
  <c r="C56" i="3"/>
  <c r="B19" i="9" s="1"/>
  <c r="F28" i="3"/>
  <c r="F29" i="3"/>
  <c r="F30" i="3"/>
  <c r="F31" i="3"/>
  <c r="P52" i="3" l="1" a="1"/>
  <c r="P52" i="3" s="1"/>
  <c r="I75" i="3"/>
  <c r="F27" i="3"/>
  <c r="J11" i="3"/>
  <c r="C27" i="3" l="1"/>
  <c r="G5" i="16" l="1"/>
  <c r="K27" i="3" s="1"/>
  <c r="O27" i="3" s="1"/>
  <c r="F11" i="16"/>
  <c r="C31" i="3"/>
  <c r="C28" i="3"/>
  <c r="C30" i="3"/>
  <c r="F14" i="16" l="1"/>
  <c r="G8" i="16"/>
  <c r="H9" i="16"/>
  <c r="G6" i="16"/>
  <c r="F12" i="16"/>
  <c r="K35" i="3"/>
  <c r="O35" i="3" s="1"/>
  <c r="G12" i="16"/>
  <c r="H6" i="16" s="1"/>
  <c r="K28" i="3" s="1"/>
  <c r="O28" i="3" s="1"/>
  <c r="C29" i="3"/>
  <c r="D20" i="3"/>
  <c r="G7" i="16" l="1"/>
  <c r="F13" i="16"/>
  <c r="P76" i="3"/>
  <c r="P75" i="3"/>
  <c r="G14" i="16" l="1"/>
  <c r="H8" i="16" s="1"/>
  <c r="K30" i="3" s="1"/>
  <c r="O30" i="3" s="1"/>
  <c r="G13" i="16"/>
  <c r="H7" i="16" s="1"/>
  <c r="K29" i="3" s="1"/>
  <c r="O29" i="3" s="1"/>
  <c r="P25" i="3" a="1"/>
  <c r="P25" i="3" s="1"/>
  <c r="P35" i="3" a="1"/>
  <c r="P35" i="3" s="1"/>
  <c r="P73" i="3" l="1"/>
  <c r="P72" i="3"/>
  <c r="P28" i="3" a="1"/>
  <c r="P28" i="3" s="1"/>
  <c r="P54" i="3" l="1"/>
  <c r="P33" i="3" a="1"/>
  <c r="P33" i="3" s="1"/>
  <c r="P29" i="3" a="1"/>
  <c r="P29" i="3" s="1"/>
  <c r="P27" i="3" a="1"/>
  <c r="P27" i="3" s="1"/>
  <c r="P31" i="3" a="1"/>
  <c r="P31" i="3" s="1"/>
  <c r="P30" i="3" a="1"/>
  <c r="P30" i="3" s="1"/>
  <c r="P21" i="3" l="1"/>
  <c r="P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<sst xmlns="http://schemas.openxmlformats.org/spreadsheetml/2006/main" count="267" uniqueCount="175">
  <si>
    <t>No.</t>
  </si>
  <si>
    <t>NOMBRE</t>
  </si>
  <si>
    <t>CARNE</t>
  </si>
  <si>
    <t>GUARDE ESTE ARCHIVO EN SU COMPUTADORA CON LAS SIGUIENTE NOMENCLATURA</t>
  </si>
  <si>
    <t>CASO No. 1</t>
  </si>
  <si>
    <t>PONDERACIÓN</t>
  </si>
  <si>
    <t>FACULTAD DE INGENIERÍA</t>
  </si>
  <si>
    <t>Con los datos de la variable asignada determine:</t>
  </si>
  <si>
    <t>Cintura (cm)</t>
  </si>
  <si>
    <t>COLOQUE SU RESPUESTA EN LAS CELDAS DE COLOR REFERENCIADAS CON =</t>
  </si>
  <si>
    <t>HOMBRES</t>
  </si>
  <si>
    <t>MUJERES</t>
  </si>
  <si>
    <t>a</t>
  </si>
  <si>
    <t>Talla S</t>
  </si>
  <si>
    <t>b</t>
  </si>
  <si>
    <t>Talla M</t>
  </si>
  <si>
    <t>c</t>
  </si>
  <si>
    <t>Talla L</t>
  </si>
  <si>
    <t>d</t>
  </si>
  <si>
    <t>Talla XL</t>
  </si>
  <si>
    <t>e</t>
  </si>
  <si>
    <t>Talla XXL</t>
  </si>
  <si>
    <t>se distribuyen de forma normal:</t>
  </si>
  <si>
    <t>La</t>
  </si>
  <si>
    <t>llega hasta (cm)</t>
  </si>
  <si>
    <t>Edad H</t>
  </si>
  <si>
    <t>Estatura H (pul)</t>
  </si>
  <si>
    <t>Peso H (Libras)</t>
  </si>
  <si>
    <t>Cintura H (cm)</t>
  </si>
  <si>
    <t>Pulso H (LPM)</t>
  </si>
  <si>
    <t>Sistolastica H (mmHg)</t>
  </si>
  <si>
    <t>Diastolastica H (mmHg)</t>
  </si>
  <si>
    <t>Colesterol H</t>
  </si>
  <si>
    <t>IMC H</t>
  </si>
  <si>
    <t>Muslo H (cm)</t>
  </si>
  <si>
    <t>Codo H (cm)</t>
  </si>
  <si>
    <t>Muñeca H (cm)</t>
  </si>
  <si>
    <t>Braso H (cm)</t>
  </si>
  <si>
    <t>Edad M</t>
  </si>
  <si>
    <t>Estatura M (pul)</t>
  </si>
  <si>
    <t>Peso M (Libras)</t>
  </si>
  <si>
    <t>Cintura M (cm)</t>
  </si>
  <si>
    <t>Pulso M (LPM)</t>
  </si>
  <si>
    <t>Sistolastica M (mmHg)</t>
  </si>
  <si>
    <t>Diastolastica M (mmHg)</t>
  </si>
  <si>
    <t>Colesterol M</t>
  </si>
  <si>
    <t>Imc M</t>
  </si>
  <si>
    <t>Muslo M (cm)</t>
  </si>
  <si>
    <t>Codo M</t>
  </si>
  <si>
    <t>Muñeca M (cm)</t>
  </si>
  <si>
    <t>Braso M (cm)</t>
  </si>
  <si>
    <t>f</t>
  </si>
  <si>
    <t>(indique la variable)</t>
  </si>
  <si>
    <t>g</t>
  </si>
  <si>
    <t>h</t>
  </si>
  <si>
    <t>CASO No. 2</t>
  </si>
  <si>
    <t>determine la correlación entre las variables:</t>
  </si>
  <si>
    <t>Variable dependiente:</t>
  </si>
  <si>
    <t>y Variable independiente:</t>
  </si>
  <si>
    <t>correlación</t>
  </si>
  <si>
    <t>Realice una grafica de correlación, identifique y delimite los ejes apropiadamente</t>
  </si>
  <si>
    <t>Determine el coeficiente R</t>
  </si>
  <si>
    <t>i</t>
  </si>
  <si>
    <t>?</t>
  </si>
  <si>
    <t>Valores críticos del coeficiente de correlación r de Pearson</t>
  </si>
  <si>
    <t xml:space="preserve">n </t>
  </si>
  <si>
    <t>𝛼 = .05</t>
  </si>
  <si>
    <t>𝛼 = .01</t>
  </si>
  <si>
    <t>5 .878 .959</t>
  </si>
  <si>
    <t>6 .811 .917</t>
  </si>
  <si>
    <t>7 .754 .875</t>
  </si>
  <si>
    <t>8 .707 .834</t>
  </si>
  <si>
    <t>9 .666 .798</t>
  </si>
  <si>
    <t>10 .632 .765</t>
  </si>
  <si>
    <t>11 .602 .735</t>
  </si>
  <si>
    <t>12 .576 .708</t>
  </si>
  <si>
    <t>13 .553 .684</t>
  </si>
  <si>
    <t>14 .532 .661</t>
  </si>
  <si>
    <t>15 .514 .641</t>
  </si>
  <si>
    <t>16 .497 .623</t>
  </si>
  <si>
    <t>17 .482 .606</t>
  </si>
  <si>
    <t>18 .468 .590</t>
  </si>
  <si>
    <t>19 .456 .575</t>
  </si>
  <si>
    <t>20 .444 .561</t>
  </si>
  <si>
    <t>25 .396 .505</t>
  </si>
  <si>
    <t>30 .361 .463</t>
  </si>
  <si>
    <t>35 .335 .430</t>
  </si>
  <si>
    <t>40 .312 .402</t>
  </si>
  <si>
    <t>45 .294 .378</t>
  </si>
  <si>
    <t>50 .279 .361</t>
  </si>
  <si>
    <t>60 .254 .330</t>
  </si>
  <si>
    <t>70 .236 .305</t>
  </si>
  <si>
    <t>80 .220 .286</t>
  </si>
  <si>
    <t>90 .207 .269</t>
  </si>
  <si>
    <t>100 .196 .256</t>
  </si>
  <si>
    <r>
      <t>NOTA: Para someter a prueba H</t>
    </r>
    <r>
      <rPr>
        <sz val="6"/>
        <color theme="1"/>
        <rFont val="Helvetica"/>
        <family val="2"/>
      </rPr>
      <t>0</t>
    </r>
    <r>
      <rPr>
        <sz val="8"/>
        <color theme="1"/>
        <rFont val="Helvetica"/>
        <family val="2"/>
      </rPr>
      <t>: 𝛒</t>
    </r>
    <r>
      <rPr>
        <sz val="8"/>
        <color theme="1"/>
        <rFont val="Times"/>
        <family val="1"/>
      </rPr>
      <t xml:space="preserve"> </t>
    </r>
    <r>
      <rPr>
        <sz val="8"/>
        <color theme="1"/>
        <rFont val="Helvetica"/>
        <family val="2"/>
      </rPr>
      <t>= 0</t>
    </r>
  </si>
  <si>
    <r>
      <t>contra H</t>
    </r>
    <r>
      <rPr>
        <sz val="6"/>
        <color theme="1"/>
        <rFont val="Helvetica"/>
        <family val="2"/>
      </rPr>
      <t>1</t>
    </r>
    <r>
      <rPr>
        <sz val="8"/>
        <color theme="1"/>
        <rFont val="Helvetica"/>
        <family val="2"/>
      </rPr>
      <t>: 𝛒</t>
    </r>
    <r>
      <rPr>
        <sz val="8"/>
        <color theme="1"/>
        <rFont val="Times"/>
        <family val="1"/>
      </rPr>
      <t xml:space="preserve"> ≠</t>
    </r>
    <r>
      <rPr>
        <sz val="8"/>
        <color theme="1"/>
        <rFont val="Helvetica"/>
        <family val="2"/>
      </rPr>
      <t xml:space="preserve"> 0, rechace H</t>
    </r>
    <r>
      <rPr>
        <sz val="6"/>
        <color theme="1"/>
        <rFont val="Helvetica"/>
        <family val="2"/>
      </rPr>
      <t xml:space="preserve">0 </t>
    </r>
    <r>
      <rPr>
        <sz val="8"/>
        <color theme="1"/>
        <rFont val="Helvetica"/>
        <family val="2"/>
      </rPr>
      <t>si el valor</t>
    </r>
  </si>
  <si>
    <t>absoluto de r es mayor que el valor crítico</t>
  </si>
  <si>
    <t>en la tabla.</t>
  </si>
  <si>
    <t>l</t>
  </si>
  <si>
    <t>m</t>
  </si>
  <si>
    <t>n</t>
  </si>
  <si>
    <t>o</t>
  </si>
  <si>
    <t>MIN</t>
  </si>
  <si>
    <t>MAX</t>
  </si>
  <si>
    <t xml:space="preserve">Con los datos de </t>
  </si>
  <si>
    <t>Evite insertar o eliminar celdas, Columnas o Filas en esta hoja (CARATULA), realice cálculos en hojas nuevas</t>
  </si>
  <si>
    <t>¿Existen valores atípicos en la variable analizada en los incisos de la a. a la f.?</t>
  </si>
  <si>
    <t xml:space="preserve">¿Cumple con Pearson para un nivel de Significancia del </t>
  </si>
  <si>
    <t>Y DEJE CONSTANCIA Y REFERENCIA DE TODOS SUS PROCEDIMIENTOS.</t>
  </si>
  <si>
    <t>para el siguiente caso:</t>
  </si>
  <si>
    <t>Usted es el responsable de diseñar las tallas de PANTALONES en una fabrica</t>
  </si>
  <si>
    <t>Utilice los datos de la hoja   Datos</t>
  </si>
  <si>
    <t>Grupo a analizar:</t>
  </si>
  <si>
    <t xml:space="preserve">los datos corresponden a una muestra de personas que son su mercado objetivo, asuma que </t>
  </si>
  <si>
    <t>PROPORCIONES</t>
  </si>
  <si>
    <t>Grafica QQ Normal aquí</t>
  </si>
  <si>
    <t>Grafica de correlación aquí</t>
  </si>
  <si>
    <t>mayores a (cm)</t>
  </si>
  <si>
    <t>J</t>
  </si>
  <si>
    <t>¿Considera usted que los datos se comportan de manera Normal?</t>
  </si>
  <si>
    <t>Se conoce por datos históricos las  proporciones de las tallas de las personas,</t>
  </si>
  <si>
    <t xml:space="preserve">¿En un pedido de 144 pantalones cuantos debería pedir en Talla M? </t>
  </si>
  <si>
    <t>¿Si los datos cumplen los requisitos de correlación, esto significa que una Variable X explica los cambios en la Y?</t>
  </si>
  <si>
    <t>UNIVERSIDAD SAN CARLOS DE GUATEMALA</t>
  </si>
  <si>
    <t>ESTADÍSTICA 1</t>
  </si>
  <si>
    <t>Seleccione la variable que mejor le ayude determinar el perímetro de cintura de un pantalón</t>
  </si>
  <si>
    <t>EFE1 C</t>
  </si>
  <si>
    <t xml:space="preserve">¿Determine un intervalo que contenga el </t>
  </si>
  <si>
    <t>de los valores del peso de</t>
  </si>
  <si>
    <t>Realice un Grafico Cuartelar Normal (QQ Normal) de la variable seleccionada en el inciso a</t>
  </si>
  <si>
    <t>Los decimales se deben colocar según el caso, probabilidades con 2 decimales y en %</t>
  </si>
  <si>
    <t>CASO 2</t>
  </si>
  <si>
    <t>donde corresponde números enteros y con dos decimales donde la variable sea continua</t>
  </si>
  <si>
    <t>para hacer sus cálculos use todos los decimales</t>
  </si>
  <si>
    <t>utilice la regla empírica</t>
  </si>
  <si>
    <t>ESCUELA TÉCNICA, JUNIO 2021</t>
  </si>
  <si>
    <t>Roberto Carlos Gómez Donis</t>
  </si>
  <si>
    <t>P(X ≥1.74)</t>
  </si>
  <si>
    <t>P(X ≤1.74)</t>
  </si>
  <si>
    <t>metros</t>
  </si>
  <si>
    <t>altura de HFT</t>
  </si>
  <si>
    <t>R =COEFICIENTE DE CORRELACIÓN DE PEARSON</t>
  </si>
  <si>
    <t>NO HAY CORRELACIÓN</t>
  </si>
  <si>
    <t>SE ACERCA A 0</t>
  </si>
  <si>
    <t>HAY UNA FUERTE CORRELACIÓN</t>
  </si>
  <si>
    <t>SE ACERCA A 1</t>
  </si>
  <si>
    <r>
      <t>R</t>
    </r>
    <r>
      <rPr>
        <vertAlign val="superscript"/>
        <sz val="12"/>
        <color theme="1"/>
        <rFont val="Calibri (Cuerpo)"/>
      </rPr>
      <t>2</t>
    </r>
    <r>
      <rPr>
        <sz val="11"/>
        <color rgb="FF000000"/>
        <rFont val="Calibri"/>
        <family val="2"/>
        <charset val="1"/>
      </rPr>
      <t>=</t>
    </r>
  </si>
  <si>
    <t>COEFECIENT E DE PEARSON</t>
  </si>
  <si>
    <t>R =</t>
  </si>
  <si>
    <t>MEDIA</t>
  </si>
  <si>
    <t>Z</t>
  </si>
  <si>
    <t>q(f)=
INV.NORM.ESTAND(B3)</t>
  </si>
  <si>
    <t xml:space="preserve"> n</t>
  </si>
  <si>
    <t>GRAFICA CUANTILAR NORMAL</t>
  </si>
  <si>
    <t>ALTRAS DE Mujeres
m</t>
  </si>
  <si>
    <t>B</t>
  </si>
  <si>
    <t>C</t>
  </si>
  <si>
    <t>D</t>
  </si>
  <si>
    <t>E</t>
  </si>
  <si>
    <t>F</t>
  </si>
  <si>
    <t xml:space="preserve"> </t>
  </si>
  <si>
    <t>DESVES.M</t>
  </si>
  <si>
    <t>SI</t>
  </si>
  <si>
    <t>Coeficiente</t>
  </si>
  <si>
    <t>Yi*Xi</t>
  </si>
  <si>
    <t>Xi^2</t>
  </si>
  <si>
    <t>Yi^2</t>
  </si>
  <si>
    <t>R^2</t>
  </si>
  <si>
    <t>Valor máximo: Media+(DesvEst*2)</t>
  </si>
  <si>
    <t>Valor mínimo: Media-(DesvEst*2)</t>
  </si>
  <si>
    <t>Promedio</t>
  </si>
  <si>
    <t>Max</t>
  </si>
  <si>
    <t>Min</t>
  </si>
  <si>
    <t>LO EXCEDE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</si>
</sst>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* #,##0.00_);_(* \(#,##0.00\);_(* &quot;-&quot;??_);_(@_)"/>
    <numFmt numFmtId="165" formatCode="0.0"/>
    <numFmt numFmtId="166" formatCode="0.0000"/>
    <numFmt numFmtId="167" formatCode="0.0%"/>
  </numFmts>
  <fonts count="36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Helvetica"/>
      <family val="2"/>
    </font>
    <font>
      <sz val="12"/>
      <color theme="1"/>
      <name val="Helvetica"/>
      <family val="2"/>
    </font>
    <font>
      <sz val="8"/>
      <color theme="1"/>
      <name val="Helvetica"/>
      <family val="2"/>
    </font>
    <font>
      <sz val="6"/>
      <color theme="1"/>
      <name val="Helvetica"/>
      <family val="2"/>
    </font>
    <font>
      <sz val="8"/>
      <color theme="1"/>
      <name val="Times"/>
      <family val="1"/>
    </font>
    <font>
      <sz val="14"/>
      <color rgb="FF000000"/>
      <name val="Calibri"/>
      <family val="2"/>
      <charset val="1"/>
    </font>
    <font>
      <b/>
      <sz val="14"/>
      <name val="Arial"/>
      <family val="2"/>
    </font>
    <font>
      <b/>
      <sz val="14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rgb="FF000000"/>
      <name val="Calibri"/>
      <family val="2"/>
    </font>
    <font>
      <sz val="22"/>
      <color theme="1" tint="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perscript"/>
      <sz val="12"/>
      <color theme="1"/>
      <name val="Calibri (Cuerpo)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8"/>
      <color theme="0"/>
      <name val="Apple Cancillería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F92B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C92B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9" fontId="5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0" fontId="13" fillId="0" borderId="0"/>
    <xf numFmtId="0" fontId="13" fillId="0" borderId="0"/>
    <xf numFmtId="9" fontId="2" fillId="0" borderId="0" applyFont="0" applyFill="0" applyBorder="0" applyAlignment="0" applyProtection="0"/>
    <xf numFmtId="0" fontId="2" fillId="0" borderId="0"/>
    <xf numFmtId="0" fontId="6" fillId="0" borderId="0"/>
  </cellStyleXfs>
  <cellXfs count="120">
    <xf numFmtId="0" fontId="0" fillId="0" borderId="0" xfId="0"/>
    <xf numFmtId="0" fontId="11" fillId="0" borderId="0" xfId="2" applyFont="1"/>
    <xf numFmtId="0" fontId="11" fillId="0" borderId="0" xfId="0" applyFont="1"/>
    <xf numFmtId="0" fontId="0" fillId="0" borderId="0" xfId="0" applyAlignment="1">
      <alignment horizontal="center" vertical="center"/>
    </xf>
    <xf numFmtId="2" fontId="11" fillId="4" borderId="5" xfId="3" applyNumberFormat="1" applyFont="1" applyFill="1" applyBorder="1" applyAlignment="1">
      <alignment horizontal="center" vertical="center"/>
    </xf>
    <xf numFmtId="0" fontId="13" fillId="0" borderId="0" xfId="7"/>
    <xf numFmtId="2" fontId="13" fillId="0" borderId="0" xfId="7" applyNumberFormat="1"/>
    <xf numFmtId="165" fontId="13" fillId="0" borderId="0" xfId="7" applyNumberFormat="1"/>
    <xf numFmtId="0" fontId="0" fillId="0" borderId="0" xfId="0" applyFill="1" applyBorder="1"/>
    <xf numFmtId="3" fontId="8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5" fontId="0" fillId="0" borderId="0" xfId="0" applyNumberFormat="1" applyFill="1" applyBorder="1"/>
    <xf numFmtId="2" fontId="0" fillId="0" borderId="0" xfId="0" applyNumberFormat="1" applyFill="1" applyBorder="1"/>
    <xf numFmtId="0" fontId="14" fillId="0" borderId="0" xfId="2" applyFont="1" applyAlignment="1">
      <alignment horizontal="right"/>
    </xf>
    <xf numFmtId="0" fontId="6" fillId="0" borderId="0" xfId="2" applyFont="1"/>
    <xf numFmtId="2" fontId="0" fillId="0" borderId="0" xfId="0" applyNumberFormat="1" applyAlignment="1">
      <alignment horizontal="center" vertical="center"/>
    </xf>
    <xf numFmtId="0" fontId="13" fillId="7" borderId="0" xfId="7" applyFill="1"/>
    <xf numFmtId="0" fontId="13" fillId="0" borderId="0" xfId="8"/>
    <xf numFmtId="0" fontId="15" fillId="0" borderId="1" xfId="8" applyFont="1" applyBorder="1" applyAlignment="1">
      <alignment horizontal="center" wrapText="1"/>
    </xf>
    <xf numFmtId="9" fontId="15" fillId="0" borderId="1" xfId="9" applyFont="1" applyBorder="1" applyAlignment="1">
      <alignment horizontal="center" wrapText="1"/>
    </xf>
    <xf numFmtId="0" fontId="16" fillId="0" borderId="0" xfId="8" applyFont="1"/>
    <xf numFmtId="0" fontId="16" fillId="0" borderId="1" xfId="8" applyFont="1" applyBorder="1"/>
    <xf numFmtId="0" fontId="13" fillId="0" borderId="1" xfId="8" applyBorder="1"/>
    <xf numFmtId="0" fontId="17" fillId="0" borderId="0" xfId="8" applyFont="1"/>
    <xf numFmtId="0" fontId="17" fillId="0" borderId="1" xfId="8" applyFont="1" applyBorder="1"/>
    <xf numFmtId="0" fontId="15" fillId="0" borderId="0" xfId="8" applyFont="1"/>
    <xf numFmtId="2" fontId="11" fillId="4" borderId="5" xfId="1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/>
    <xf numFmtId="0" fontId="20" fillId="0" borderId="0" xfId="0" applyFont="1"/>
    <xf numFmtId="0" fontId="0" fillId="10" borderId="0" xfId="0" applyFill="1" applyBorder="1"/>
    <xf numFmtId="0" fontId="12" fillId="10" borderId="0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2" fontId="22" fillId="3" borderId="0" xfId="2" applyNumberFormat="1" applyFont="1" applyFill="1"/>
    <xf numFmtId="0" fontId="11" fillId="8" borderId="2" xfId="2" applyFont="1" applyFill="1" applyBorder="1"/>
    <xf numFmtId="0" fontId="11" fillId="8" borderId="3" xfId="2" applyFont="1" applyFill="1" applyBorder="1"/>
    <xf numFmtId="0" fontId="11" fillId="8" borderId="3" xfId="2" applyFont="1" applyFill="1" applyBorder="1" applyAlignment="1">
      <alignment horizontal="right"/>
    </xf>
    <xf numFmtId="2" fontId="20" fillId="4" borderId="5" xfId="3" applyNumberFormat="1" applyFont="1" applyFill="1" applyBorder="1"/>
    <xf numFmtId="0" fontId="23" fillId="0" borderId="0" xfId="4" applyFont="1"/>
    <xf numFmtId="2" fontId="20" fillId="3" borderId="0" xfId="3" applyNumberFormat="1" applyFont="1" applyFill="1"/>
    <xf numFmtId="0" fontId="11" fillId="5" borderId="0" xfId="2" applyFont="1" applyFill="1"/>
    <xf numFmtId="0" fontId="20" fillId="0" borderId="0" xfId="2" applyFont="1" applyAlignment="1">
      <alignment horizontal="center"/>
    </xf>
    <xf numFmtId="0" fontId="24" fillId="0" borderId="0" xfId="2" applyFont="1" applyAlignment="1">
      <alignment horizontal="right"/>
    </xf>
    <xf numFmtId="0" fontId="20" fillId="0" borderId="0" xfId="2" applyFont="1"/>
    <xf numFmtId="2" fontId="11" fillId="0" borderId="0" xfId="2" applyNumberFormat="1" applyFont="1"/>
    <xf numFmtId="2" fontId="22" fillId="9" borderId="0" xfId="2" applyNumberFormat="1" applyFont="1" applyFill="1"/>
    <xf numFmtId="0" fontId="20" fillId="0" borderId="0" xfId="0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165" fontId="11" fillId="4" borderId="5" xfId="3" applyNumberFormat="1" applyFont="1" applyFill="1" applyBorder="1" applyAlignment="1">
      <alignment horizontal="center" vertical="center"/>
    </xf>
    <xf numFmtId="166" fontId="11" fillId="4" borderId="5" xfId="3" applyNumberFormat="1" applyFont="1" applyFill="1" applyBorder="1" applyAlignment="1">
      <alignment horizontal="center" vertical="center"/>
    </xf>
    <xf numFmtId="165" fontId="11" fillId="0" borderId="0" xfId="2" applyNumberFormat="1" applyFont="1"/>
    <xf numFmtId="165" fontId="11" fillId="0" borderId="0" xfId="2" applyNumberFormat="1" applyFont="1" applyAlignment="1">
      <alignment horizontal="left"/>
    </xf>
    <xf numFmtId="165" fontId="11" fillId="0" borderId="0" xfId="2" applyNumberFormat="1" applyFont="1" applyAlignment="1">
      <alignment horizontal="center"/>
    </xf>
    <xf numFmtId="0" fontId="9" fillId="0" borderId="0" xfId="2" applyFont="1" applyAlignment="1">
      <alignment horizontal="right"/>
    </xf>
    <xf numFmtId="0" fontId="9" fillId="0" borderId="0" xfId="2" applyFont="1" applyFill="1" applyAlignment="1">
      <alignment horizontal="right"/>
    </xf>
    <xf numFmtId="0" fontId="9" fillId="0" borderId="0" xfId="2" applyFont="1" applyAlignment="1">
      <alignment horizontal="left"/>
    </xf>
    <xf numFmtId="167" fontId="11" fillId="0" borderId="0" xfId="1" applyNumberFormat="1" applyFont="1" applyAlignment="1">
      <alignment horizontal="left"/>
    </xf>
    <xf numFmtId="167" fontId="11" fillId="0" borderId="0" xfId="1" applyNumberFormat="1" applyFont="1" applyAlignment="1">
      <alignment horizontal="center"/>
    </xf>
    <xf numFmtId="167" fontId="11" fillId="0" borderId="0" xfId="1" applyNumberFormat="1" applyFont="1" applyAlignment="1">
      <alignment horizontal="right"/>
    </xf>
    <xf numFmtId="0" fontId="0" fillId="2" borderId="0" xfId="0" applyFill="1" applyBorder="1"/>
    <xf numFmtId="0" fontId="13" fillId="0" borderId="0" xfId="7" applyAlignment="1">
      <alignment wrapText="1"/>
    </xf>
    <xf numFmtId="0" fontId="26" fillId="12" borderId="0" xfId="7" applyFont="1" applyFill="1"/>
    <xf numFmtId="0" fontId="26" fillId="7" borderId="0" xfId="7" applyFont="1" applyFill="1"/>
    <xf numFmtId="0" fontId="26" fillId="7" borderId="0" xfId="7" applyFont="1" applyFill="1" applyAlignment="1">
      <alignment horizontal="center" vertical="center" wrapText="1"/>
    </xf>
    <xf numFmtId="0" fontId="26" fillId="12" borderId="0" xfId="7" applyFont="1" applyFill="1" applyAlignment="1">
      <alignment wrapText="1"/>
    </xf>
    <xf numFmtId="9" fontId="11" fillId="0" borderId="0" xfId="1" applyFont="1" applyAlignment="1">
      <alignment horizontal="center" vertical="center"/>
    </xf>
    <xf numFmtId="0" fontId="11" fillId="0" borderId="0" xfId="2" applyFont="1" applyAlignment="1">
      <alignment horizontal="left" vertical="center"/>
    </xf>
    <xf numFmtId="0" fontId="27" fillId="12" borderId="0" xfId="7" applyFont="1" applyFill="1"/>
    <xf numFmtId="0" fontId="27" fillId="7" borderId="0" xfId="7" applyFont="1" applyFill="1"/>
    <xf numFmtId="0" fontId="14" fillId="0" borderId="0" xfId="0" applyFont="1"/>
    <xf numFmtId="0" fontId="0" fillId="2" borderId="0" xfId="0" applyFill="1"/>
    <xf numFmtId="0" fontId="0" fillId="6" borderId="0" xfId="0" applyFill="1"/>
    <xf numFmtId="0" fontId="0" fillId="6" borderId="0" xfId="0" applyFill="1" applyBorder="1"/>
    <xf numFmtId="166" fontId="11" fillId="13" borderId="5" xfId="3" applyNumberFormat="1" applyFont="1" applyFill="1" applyBorder="1" applyAlignment="1">
      <alignment horizontal="center" vertical="center"/>
    </xf>
    <xf numFmtId="2" fontId="11" fillId="13" borderId="5" xfId="3" applyNumberFormat="1" applyFont="1" applyFill="1" applyBorder="1" applyAlignment="1">
      <alignment horizontal="center" vertical="center"/>
    </xf>
    <xf numFmtId="0" fontId="11" fillId="0" borderId="0" xfId="2" applyFont="1" applyFill="1"/>
    <xf numFmtId="0" fontId="11" fillId="0" borderId="0" xfId="0" applyFont="1" applyFill="1"/>
    <xf numFmtId="2" fontId="11" fillId="0" borderId="0" xfId="2" applyNumberFormat="1" applyFont="1" applyFill="1" applyAlignment="1">
      <alignment horizontal="center" vertical="center"/>
    </xf>
    <xf numFmtId="0" fontId="2" fillId="0" borderId="0" xfId="10"/>
    <xf numFmtId="0" fontId="2" fillId="0" borderId="0" xfId="10" applyAlignment="1">
      <alignment horizontal="center"/>
    </xf>
    <xf numFmtId="165" fontId="2" fillId="0" borderId="0" xfId="10" applyNumberFormat="1"/>
    <xf numFmtId="0" fontId="2" fillId="3" borderId="0" xfId="10" applyFill="1"/>
    <xf numFmtId="0" fontId="7" fillId="0" borderId="0" xfId="11" applyFont="1" applyAlignment="1">
      <alignment horizontal="center"/>
    </xf>
    <xf numFmtId="165" fontId="7" fillId="0" borderId="0" xfId="11" applyNumberFormat="1" applyFont="1" applyAlignment="1">
      <alignment horizontal="center"/>
    </xf>
    <xf numFmtId="0" fontId="2" fillId="0" borderId="0" xfId="10" applyAlignment="1">
      <alignment horizontal="center" vertical="center"/>
    </xf>
    <xf numFmtId="0" fontId="2" fillId="0" borderId="1" xfId="10" applyBorder="1"/>
    <xf numFmtId="10" fontId="2" fillId="0" borderId="0" xfId="10" applyNumberFormat="1"/>
    <xf numFmtId="10" fontId="9" fillId="0" borderId="0" xfId="9" applyNumberFormat="1" applyFont="1"/>
    <xf numFmtId="0" fontId="28" fillId="0" borderId="0" xfId="10" applyFont="1"/>
    <xf numFmtId="0" fontId="29" fillId="0" borderId="0" xfId="10" applyFont="1"/>
    <xf numFmtId="0" fontId="9" fillId="0" borderId="0" xfId="10" applyFont="1"/>
    <xf numFmtId="0" fontId="2" fillId="5" borderId="0" xfId="10" applyFill="1"/>
    <xf numFmtId="0" fontId="0" fillId="0" borderId="0" xfId="10" applyFont="1"/>
    <xf numFmtId="0" fontId="31" fillId="0" borderId="0" xfId="10" applyFont="1"/>
    <xf numFmtId="2" fontId="28" fillId="0" borderId="0" xfId="10" applyNumberFormat="1" applyFont="1"/>
    <xf numFmtId="0" fontId="11" fillId="0" borderId="0" xfId="10" applyFont="1"/>
    <xf numFmtId="2" fontId="32" fillId="0" borderId="0" xfId="10" applyNumberFormat="1" applyFont="1"/>
    <xf numFmtId="0" fontId="33" fillId="14" borderId="6" xfId="10" applyFont="1" applyFill="1" applyBorder="1" applyAlignment="1">
      <alignment horizontal="center" vertical="center" wrapText="1"/>
    </xf>
    <xf numFmtId="0" fontId="34" fillId="14" borderId="6" xfId="10" applyFont="1" applyFill="1" applyBorder="1" applyAlignment="1">
      <alignment horizontal="center" vertical="center" wrapText="1"/>
    </xf>
    <xf numFmtId="0" fontId="34" fillId="14" borderId="7" xfId="10" applyFont="1" applyFill="1" applyBorder="1" applyAlignment="1">
      <alignment horizontal="center" vertical="center" wrapText="1"/>
    </xf>
    <xf numFmtId="0" fontId="22" fillId="14" borderId="7" xfId="10" applyFont="1" applyFill="1" applyBorder="1" applyAlignment="1">
      <alignment horizontal="center" vertical="center"/>
    </xf>
    <xf numFmtId="0" fontId="35" fillId="14" borderId="7" xfId="10" applyFont="1" applyFill="1" applyBorder="1" applyAlignment="1">
      <alignment horizontal="center" vertical="center"/>
    </xf>
    <xf numFmtId="0" fontId="2" fillId="0" borderId="0" xfId="10" applyFill="1"/>
    <xf numFmtId="2" fontId="2" fillId="0" borderId="0" xfId="10" applyNumberFormat="1"/>
    <xf numFmtId="9" fontId="11" fillId="0" borderId="0" xfId="2" applyNumberFormat="1" applyFont="1"/>
    <xf numFmtId="2" fontId="1" fillId="0" borderId="0" xfId="7" applyNumberFormat="1" applyFont="1"/>
    <xf numFmtId="0" fontId="11" fillId="0" borderId="2" xfId="2" applyFont="1" applyBorder="1" applyAlignment="1">
      <alignment horizontal="center"/>
    </xf>
    <xf numFmtId="0" fontId="11" fillId="0" borderId="3" xfId="2" applyFont="1" applyBorder="1" applyAlignment="1">
      <alignment horizontal="center"/>
    </xf>
    <xf numFmtId="0" fontId="11" fillId="0" borderId="4" xfId="2" applyFont="1" applyBorder="1" applyAlignment="1">
      <alignment horizontal="center"/>
    </xf>
    <xf numFmtId="1" fontId="11" fillId="6" borderId="2" xfId="2" applyNumberFormat="1" applyFont="1" applyFill="1" applyBorder="1" applyAlignment="1">
      <alignment horizontal="center"/>
    </xf>
    <xf numFmtId="1" fontId="11" fillId="6" borderId="3" xfId="2" applyNumberFormat="1" applyFont="1" applyFill="1" applyBorder="1" applyAlignment="1">
      <alignment horizontal="center"/>
    </xf>
    <xf numFmtId="1" fontId="11" fillId="6" borderId="4" xfId="2" applyNumberFormat="1" applyFont="1" applyFill="1" applyBorder="1" applyAlignment="1">
      <alignment horizontal="center"/>
    </xf>
    <xf numFmtId="0" fontId="25" fillId="11" borderId="0" xfId="2" applyFont="1" applyFill="1" applyAlignment="1">
      <alignment horizontal="center" vertical="center"/>
    </xf>
    <xf numFmtId="0" fontId="11" fillId="8" borderId="3" xfId="2" applyFont="1" applyFill="1" applyBorder="1" applyAlignment="1">
      <alignment horizontal="center"/>
    </xf>
    <xf numFmtId="0" fontId="11" fillId="8" borderId="4" xfId="2" applyFont="1" applyFill="1" applyBorder="1" applyAlignment="1">
      <alignment horizontal="center"/>
    </xf>
    <xf numFmtId="0" fontId="15" fillId="0" borderId="1" xfId="8" applyFont="1" applyBorder="1" applyAlignment="1">
      <alignment horizontal="center" wrapText="1"/>
    </xf>
    <xf numFmtId="0" fontId="34" fillId="14" borderId="9" xfId="10" applyFont="1" applyFill="1" applyBorder="1" applyAlignment="1">
      <alignment horizontal="center" vertical="center"/>
    </xf>
    <xf numFmtId="0" fontId="34" fillId="14" borderId="3" xfId="10" applyFont="1" applyFill="1" applyBorder="1" applyAlignment="1">
      <alignment horizontal="center" vertical="center"/>
    </xf>
    <xf numFmtId="0" fontId="34" fillId="14" borderId="8" xfId="10" applyFont="1" applyFill="1" applyBorder="1" applyAlignment="1">
      <alignment horizontal="center" vertical="center"/>
    </xf>
  </cellXfs>
  <cellStyles count="12">
    <cellStyle name="Hipervínculo 2" xfId="4" xr:uid="{13B1F897-FEE7-314C-9B23-677BEE6B8BEA}"/>
    <cellStyle name="Millares 2" xfId="5" xr:uid="{1B28CC07-4666-B146-9641-C7320311F141}"/>
    <cellStyle name="Normal" xfId="0" builtinId="0"/>
    <cellStyle name="Normal 2" xfId="2" xr:uid="{FEDFF2B5-810D-4A4E-B0B8-6F4A26E2C778}"/>
    <cellStyle name="Normal 2 2" xfId="8" xr:uid="{A4276C86-9342-8C4F-9B3C-826671FC61F0}"/>
    <cellStyle name="Normal 2 3" xfId="11" xr:uid="{C4993698-077A-44AB-9091-B6F40B622065}"/>
    <cellStyle name="Normal 3" xfId="6" xr:uid="{6EBF638A-08FB-444F-9BC9-AC6E84D5E8BD}"/>
    <cellStyle name="Normal 3 2" xfId="10" xr:uid="{00AA60C2-006B-41DE-B7E9-64475FA38B21}"/>
    <cellStyle name="Normal 4" xfId="7" xr:uid="{D4DFAF8F-0116-D944-9A32-5CEA6EBC2359}"/>
    <cellStyle name="Porcentaje" xfId="1" builtinId="5"/>
    <cellStyle name="Porcentaje 2" xfId="3" xr:uid="{73A622E8-9C2E-7643-9B9C-AB036B65D03E}"/>
    <cellStyle name="Porcentaje 3" xfId="9" xr:uid="{8F3D9DB3-E7FA-C847-A99E-2F3D68871A5C}"/>
  </cellStyles>
  <dxfs count="2"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2" defaultPivotStyle="PivotStyleLight16">
    <tableStyle name="CustomTableStyle" pivot="0" count="2" xr9:uid="{8232702F-3800-6346-8ED7-610F1B24AF06}">
      <tableStyleElement type="headerRow" dxfId="1"/>
      <tableStyleElement type="firstRowStripe" dxfId="0"/>
    </tableStyle>
  </tableStyles>
  <colors>
    <mruColors>
      <color rgb="FF0C92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Dist. QQ de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6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152930112567566"/>
                  <c:y val="-2.4347360015355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rgbClr val="92D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'QQ Normal '!$C$3:$C$42</c:f>
              <c:numCache>
                <c:formatCode>General</c:formatCode>
                <c:ptCount val="40"/>
                <c:pt idx="0">
                  <c:v>-2.1563557051918258</c:v>
                </c:pt>
                <c:pt idx="1">
                  <c:v>-1.7463777039325015</c:v>
                </c:pt>
                <c:pt idx="2">
                  <c:v>-1.5123895860676801</c:v>
                </c:pt>
                <c:pt idx="3">
                  <c:v>-1.3403726478159157</c:v>
                </c:pt>
                <c:pt idx="4">
                  <c:v>-1.200838988813933</c:v>
                </c:pt>
                <c:pt idx="5">
                  <c:v>-1.0814362464278326</c:v>
                </c:pt>
                <c:pt idx="6">
                  <c:v>-0.97574156973645243</c:v>
                </c:pt>
                <c:pt idx="7">
                  <c:v>-0.87995813838517289</c:v>
                </c:pt>
                <c:pt idx="8">
                  <c:v>-0.79163860774337469</c:v>
                </c:pt>
                <c:pt idx="9">
                  <c:v>-0.70910250340902359</c:v>
                </c:pt>
                <c:pt idx="10">
                  <c:v>-0.63113797860804688</c:v>
                </c:pt>
                <c:pt idx="11">
                  <c:v>-0.55683560977080382</c:v>
                </c:pt>
                <c:pt idx="12">
                  <c:v>-0.485489452829721</c:v>
                </c:pt>
                <c:pt idx="13">
                  <c:v>-0.41653490182872277</c:v>
                </c:pt>
                <c:pt idx="14">
                  <c:v>-0.34950785530986334</c:v>
                </c:pt>
                <c:pt idx="15">
                  <c:v>-0.28401678760973942</c:v>
                </c:pt>
                <c:pt idx="16">
                  <c:v>-0.21972291581857983</c:v>
                </c:pt>
                <c:pt idx="17">
                  <c:v>-0.15632557589444851</c:v>
                </c:pt>
                <c:pt idx="18">
                  <c:v>-9.3550995786424146E-2</c:v>
                </c:pt>
                <c:pt idx="19">
                  <c:v>-3.1143273032092508E-2</c:v>
                </c:pt>
                <c:pt idx="20">
                  <c:v>3.1143273032092508E-2</c:v>
                </c:pt>
                <c:pt idx="21">
                  <c:v>9.3550995786424007E-2</c:v>
                </c:pt>
                <c:pt idx="22">
                  <c:v>0.15632557589444851</c:v>
                </c:pt>
                <c:pt idx="23">
                  <c:v>0.21972291581858003</c:v>
                </c:pt>
                <c:pt idx="24">
                  <c:v>0.28401678760973942</c:v>
                </c:pt>
                <c:pt idx="25">
                  <c:v>0.34950785530986345</c:v>
                </c:pt>
                <c:pt idx="26">
                  <c:v>0.41653490182872277</c:v>
                </c:pt>
                <c:pt idx="27">
                  <c:v>0.485489452829721</c:v>
                </c:pt>
                <c:pt idx="28">
                  <c:v>0.55683560977080371</c:v>
                </c:pt>
                <c:pt idx="29">
                  <c:v>0.63113797860804688</c:v>
                </c:pt>
                <c:pt idx="30">
                  <c:v>0.70910250340902437</c:v>
                </c:pt>
                <c:pt idx="31">
                  <c:v>0.79163860774337469</c:v>
                </c:pt>
                <c:pt idx="32">
                  <c:v>0.87995813838517289</c:v>
                </c:pt>
                <c:pt idx="33">
                  <c:v>0.97574156973645243</c:v>
                </c:pt>
                <c:pt idx="34">
                  <c:v>1.0814362464278326</c:v>
                </c:pt>
                <c:pt idx="35">
                  <c:v>1.2008389888139317</c:v>
                </c:pt>
                <c:pt idx="36">
                  <c:v>1.3403726478159157</c:v>
                </c:pt>
                <c:pt idx="37">
                  <c:v>1.5123895860676808</c:v>
                </c:pt>
                <c:pt idx="38">
                  <c:v>1.7463777039325008</c:v>
                </c:pt>
                <c:pt idx="39">
                  <c:v>2.1563557051918263</c:v>
                </c:pt>
              </c:numCache>
            </c:numRef>
          </c:xVal>
          <c:yVal>
            <c:numRef>
              <c:f>'QQ Normal '!$D$3:$D$42</c:f>
              <c:numCache>
                <c:formatCode>General</c:formatCode>
                <c:ptCount val="40"/>
                <c:pt idx="0">
                  <c:v>66.7</c:v>
                </c:pt>
                <c:pt idx="1">
                  <c:v>67.2</c:v>
                </c:pt>
                <c:pt idx="2">
                  <c:v>67.7</c:v>
                </c:pt>
                <c:pt idx="3">
                  <c:v>67.8</c:v>
                </c:pt>
                <c:pt idx="4">
                  <c:v>68.599999999999994</c:v>
                </c:pt>
                <c:pt idx="5">
                  <c:v>68.7</c:v>
                </c:pt>
                <c:pt idx="6">
                  <c:v>69.099999999999994</c:v>
                </c:pt>
                <c:pt idx="7">
                  <c:v>70</c:v>
                </c:pt>
                <c:pt idx="8">
                  <c:v>72.7</c:v>
                </c:pt>
                <c:pt idx="9">
                  <c:v>72.900000000000006</c:v>
                </c:pt>
                <c:pt idx="10">
                  <c:v>73.599999999999994</c:v>
                </c:pt>
                <c:pt idx="11">
                  <c:v>74.5</c:v>
                </c:pt>
                <c:pt idx="12">
                  <c:v>74.5</c:v>
                </c:pt>
                <c:pt idx="13">
                  <c:v>74.5</c:v>
                </c:pt>
                <c:pt idx="14">
                  <c:v>75.400000000000006</c:v>
                </c:pt>
                <c:pt idx="15">
                  <c:v>75.5</c:v>
                </c:pt>
                <c:pt idx="16">
                  <c:v>75.900000000000006</c:v>
                </c:pt>
                <c:pt idx="17">
                  <c:v>78.8</c:v>
                </c:pt>
                <c:pt idx="18">
                  <c:v>79.5</c:v>
                </c:pt>
                <c:pt idx="19">
                  <c:v>81.400000000000006</c:v>
                </c:pt>
                <c:pt idx="20">
                  <c:v>82.5</c:v>
                </c:pt>
                <c:pt idx="21">
                  <c:v>82.6</c:v>
                </c:pt>
                <c:pt idx="22">
                  <c:v>85</c:v>
                </c:pt>
                <c:pt idx="23">
                  <c:v>85.7</c:v>
                </c:pt>
                <c:pt idx="24">
                  <c:v>85.7</c:v>
                </c:pt>
                <c:pt idx="25">
                  <c:v>91.1</c:v>
                </c:pt>
                <c:pt idx="26">
                  <c:v>92.8</c:v>
                </c:pt>
                <c:pt idx="27">
                  <c:v>92.8</c:v>
                </c:pt>
                <c:pt idx="28">
                  <c:v>93</c:v>
                </c:pt>
                <c:pt idx="29">
                  <c:v>94</c:v>
                </c:pt>
                <c:pt idx="30">
                  <c:v>95.5</c:v>
                </c:pt>
                <c:pt idx="31">
                  <c:v>98</c:v>
                </c:pt>
                <c:pt idx="32">
                  <c:v>99.3</c:v>
                </c:pt>
                <c:pt idx="33">
                  <c:v>99.4</c:v>
                </c:pt>
                <c:pt idx="34">
                  <c:v>100.7</c:v>
                </c:pt>
                <c:pt idx="35">
                  <c:v>104.7</c:v>
                </c:pt>
                <c:pt idx="36">
                  <c:v>105.5</c:v>
                </c:pt>
                <c:pt idx="37">
                  <c:v>105.5</c:v>
                </c:pt>
                <c:pt idx="38">
                  <c:v>126</c:v>
                </c:pt>
                <c:pt idx="39">
                  <c:v>126.5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F2-4065-A7CD-D63A515BA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214127"/>
        <c:axId val="1609153791"/>
      </c:scatterChart>
      <c:valAx>
        <c:axId val="166121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609153791"/>
        <c:crosses val="autoZero"/>
        <c:crossBetween val="midCat"/>
      </c:valAx>
      <c:valAx>
        <c:axId val="1609153791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661214127"/>
        <c:crossesAt val="-4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Cintura vs Colesterol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'Caso 2'!$B$1</c:f>
              <c:strCache>
                <c:ptCount val="1"/>
                <c:pt idx="0">
                  <c:v>Colesterol 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753193350831147"/>
                  <c:y val="-0.268253135024788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'Caso 2'!$A$2:$A$41</c:f>
              <c:numCache>
                <c:formatCode>General</c:formatCode>
                <c:ptCount val="40"/>
                <c:pt idx="0">
                  <c:v>66.7</c:v>
                </c:pt>
                <c:pt idx="1">
                  <c:v>67.2</c:v>
                </c:pt>
                <c:pt idx="2">
                  <c:v>67.7</c:v>
                </c:pt>
                <c:pt idx="3">
                  <c:v>67.8</c:v>
                </c:pt>
                <c:pt idx="4">
                  <c:v>68.599999999999994</c:v>
                </c:pt>
                <c:pt idx="5">
                  <c:v>68.7</c:v>
                </c:pt>
                <c:pt idx="6">
                  <c:v>69.099999999999994</c:v>
                </c:pt>
                <c:pt idx="7">
                  <c:v>70</c:v>
                </c:pt>
                <c:pt idx="8">
                  <c:v>72.7</c:v>
                </c:pt>
                <c:pt idx="9">
                  <c:v>72.900000000000006</c:v>
                </c:pt>
                <c:pt idx="10">
                  <c:v>73.599999999999994</c:v>
                </c:pt>
                <c:pt idx="11">
                  <c:v>74.5</c:v>
                </c:pt>
                <c:pt idx="12">
                  <c:v>74.5</c:v>
                </c:pt>
                <c:pt idx="13">
                  <c:v>74.5</c:v>
                </c:pt>
                <c:pt idx="14">
                  <c:v>75.400000000000006</c:v>
                </c:pt>
                <c:pt idx="15">
                  <c:v>75.5</c:v>
                </c:pt>
                <c:pt idx="16">
                  <c:v>75.900000000000006</c:v>
                </c:pt>
                <c:pt idx="17">
                  <c:v>78.8</c:v>
                </c:pt>
                <c:pt idx="18">
                  <c:v>79.5</c:v>
                </c:pt>
                <c:pt idx="19">
                  <c:v>81.400000000000006</c:v>
                </c:pt>
                <c:pt idx="20">
                  <c:v>82.5</c:v>
                </c:pt>
                <c:pt idx="21">
                  <c:v>82.6</c:v>
                </c:pt>
                <c:pt idx="22">
                  <c:v>85</c:v>
                </c:pt>
                <c:pt idx="23">
                  <c:v>85.7</c:v>
                </c:pt>
                <c:pt idx="24">
                  <c:v>85.7</c:v>
                </c:pt>
                <c:pt idx="25">
                  <c:v>91.1</c:v>
                </c:pt>
                <c:pt idx="26">
                  <c:v>92.8</c:v>
                </c:pt>
                <c:pt idx="27">
                  <c:v>92.8</c:v>
                </c:pt>
                <c:pt idx="28">
                  <c:v>93</c:v>
                </c:pt>
                <c:pt idx="29">
                  <c:v>94</c:v>
                </c:pt>
                <c:pt idx="30">
                  <c:v>95.5</c:v>
                </c:pt>
                <c:pt idx="31">
                  <c:v>98</c:v>
                </c:pt>
                <c:pt idx="32">
                  <c:v>99.3</c:v>
                </c:pt>
                <c:pt idx="33">
                  <c:v>99.4</c:v>
                </c:pt>
                <c:pt idx="34">
                  <c:v>100.7</c:v>
                </c:pt>
                <c:pt idx="35">
                  <c:v>104.7</c:v>
                </c:pt>
                <c:pt idx="36">
                  <c:v>105.5</c:v>
                </c:pt>
                <c:pt idx="37">
                  <c:v>105.5</c:v>
                </c:pt>
                <c:pt idx="38">
                  <c:v>126</c:v>
                </c:pt>
                <c:pt idx="39">
                  <c:v>126.5</c:v>
                </c:pt>
              </c:numCache>
            </c:numRef>
          </c:xVal>
          <c:yVal>
            <c:numRef>
              <c:f>'Caso 2'!$B$2:$B$41</c:f>
              <c:numCache>
                <c:formatCode>General</c:formatCode>
                <c:ptCount val="40"/>
                <c:pt idx="0">
                  <c:v>267</c:v>
                </c:pt>
                <c:pt idx="1">
                  <c:v>264</c:v>
                </c:pt>
                <c:pt idx="2">
                  <c:v>130</c:v>
                </c:pt>
                <c:pt idx="3">
                  <c:v>94</c:v>
                </c:pt>
                <c:pt idx="4">
                  <c:v>207</c:v>
                </c:pt>
                <c:pt idx="5">
                  <c:v>2</c:v>
                </c:pt>
                <c:pt idx="6">
                  <c:v>223</c:v>
                </c:pt>
                <c:pt idx="7">
                  <c:v>237</c:v>
                </c:pt>
                <c:pt idx="8">
                  <c:v>920</c:v>
                </c:pt>
                <c:pt idx="9">
                  <c:v>44</c:v>
                </c:pt>
                <c:pt idx="10">
                  <c:v>126</c:v>
                </c:pt>
                <c:pt idx="11">
                  <c:v>62</c:v>
                </c:pt>
                <c:pt idx="12">
                  <c:v>98</c:v>
                </c:pt>
                <c:pt idx="13">
                  <c:v>123</c:v>
                </c:pt>
                <c:pt idx="14">
                  <c:v>62</c:v>
                </c:pt>
                <c:pt idx="15">
                  <c:v>325</c:v>
                </c:pt>
                <c:pt idx="16">
                  <c:v>271</c:v>
                </c:pt>
                <c:pt idx="17">
                  <c:v>146</c:v>
                </c:pt>
                <c:pt idx="18">
                  <c:v>301</c:v>
                </c:pt>
                <c:pt idx="19">
                  <c:v>89</c:v>
                </c:pt>
                <c:pt idx="20">
                  <c:v>181</c:v>
                </c:pt>
                <c:pt idx="21">
                  <c:v>98</c:v>
                </c:pt>
                <c:pt idx="22">
                  <c:v>8</c:v>
                </c:pt>
                <c:pt idx="23">
                  <c:v>112</c:v>
                </c:pt>
                <c:pt idx="24">
                  <c:v>149</c:v>
                </c:pt>
                <c:pt idx="25">
                  <c:v>254</c:v>
                </c:pt>
                <c:pt idx="26">
                  <c:v>125</c:v>
                </c:pt>
                <c:pt idx="27">
                  <c:v>149</c:v>
                </c:pt>
                <c:pt idx="28">
                  <c:v>384</c:v>
                </c:pt>
                <c:pt idx="29">
                  <c:v>447</c:v>
                </c:pt>
                <c:pt idx="30">
                  <c:v>596</c:v>
                </c:pt>
                <c:pt idx="31">
                  <c:v>173</c:v>
                </c:pt>
                <c:pt idx="32">
                  <c:v>280</c:v>
                </c:pt>
                <c:pt idx="33">
                  <c:v>531</c:v>
                </c:pt>
                <c:pt idx="34">
                  <c:v>175</c:v>
                </c:pt>
                <c:pt idx="35">
                  <c:v>309</c:v>
                </c:pt>
                <c:pt idx="36">
                  <c:v>318</c:v>
                </c:pt>
                <c:pt idx="37">
                  <c:v>293</c:v>
                </c:pt>
                <c:pt idx="38">
                  <c:v>462</c:v>
                </c:pt>
                <c:pt idx="39">
                  <c:v>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37-4DDD-A481-BBA0E1D93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931967"/>
        <c:axId val="1234930303"/>
      </c:scatterChart>
      <c:valAx>
        <c:axId val="123493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Cintura</a:t>
                </a:r>
                <a:r>
                  <a:rPr lang="es-GT" baseline="0"/>
                  <a:t> cm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34930303"/>
        <c:crosses val="autoZero"/>
        <c:crossBetween val="midCat"/>
      </c:valAx>
      <c:valAx>
        <c:axId val="123493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Colesterol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34931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'Tabla Pearson'!$C$3</c:f>
              <c:strCache>
                <c:ptCount val="1"/>
                <c:pt idx="0">
                  <c:v>𝛼 = .05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'Tabla Pearson'!$B$4:$B$31</c:f>
              <c:numCache>
                <c:formatCode>General</c:formatCode>
                <c:ptCount val="2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25</c:v>
                </c:pt>
                <c:pt idx="18">
                  <c:v>30</c:v>
                </c:pt>
                <c:pt idx="19">
                  <c:v>35</c:v>
                </c:pt>
                <c:pt idx="20">
                  <c:v>40</c:v>
                </c:pt>
                <c:pt idx="21">
                  <c:v>45</c:v>
                </c:pt>
                <c:pt idx="22">
                  <c:v>50</c:v>
                </c:pt>
                <c:pt idx="23">
                  <c:v>60</c:v>
                </c:pt>
                <c:pt idx="24">
                  <c:v>70</c:v>
                </c:pt>
                <c:pt idx="25">
                  <c:v>80</c:v>
                </c:pt>
                <c:pt idx="26">
                  <c:v>90</c:v>
                </c:pt>
                <c:pt idx="27">
                  <c:v>100</c:v>
                </c:pt>
              </c:numCache>
            </c:numRef>
          </c:xVal>
          <c:yVal>
            <c:numRef>
              <c:f>'Tabla Pearson'!$C$4:$C$31</c:f>
              <c:numCache>
                <c:formatCode>General</c:formatCode>
                <c:ptCount val="28"/>
                <c:pt idx="0">
                  <c:v>0.95</c:v>
                </c:pt>
                <c:pt idx="1">
                  <c:v>0.878</c:v>
                </c:pt>
                <c:pt idx="2">
                  <c:v>0.81100000000000005</c:v>
                </c:pt>
                <c:pt idx="3">
                  <c:v>0.754</c:v>
                </c:pt>
                <c:pt idx="4">
                  <c:v>0.70699999999999996</c:v>
                </c:pt>
                <c:pt idx="5">
                  <c:v>0.66600000000000004</c:v>
                </c:pt>
                <c:pt idx="6">
                  <c:v>0.63200000000000001</c:v>
                </c:pt>
                <c:pt idx="7">
                  <c:v>0.60199999999999998</c:v>
                </c:pt>
                <c:pt idx="8">
                  <c:v>0.57599999999999996</c:v>
                </c:pt>
                <c:pt idx="9">
                  <c:v>0.55300000000000005</c:v>
                </c:pt>
                <c:pt idx="10">
                  <c:v>0.53200000000000003</c:v>
                </c:pt>
                <c:pt idx="11">
                  <c:v>0.51400000000000001</c:v>
                </c:pt>
                <c:pt idx="12">
                  <c:v>0.497</c:v>
                </c:pt>
                <c:pt idx="13">
                  <c:v>0.48199999999999998</c:v>
                </c:pt>
                <c:pt idx="14">
                  <c:v>0.46800000000000003</c:v>
                </c:pt>
                <c:pt idx="15">
                  <c:v>0.45600000000000002</c:v>
                </c:pt>
                <c:pt idx="16">
                  <c:v>0.44400000000000001</c:v>
                </c:pt>
                <c:pt idx="17">
                  <c:v>0.39600000000000002</c:v>
                </c:pt>
                <c:pt idx="18">
                  <c:v>0.36099999999999999</c:v>
                </c:pt>
                <c:pt idx="19">
                  <c:v>0.33500000000000002</c:v>
                </c:pt>
                <c:pt idx="20">
                  <c:v>0.312</c:v>
                </c:pt>
                <c:pt idx="21">
                  <c:v>0.29399999999999998</c:v>
                </c:pt>
                <c:pt idx="22">
                  <c:v>0.27900000000000003</c:v>
                </c:pt>
                <c:pt idx="23">
                  <c:v>0.254</c:v>
                </c:pt>
                <c:pt idx="24">
                  <c:v>0.23599999999999999</c:v>
                </c:pt>
                <c:pt idx="25">
                  <c:v>0.22</c:v>
                </c:pt>
                <c:pt idx="26">
                  <c:v>0.20699999999999999</c:v>
                </c:pt>
                <c:pt idx="27">
                  <c:v>0.19600000000000001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2F-6B4F-9DA9-0DF02AA3966B}"/>
            </c:ext>
          </c:extLst>
        </c:ser>
        <c:ser>
          <c:idx val="1"/>
          <c:order val="1"/>
          <c:tx>
            <c:strRef>
              <c:f>'Tabla Pearson'!$D$3</c:f>
              <c:strCache>
                <c:ptCount val="1"/>
                <c:pt idx="0">
                  <c:v>𝛼 = .01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'Tabla Pearson'!$B$4:$B$31</c:f>
              <c:numCache>
                <c:formatCode>General</c:formatCode>
                <c:ptCount val="2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25</c:v>
                </c:pt>
                <c:pt idx="18">
                  <c:v>30</c:v>
                </c:pt>
                <c:pt idx="19">
                  <c:v>35</c:v>
                </c:pt>
                <c:pt idx="20">
                  <c:v>40</c:v>
                </c:pt>
                <c:pt idx="21">
                  <c:v>45</c:v>
                </c:pt>
                <c:pt idx="22">
                  <c:v>50</c:v>
                </c:pt>
                <c:pt idx="23">
                  <c:v>60</c:v>
                </c:pt>
                <c:pt idx="24">
                  <c:v>70</c:v>
                </c:pt>
                <c:pt idx="25">
                  <c:v>80</c:v>
                </c:pt>
                <c:pt idx="26">
                  <c:v>90</c:v>
                </c:pt>
                <c:pt idx="27">
                  <c:v>100</c:v>
                </c:pt>
              </c:numCache>
            </c:numRef>
          </c:xVal>
          <c:yVal>
            <c:numRef>
              <c:f>'Tabla Pearson'!$D$4:$D$31</c:f>
              <c:numCache>
                <c:formatCode>General</c:formatCode>
                <c:ptCount val="28"/>
                <c:pt idx="0">
                  <c:v>0.99</c:v>
                </c:pt>
                <c:pt idx="1">
                  <c:v>0.95899999999999996</c:v>
                </c:pt>
                <c:pt idx="2">
                  <c:v>0.91700000000000004</c:v>
                </c:pt>
                <c:pt idx="3">
                  <c:v>0.875</c:v>
                </c:pt>
                <c:pt idx="4">
                  <c:v>0.83399999999999996</c:v>
                </c:pt>
                <c:pt idx="5">
                  <c:v>0.79800000000000004</c:v>
                </c:pt>
                <c:pt idx="6">
                  <c:v>0.76500000000000001</c:v>
                </c:pt>
                <c:pt idx="7">
                  <c:v>0.73199999999999998</c:v>
                </c:pt>
                <c:pt idx="8">
                  <c:v>0.70799999999999996</c:v>
                </c:pt>
                <c:pt idx="9">
                  <c:v>0.68400000000000005</c:v>
                </c:pt>
                <c:pt idx="10">
                  <c:v>0.66100000000000003</c:v>
                </c:pt>
                <c:pt idx="11">
                  <c:v>0.64100000000000001</c:v>
                </c:pt>
                <c:pt idx="12">
                  <c:v>0.623</c:v>
                </c:pt>
                <c:pt idx="13">
                  <c:v>0.60599999999999998</c:v>
                </c:pt>
                <c:pt idx="14">
                  <c:v>0.59</c:v>
                </c:pt>
                <c:pt idx="15">
                  <c:v>0.57499999999999996</c:v>
                </c:pt>
                <c:pt idx="16">
                  <c:v>0.56100000000000005</c:v>
                </c:pt>
                <c:pt idx="17">
                  <c:v>0.505</c:v>
                </c:pt>
                <c:pt idx="18">
                  <c:v>0.46300000000000002</c:v>
                </c:pt>
                <c:pt idx="19">
                  <c:v>0.43</c:v>
                </c:pt>
                <c:pt idx="20">
                  <c:v>0.40100000000000002</c:v>
                </c:pt>
                <c:pt idx="21">
                  <c:v>0.378</c:v>
                </c:pt>
                <c:pt idx="22">
                  <c:v>0.36099999999999999</c:v>
                </c:pt>
                <c:pt idx="23">
                  <c:v>0.33</c:v>
                </c:pt>
                <c:pt idx="24">
                  <c:v>0.30499999999999999</c:v>
                </c:pt>
                <c:pt idx="25">
                  <c:v>0.28599999999999998</c:v>
                </c:pt>
                <c:pt idx="26">
                  <c:v>0.26900000000000002</c:v>
                </c:pt>
                <c:pt idx="27">
                  <c:v>0.25600000000000001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2F-6B4F-9DA9-0DF02AA39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846032"/>
        <c:axId val="656538592"/>
      </c:scatterChart>
      <c:valAx>
        <c:axId val="654846032"/>
        <c:scaling>
          <c:orientation val="minMax"/>
          <c:max val="10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56538592"/>
        <c:crosses val="autoZero"/>
        <c:crossBetween val="midCat"/>
        <c:majorUnit val="5"/>
      </c:valAx>
      <c:valAx>
        <c:axId val="65653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5484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Dist. QQ de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6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152930112567566"/>
                  <c:y val="-2.4347360015355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rgbClr val="92D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'QQ Normal '!$C$3:$C$42</c:f>
              <c:numCache>
                <c:formatCode>General</c:formatCode>
                <c:ptCount val="40"/>
                <c:pt idx="0">
                  <c:v>-2.1563557051918258</c:v>
                </c:pt>
                <c:pt idx="1">
                  <c:v>-1.7463777039325015</c:v>
                </c:pt>
                <c:pt idx="2">
                  <c:v>-1.5123895860676801</c:v>
                </c:pt>
                <c:pt idx="3">
                  <c:v>-1.3403726478159157</c:v>
                </c:pt>
                <c:pt idx="4">
                  <c:v>-1.200838988813933</c:v>
                </c:pt>
                <c:pt idx="5">
                  <c:v>-1.0814362464278326</c:v>
                </c:pt>
                <c:pt idx="6">
                  <c:v>-0.97574156973645243</c:v>
                </c:pt>
                <c:pt idx="7">
                  <c:v>-0.87995813838517289</c:v>
                </c:pt>
                <c:pt idx="8">
                  <c:v>-0.79163860774337469</c:v>
                </c:pt>
                <c:pt idx="9">
                  <c:v>-0.70910250340902359</c:v>
                </c:pt>
                <c:pt idx="10">
                  <c:v>-0.63113797860804688</c:v>
                </c:pt>
                <c:pt idx="11">
                  <c:v>-0.55683560977080382</c:v>
                </c:pt>
                <c:pt idx="12">
                  <c:v>-0.485489452829721</c:v>
                </c:pt>
                <c:pt idx="13">
                  <c:v>-0.41653490182872277</c:v>
                </c:pt>
                <c:pt idx="14">
                  <c:v>-0.34950785530986334</c:v>
                </c:pt>
                <c:pt idx="15">
                  <c:v>-0.28401678760973942</c:v>
                </c:pt>
                <c:pt idx="16">
                  <c:v>-0.21972291581857983</c:v>
                </c:pt>
                <c:pt idx="17">
                  <c:v>-0.15632557589444851</c:v>
                </c:pt>
                <c:pt idx="18">
                  <c:v>-9.3550995786424146E-2</c:v>
                </c:pt>
                <c:pt idx="19">
                  <c:v>-3.1143273032092508E-2</c:v>
                </c:pt>
                <c:pt idx="20">
                  <c:v>3.1143273032092508E-2</c:v>
                </c:pt>
                <c:pt idx="21">
                  <c:v>9.3550995786424007E-2</c:v>
                </c:pt>
                <c:pt idx="22">
                  <c:v>0.15632557589444851</c:v>
                </c:pt>
                <c:pt idx="23">
                  <c:v>0.21972291581858003</c:v>
                </c:pt>
                <c:pt idx="24">
                  <c:v>0.28401678760973942</c:v>
                </c:pt>
                <c:pt idx="25">
                  <c:v>0.34950785530986345</c:v>
                </c:pt>
                <c:pt idx="26">
                  <c:v>0.41653490182872277</c:v>
                </c:pt>
                <c:pt idx="27">
                  <c:v>0.485489452829721</c:v>
                </c:pt>
                <c:pt idx="28">
                  <c:v>0.55683560977080371</c:v>
                </c:pt>
                <c:pt idx="29">
                  <c:v>0.63113797860804688</c:v>
                </c:pt>
                <c:pt idx="30">
                  <c:v>0.70910250340902437</c:v>
                </c:pt>
                <c:pt idx="31">
                  <c:v>0.79163860774337469</c:v>
                </c:pt>
                <c:pt idx="32">
                  <c:v>0.87995813838517289</c:v>
                </c:pt>
                <c:pt idx="33">
                  <c:v>0.97574156973645243</c:v>
                </c:pt>
                <c:pt idx="34">
                  <c:v>1.0814362464278326</c:v>
                </c:pt>
                <c:pt idx="35">
                  <c:v>1.2008389888139317</c:v>
                </c:pt>
                <c:pt idx="36">
                  <c:v>1.3403726478159157</c:v>
                </c:pt>
                <c:pt idx="37">
                  <c:v>1.5123895860676808</c:v>
                </c:pt>
                <c:pt idx="38">
                  <c:v>1.7463777039325008</c:v>
                </c:pt>
                <c:pt idx="39">
                  <c:v>2.1563557051918263</c:v>
                </c:pt>
              </c:numCache>
            </c:numRef>
          </c:xVal>
          <c:yVal>
            <c:numRef>
              <c:f>'QQ Normal '!$D$3:$D$42</c:f>
              <c:numCache>
                <c:formatCode>General</c:formatCode>
                <c:ptCount val="40"/>
                <c:pt idx="0">
                  <c:v>66.7</c:v>
                </c:pt>
                <c:pt idx="1">
                  <c:v>67.2</c:v>
                </c:pt>
                <c:pt idx="2">
                  <c:v>67.7</c:v>
                </c:pt>
                <c:pt idx="3">
                  <c:v>67.8</c:v>
                </c:pt>
                <c:pt idx="4">
                  <c:v>68.599999999999994</c:v>
                </c:pt>
                <c:pt idx="5">
                  <c:v>68.7</c:v>
                </c:pt>
                <c:pt idx="6">
                  <c:v>69.099999999999994</c:v>
                </c:pt>
                <c:pt idx="7">
                  <c:v>70</c:v>
                </c:pt>
                <c:pt idx="8">
                  <c:v>72.7</c:v>
                </c:pt>
                <c:pt idx="9">
                  <c:v>72.900000000000006</c:v>
                </c:pt>
                <c:pt idx="10">
                  <c:v>73.599999999999994</c:v>
                </c:pt>
                <c:pt idx="11">
                  <c:v>74.5</c:v>
                </c:pt>
                <c:pt idx="12">
                  <c:v>74.5</c:v>
                </c:pt>
                <c:pt idx="13">
                  <c:v>74.5</c:v>
                </c:pt>
                <c:pt idx="14">
                  <c:v>75.400000000000006</c:v>
                </c:pt>
                <c:pt idx="15">
                  <c:v>75.5</c:v>
                </c:pt>
                <c:pt idx="16">
                  <c:v>75.900000000000006</c:v>
                </c:pt>
                <c:pt idx="17">
                  <c:v>78.8</c:v>
                </c:pt>
                <c:pt idx="18">
                  <c:v>79.5</c:v>
                </c:pt>
                <c:pt idx="19">
                  <c:v>81.400000000000006</c:v>
                </c:pt>
                <c:pt idx="20">
                  <c:v>82.5</c:v>
                </c:pt>
                <c:pt idx="21">
                  <c:v>82.6</c:v>
                </c:pt>
                <c:pt idx="22">
                  <c:v>85</c:v>
                </c:pt>
                <c:pt idx="23">
                  <c:v>85.7</c:v>
                </c:pt>
                <c:pt idx="24">
                  <c:v>85.7</c:v>
                </c:pt>
                <c:pt idx="25">
                  <c:v>91.1</c:v>
                </c:pt>
                <c:pt idx="26">
                  <c:v>92.8</c:v>
                </c:pt>
                <c:pt idx="27">
                  <c:v>92.8</c:v>
                </c:pt>
                <c:pt idx="28">
                  <c:v>93</c:v>
                </c:pt>
                <c:pt idx="29">
                  <c:v>94</c:v>
                </c:pt>
                <c:pt idx="30">
                  <c:v>95.5</c:v>
                </c:pt>
                <c:pt idx="31">
                  <c:v>98</c:v>
                </c:pt>
                <c:pt idx="32">
                  <c:v>99.3</c:v>
                </c:pt>
                <c:pt idx="33">
                  <c:v>99.4</c:v>
                </c:pt>
                <c:pt idx="34">
                  <c:v>100.7</c:v>
                </c:pt>
                <c:pt idx="35">
                  <c:v>104.7</c:v>
                </c:pt>
                <c:pt idx="36">
                  <c:v>105.5</c:v>
                </c:pt>
                <c:pt idx="37">
                  <c:v>105.5</c:v>
                </c:pt>
                <c:pt idx="38">
                  <c:v>126</c:v>
                </c:pt>
                <c:pt idx="39">
                  <c:v>126.5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AC-422B-A19C-23A466461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214127"/>
        <c:axId val="1609153791"/>
      </c:scatterChart>
      <c:valAx>
        <c:axId val="166121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609153791"/>
        <c:crosses val="autoZero"/>
        <c:crossBetween val="midCat"/>
      </c:valAx>
      <c:valAx>
        <c:axId val="1609153791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661214127"/>
        <c:crossesAt val="-4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'QQ Normal '!$D$2</c:f>
              <c:strCache>
                <c:ptCount val="1"/>
                <c:pt idx="0">
                  <c:v>ALTRAS DE Mujeres
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745049853745045"/>
                  <c:y val="-6.4372925369438977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'QQ Normal '!$C$3:$C$42</c:f>
              <c:numCache>
                <c:formatCode>General</c:formatCode>
                <c:ptCount val="40"/>
                <c:pt idx="0">
                  <c:v>-2.1563557051918258</c:v>
                </c:pt>
                <c:pt idx="1">
                  <c:v>-1.7463777039325015</c:v>
                </c:pt>
                <c:pt idx="2">
                  <c:v>-1.5123895860676801</c:v>
                </c:pt>
                <c:pt idx="3">
                  <c:v>-1.3403726478159157</c:v>
                </c:pt>
                <c:pt idx="4">
                  <c:v>-1.200838988813933</c:v>
                </c:pt>
                <c:pt idx="5">
                  <c:v>-1.0814362464278326</c:v>
                </c:pt>
                <c:pt idx="6">
                  <c:v>-0.97574156973645243</c:v>
                </c:pt>
                <c:pt idx="7">
                  <c:v>-0.87995813838517289</c:v>
                </c:pt>
                <c:pt idx="8">
                  <c:v>-0.79163860774337469</c:v>
                </c:pt>
                <c:pt idx="9">
                  <c:v>-0.70910250340902359</c:v>
                </c:pt>
                <c:pt idx="10">
                  <c:v>-0.63113797860804688</c:v>
                </c:pt>
                <c:pt idx="11">
                  <c:v>-0.55683560977080382</c:v>
                </c:pt>
                <c:pt idx="12">
                  <c:v>-0.485489452829721</c:v>
                </c:pt>
                <c:pt idx="13">
                  <c:v>-0.41653490182872277</c:v>
                </c:pt>
                <c:pt idx="14">
                  <c:v>-0.34950785530986334</c:v>
                </c:pt>
                <c:pt idx="15">
                  <c:v>-0.28401678760973942</c:v>
                </c:pt>
                <c:pt idx="16">
                  <c:v>-0.21972291581857983</c:v>
                </c:pt>
                <c:pt idx="17">
                  <c:v>-0.15632557589444851</c:v>
                </c:pt>
                <c:pt idx="18">
                  <c:v>-9.3550995786424146E-2</c:v>
                </c:pt>
                <c:pt idx="19">
                  <c:v>-3.1143273032092508E-2</c:v>
                </c:pt>
                <c:pt idx="20">
                  <c:v>3.1143273032092508E-2</c:v>
                </c:pt>
                <c:pt idx="21">
                  <c:v>9.3550995786424007E-2</c:v>
                </c:pt>
                <c:pt idx="22">
                  <c:v>0.15632557589444851</c:v>
                </c:pt>
                <c:pt idx="23">
                  <c:v>0.21972291581858003</c:v>
                </c:pt>
                <c:pt idx="24">
                  <c:v>0.28401678760973942</c:v>
                </c:pt>
                <c:pt idx="25">
                  <c:v>0.34950785530986345</c:v>
                </c:pt>
                <c:pt idx="26">
                  <c:v>0.41653490182872277</c:v>
                </c:pt>
                <c:pt idx="27">
                  <c:v>0.485489452829721</c:v>
                </c:pt>
                <c:pt idx="28">
                  <c:v>0.55683560977080371</c:v>
                </c:pt>
                <c:pt idx="29">
                  <c:v>0.63113797860804688</c:v>
                </c:pt>
                <c:pt idx="30">
                  <c:v>0.70910250340902437</c:v>
                </c:pt>
                <c:pt idx="31">
                  <c:v>0.79163860774337469</c:v>
                </c:pt>
                <c:pt idx="32">
                  <c:v>0.87995813838517289</c:v>
                </c:pt>
                <c:pt idx="33">
                  <c:v>0.97574156973645243</c:v>
                </c:pt>
                <c:pt idx="34">
                  <c:v>1.0814362464278326</c:v>
                </c:pt>
                <c:pt idx="35">
                  <c:v>1.2008389888139317</c:v>
                </c:pt>
                <c:pt idx="36">
                  <c:v>1.3403726478159157</c:v>
                </c:pt>
                <c:pt idx="37">
                  <c:v>1.5123895860676808</c:v>
                </c:pt>
                <c:pt idx="38">
                  <c:v>1.7463777039325008</c:v>
                </c:pt>
                <c:pt idx="39">
                  <c:v>2.1563557051918263</c:v>
                </c:pt>
              </c:numCache>
            </c:numRef>
          </c:xVal>
          <c:yVal>
            <c:numRef>
              <c:f>'QQ Normal '!$D$3:$D$42</c:f>
              <c:numCache>
                <c:formatCode>General</c:formatCode>
                <c:ptCount val="40"/>
                <c:pt idx="0">
                  <c:v>66.7</c:v>
                </c:pt>
                <c:pt idx="1">
                  <c:v>67.2</c:v>
                </c:pt>
                <c:pt idx="2">
                  <c:v>67.7</c:v>
                </c:pt>
                <c:pt idx="3">
                  <c:v>67.8</c:v>
                </c:pt>
                <c:pt idx="4">
                  <c:v>68.599999999999994</c:v>
                </c:pt>
                <c:pt idx="5">
                  <c:v>68.7</c:v>
                </c:pt>
                <c:pt idx="6">
                  <c:v>69.099999999999994</c:v>
                </c:pt>
                <c:pt idx="7">
                  <c:v>70</c:v>
                </c:pt>
                <c:pt idx="8">
                  <c:v>72.7</c:v>
                </c:pt>
                <c:pt idx="9">
                  <c:v>72.900000000000006</c:v>
                </c:pt>
                <c:pt idx="10">
                  <c:v>73.599999999999994</c:v>
                </c:pt>
                <c:pt idx="11">
                  <c:v>74.5</c:v>
                </c:pt>
                <c:pt idx="12">
                  <c:v>74.5</c:v>
                </c:pt>
                <c:pt idx="13">
                  <c:v>74.5</c:v>
                </c:pt>
                <c:pt idx="14">
                  <c:v>75.400000000000006</c:v>
                </c:pt>
                <c:pt idx="15">
                  <c:v>75.5</c:v>
                </c:pt>
                <c:pt idx="16">
                  <c:v>75.900000000000006</c:v>
                </c:pt>
                <c:pt idx="17">
                  <c:v>78.8</c:v>
                </c:pt>
                <c:pt idx="18">
                  <c:v>79.5</c:v>
                </c:pt>
                <c:pt idx="19">
                  <c:v>81.400000000000006</c:v>
                </c:pt>
                <c:pt idx="20">
                  <c:v>82.5</c:v>
                </c:pt>
                <c:pt idx="21">
                  <c:v>82.6</c:v>
                </c:pt>
                <c:pt idx="22">
                  <c:v>85</c:v>
                </c:pt>
                <c:pt idx="23">
                  <c:v>85.7</c:v>
                </c:pt>
                <c:pt idx="24">
                  <c:v>85.7</c:v>
                </c:pt>
                <c:pt idx="25">
                  <c:v>91.1</c:v>
                </c:pt>
                <c:pt idx="26">
                  <c:v>92.8</c:v>
                </c:pt>
                <c:pt idx="27">
                  <c:v>92.8</c:v>
                </c:pt>
                <c:pt idx="28">
                  <c:v>93</c:v>
                </c:pt>
                <c:pt idx="29">
                  <c:v>94</c:v>
                </c:pt>
                <c:pt idx="30">
                  <c:v>95.5</c:v>
                </c:pt>
                <c:pt idx="31">
                  <c:v>98</c:v>
                </c:pt>
                <c:pt idx="32">
                  <c:v>99.3</c:v>
                </c:pt>
                <c:pt idx="33">
                  <c:v>99.4</c:v>
                </c:pt>
                <c:pt idx="34">
                  <c:v>100.7</c:v>
                </c:pt>
                <c:pt idx="35">
                  <c:v>104.7</c:v>
                </c:pt>
                <c:pt idx="36">
                  <c:v>105.5</c:v>
                </c:pt>
                <c:pt idx="37">
                  <c:v>105.5</c:v>
                </c:pt>
                <c:pt idx="38">
                  <c:v>126</c:v>
                </c:pt>
                <c:pt idx="39">
                  <c:v>126.5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6A-4B4A-B57C-AEACB0B60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009760"/>
        <c:axId val="1294553152"/>
      </c:scatterChart>
      <c:valAx>
        <c:axId val="173300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94553152"/>
        <c:crosses val="autoZero"/>
        <c:crossBetween val="midCat"/>
      </c:valAx>
      <c:valAx>
        <c:axId val="1294553152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733009760"/>
        <c:crossesAt val="-3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'Caso 2'!$B$1</c:f>
              <c:strCache>
                <c:ptCount val="1"/>
                <c:pt idx="0">
                  <c:v>Colesterol 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753193350831147"/>
                  <c:y val="-0.268253135024788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'Caso 2'!$A$2:$A$41</c:f>
              <c:numCache>
                <c:formatCode>General</c:formatCode>
                <c:ptCount val="40"/>
                <c:pt idx="0">
                  <c:v>66.7</c:v>
                </c:pt>
                <c:pt idx="1">
                  <c:v>67.2</c:v>
                </c:pt>
                <c:pt idx="2">
                  <c:v>67.7</c:v>
                </c:pt>
                <c:pt idx="3">
                  <c:v>67.8</c:v>
                </c:pt>
                <c:pt idx="4">
                  <c:v>68.599999999999994</c:v>
                </c:pt>
                <c:pt idx="5">
                  <c:v>68.7</c:v>
                </c:pt>
                <c:pt idx="6">
                  <c:v>69.099999999999994</c:v>
                </c:pt>
                <c:pt idx="7">
                  <c:v>70</c:v>
                </c:pt>
                <c:pt idx="8">
                  <c:v>72.7</c:v>
                </c:pt>
                <c:pt idx="9">
                  <c:v>72.900000000000006</c:v>
                </c:pt>
                <c:pt idx="10">
                  <c:v>73.599999999999994</c:v>
                </c:pt>
                <c:pt idx="11">
                  <c:v>74.5</c:v>
                </c:pt>
                <c:pt idx="12">
                  <c:v>74.5</c:v>
                </c:pt>
                <c:pt idx="13">
                  <c:v>74.5</c:v>
                </c:pt>
                <c:pt idx="14">
                  <c:v>75.400000000000006</c:v>
                </c:pt>
                <c:pt idx="15">
                  <c:v>75.5</c:v>
                </c:pt>
                <c:pt idx="16">
                  <c:v>75.900000000000006</c:v>
                </c:pt>
                <c:pt idx="17">
                  <c:v>78.8</c:v>
                </c:pt>
                <c:pt idx="18">
                  <c:v>79.5</c:v>
                </c:pt>
                <c:pt idx="19">
                  <c:v>81.400000000000006</c:v>
                </c:pt>
                <c:pt idx="20">
                  <c:v>82.5</c:v>
                </c:pt>
                <c:pt idx="21">
                  <c:v>82.6</c:v>
                </c:pt>
                <c:pt idx="22">
                  <c:v>85</c:v>
                </c:pt>
                <c:pt idx="23">
                  <c:v>85.7</c:v>
                </c:pt>
                <c:pt idx="24">
                  <c:v>85.7</c:v>
                </c:pt>
                <c:pt idx="25">
                  <c:v>91.1</c:v>
                </c:pt>
                <c:pt idx="26">
                  <c:v>92.8</c:v>
                </c:pt>
                <c:pt idx="27">
                  <c:v>92.8</c:v>
                </c:pt>
                <c:pt idx="28">
                  <c:v>93</c:v>
                </c:pt>
                <c:pt idx="29">
                  <c:v>94</c:v>
                </c:pt>
                <c:pt idx="30">
                  <c:v>95.5</c:v>
                </c:pt>
                <c:pt idx="31">
                  <c:v>98</c:v>
                </c:pt>
                <c:pt idx="32">
                  <c:v>99.3</c:v>
                </c:pt>
                <c:pt idx="33">
                  <c:v>99.4</c:v>
                </c:pt>
                <c:pt idx="34">
                  <c:v>100.7</c:v>
                </c:pt>
                <c:pt idx="35">
                  <c:v>104.7</c:v>
                </c:pt>
                <c:pt idx="36">
                  <c:v>105.5</c:v>
                </c:pt>
                <c:pt idx="37">
                  <c:v>105.5</c:v>
                </c:pt>
                <c:pt idx="38">
                  <c:v>126</c:v>
                </c:pt>
                <c:pt idx="39">
                  <c:v>126.5</c:v>
                </c:pt>
              </c:numCache>
            </c:numRef>
          </c:xVal>
          <c:yVal>
            <c:numRef>
              <c:f>'Caso 2'!$B$2:$B$41</c:f>
              <c:numCache>
                <c:formatCode>General</c:formatCode>
                <c:ptCount val="40"/>
                <c:pt idx="0">
                  <c:v>267</c:v>
                </c:pt>
                <c:pt idx="1">
                  <c:v>264</c:v>
                </c:pt>
                <c:pt idx="2">
                  <c:v>130</c:v>
                </c:pt>
                <c:pt idx="3">
                  <c:v>94</c:v>
                </c:pt>
                <c:pt idx="4">
                  <c:v>207</c:v>
                </c:pt>
                <c:pt idx="5">
                  <c:v>2</c:v>
                </c:pt>
                <c:pt idx="6">
                  <c:v>223</c:v>
                </c:pt>
                <c:pt idx="7">
                  <c:v>237</c:v>
                </c:pt>
                <c:pt idx="8">
                  <c:v>920</c:v>
                </c:pt>
                <c:pt idx="9">
                  <c:v>44</c:v>
                </c:pt>
                <c:pt idx="10">
                  <c:v>126</c:v>
                </c:pt>
                <c:pt idx="11">
                  <c:v>62</c:v>
                </c:pt>
                <c:pt idx="12">
                  <c:v>98</c:v>
                </c:pt>
                <c:pt idx="13">
                  <c:v>123</c:v>
                </c:pt>
                <c:pt idx="14">
                  <c:v>62</c:v>
                </c:pt>
                <c:pt idx="15">
                  <c:v>325</c:v>
                </c:pt>
                <c:pt idx="16">
                  <c:v>271</c:v>
                </c:pt>
                <c:pt idx="17">
                  <c:v>146</c:v>
                </c:pt>
                <c:pt idx="18">
                  <c:v>301</c:v>
                </c:pt>
                <c:pt idx="19">
                  <c:v>89</c:v>
                </c:pt>
                <c:pt idx="20">
                  <c:v>181</c:v>
                </c:pt>
                <c:pt idx="21">
                  <c:v>98</c:v>
                </c:pt>
                <c:pt idx="22">
                  <c:v>8</c:v>
                </c:pt>
                <c:pt idx="23">
                  <c:v>112</c:v>
                </c:pt>
                <c:pt idx="24">
                  <c:v>149</c:v>
                </c:pt>
                <c:pt idx="25">
                  <c:v>254</c:v>
                </c:pt>
                <c:pt idx="26">
                  <c:v>125</c:v>
                </c:pt>
                <c:pt idx="27">
                  <c:v>149</c:v>
                </c:pt>
                <c:pt idx="28">
                  <c:v>384</c:v>
                </c:pt>
                <c:pt idx="29">
                  <c:v>447</c:v>
                </c:pt>
                <c:pt idx="30">
                  <c:v>596</c:v>
                </c:pt>
                <c:pt idx="31">
                  <c:v>173</c:v>
                </c:pt>
                <c:pt idx="32">
                  <c:v>280</c:v>
                </c:pt>
                <c:pt idx="33">
                  <c:v>531</c:v>
                </c:pt>
                <c:pt idx="34">
                  <c:v>175</c:v>
                </c:pt>
                <c:pt idx="35">
                  <c:v>309</c:v>
                </c:pt>
                <c:pt idx="36">
                  <c:v>318</c:v>
                </c:pt>
                <c:pt idx="37">
                  <c:v>293</c:v>
                </c:pt>
                <c:pt idx="38">
                  <c:v>462</c:v>
                </c:pt>
                <c:pt idx="39">
                  <c:v>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28-43AB-A0A2-C88A51823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931967"/>
        <c:axId val="1234930303"/>
      </c:scatterChart>
      <c:valAx>
        <c:axId val="123493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Cintura</a:t>
                </a:r>
                <a:r>
                  <a:rPr lang="es-GT" baseline="0"/>
                  <a:t> cm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34930303"/>
        <c:crosses val="autoZero"/>
        <c:crossBetween val="midCat"/>
      </c:valAx>
      <c:valAx>
        <c:axId val="123493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Colesterol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34931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59D7246D-47E2-0743-A79B-719119EC276C}">
          <cx:dataPt idx="6">
            <cx:spPr>
              <a:solidFill>
                <a:srgbClr val="FF0000"/>
              </a:solidFill>
            </cx:spPr>
          </cx:dataPt>
          <cx:dataPt idx="7">
            <cx:spPr>
              <a:solidFill>
                <a:srgbClr val="FF0000"/>
              </a:solidFill>
            </cx:spPr>
          </cx:dataPt>
          <cx:dataPt idx="8">
            <cx:spPr>
              <a:solidFill>
                <a:srgbClr val="FF0000"/>
              </a:solidFill>
            </cx:spPr>
          </cx:dataPt>
          <cx:dataPt idx="9">
            <cx:spPr>
              <a:solidFill>
                <a:srgbClr val="FF0000"/>
              </a:solidFill>
            </cx:spPr>
          </cx:dataPt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microsoft.com/office/2014/relationships/chartEx" Target="../charts/chartEx1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416833</xdr:colOff>
      <xdr:row>15</xdr:row>
      <xdr:rowOff>36488</xdr:rowOff>
    </xdr:from>
    <xdr:to>
      <xdr:col>10</xdr:col>
      <xdr:colOff>1157762</xdr:colOff>
      <xdr:row>19</xdr:row>
      <xdr:rowOff>131455</xdr:rowOff>
    </xdr:to>
    <xdr:grpSp>
      <xdr:nvGrpSpPr>
        <xdr:cNvPr id="19" name="Grupo 18">
          <a:extLst>
            <a:ext uri="{FF2B5EF4-FFF2-40B4-BE49-F238E27FC236}">
              <a16:creationId xmlns:a16="http://schemas.microsoft.com/office/drawing/2014/main" id="{6BF01C26-70F9-164B-94AA-910557868109}"/>
            </a:ext>
          </a:extLst>
        </xdr:cNvPr>
        <xdr:cNvGrpSpPr/>
      </xdr:nvGrpSpPr>
      <xdr:grpSpPr>
        <a:xfrm>
          <a:off x="7256472" y="4057645"/>
          <a:ext cx="2381524" cy="1159930"/>
          <a:chOff x="2489200" y="9347200"/>
          <a:chExt cx="4275667" cy="1913467"/>
        </a:xfrm>
      </xdr:grpSpPr>
      <xdr:sp macro="" textlink="">
        <xdr:nvSpPr>
          <xdr:cNvPr id="23" name="Rectángulo redondeado 22">
            <a:extLst>
              <a:ext uri="{FF2B5EF4-FFF2-40B4-BE49-F238E27FC236}">
                <a16:creationId xmlns:a16="http://schemas.microsoft.com/office/drawing/2014/main" id="{A5E856D2-C4AE-6543-812E-E20BDB3B2275}"/>
              </a:ext>
            </a:extLst>
          </xdr:cNvPr>
          <xdr:cNvSpPr/>
        </xdr:nvSpPr>
        <xdr:spPr>
          <a:xfrm>
            <a:off x="2489200" y="9347200"/>
            <a:ext cx="4275667" cy="1913467"/>
          </a:xfrm>
          <a:prstGeom prst="roundRect">
            <a:avLst/>
          </a:prstGeom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cxnSp macro="">
        <xdr:nvCxnSpPr>
          <xdr:cNvPr id="24" name="Conector recto 23">
            <a:extLst>
              <a:ext uri="{FF2B5EF4-FFF2-40B4-BE49-F238E27FC236}">
                <a16:creationId xmlns:a16="http://schemas.microsoft.com/office/drawing/2014/main" id="{B174A8DD-3C90-1442-8A13-698367625F1A}"/>
              </a:ext>
            </a:extLst>
          </xdr:cNvPr>
          <xdr:cNvCxnSpPr/>
        </xdr:nvCxnSpPr>
        <xdr:spPr>
          <a:xfrm flipV="1">
            <a:off x="2904067" y="11023596"/>
            <a:ext cx="3403600" cy="8467"/>
          </a:xfrm>
          <a:prstGeom prst="line">
            <a:avLst/>
          </a:prstGeom>
          <a:ln w="28575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Forma libre 24">
            <a:extLst>
              <a:ext uri="{FF2B5EF4-FFF2-40B4-BE49-F238E27FC236}">
                <a16:creationId xmlns:a16="http://schemas.microsoft.com/office/drawing/2014/main" id="{61E15F24-D48C-DB4B-8C15-9EE83D6851D2}"/>
              </a:ext>
            </a:extLst>
          </xdr:cNvPr>
          <xdr:cNvSpPr/>
        </xdr:nvSpPr>
        <xdr:spPr>
          <a:xfrm>
            <a:off x="2921000" y="9448731"/>
            <a:ext cx="3369733" cy="1574866"/>
          </a:xfrm>
          <a:custGeom>
            <a:avLst/>
            <a:gdLst>
              <a:gd name="connsiteX0" fmla="*/ 0 w 3369733"/>
              <a:gd name="connsiteY0" fmla="*/ 1574866 h 1574866"/>
              <a:gd name="connsiteX1" fmla="*/ 389467 w 3369733"/>
              <a:gd name="connsiteY1" fmla="*/ 1464800 h 1574866"/>
              <a:gd name="connsiteX2" fmla="*/ 795867 w 3369733"/>
              <a:gd name="connsiteY2" fmla="*/ 1193866 h 1574866"/>
              <a:gd name="connsiteX3" fmla="*/ 1066800 w 3369733"/>
              <a:gd name="connsiteY3" fmla="*/ 897533 h 1574866"/>
              <a:gd name="connsiteX4" fmla="*/ 1244600 w 3369733"/>
              <a:gd name="connsiteY4" fmla="*/ 508066 h 1574866"/>
              <a:gd name="connsiteX5" fmla="*/ 1397000 w 3369733"/>
              <a:gd name="connsiteY5" fmla="*/ 169400 h 1574866"/>
              <a:gd name="connsiteX6" fmla="*/ 1625600 w 3369733"/>
              <a:gd name="connsiteY6" fmla="*/ 66 h 1574866"/>
              <a:gd name="connsiteX7" fmla="*/ 1854200 w 3369733"/>
              <a:gd name="connsiteY7" fmla="*/ 186333 h 1574866"/>
              <a:gd name="connsiteX8" fmla="*/ 2015067 w 3369733"/>
              <a:gd name="connsiteY8" fmla="*/ 474200 h 1574866"/>
              <a:gd name="connsiteX9" fmla="*/ 2252133 w 3369733"/>
              <a:gd name="connsiteY9" fmla="*/ 829800 h 1574866"/>
              <a:gd name="connsiteX10" fmla="*/ 2523067 w 3369733"/>
              <a:gd name="connsiteY10" fmla="*/ 1083800 h 1574866"/>
              <a:gd name="connsiteX11" fmla="*/ 2878667 w 3369733"/>
              <a:gd name="connsiteY11" fmla="*/ 1363200 h 1574866"/>
              <a:gd name="connsiteX12" fmla="*/ 3369733 w 3369733"/>
              <a:gd name="connsiteY12" fmla="*/ 1574866 h 1574866"/>
              <a:gd name="connsiteX13" fmla="*/ 3369733 w 3369733"/>
              <a:gd name="connsiteY13" fmla="*/ 1574866 h 157486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3369733" h="1574866">
                <a:moveTo>
                  <a:pt x="0" y="1574866"/>
                </a:moveTo>
                <a:cubicBezTo>
                  <a:pt x="128411" y="1551583"/>
                  <a:pt x="256823" y="1528300"/>
                  <a:pt x="389467" y="1464800"/>
                </a:cubicBezTo>
                <a:cubicBezTo>
                  <a:pt x="522111" y="1401300"/>
                  <a:pt x="682978" y="1288410"/>
                  <a:pt x="795867" y="1193866"/>
                </a:cubicBezTo>
                <a:cubicBezTo>
                  <a:pt x="908756" y="1099322"/>
                  <a:pt x="992011" y="1011833"/>
                  <a:pt x="1066800" y="897533"/>
                </a:cubicBezTo>
                <a:cubicBezTo>
                  <a:pt x="1141589" y="783233"/>
                  <a:pt x="1189567" y="629421"/>
                  <a:pt x="1244600" y="508066"/>
                </a:cubicBezTo>
                <a:cubicBezTo>
                  <a:pt x="1299633" y="386711"/>
                  <a:pt x="1333500" y="254067"/>
                  <a:pt x="1397000" y="169400"/>
                </a:cubicBezTo>
                <a:cubicBezTo>
                  <a:pt x="1460500" y="84733"/>
                  <a:pt x="1549400" y="-2756"/>
                  <a:pt x="1625600" y="66"/>
                </a:cubicBezTo>
                <a:cubicBezTo>
                  <a:pt x="1701800" y="2888"/>
                  <a:pt x="1789289" y="107311"/>
                  <a:pt x="1854200" y="186333"/>
                </a:cubicBezTo>
                <a:cubicBezTo>
                  <a:pt x="1919111" y="265355"/>
                  <a:pt x="1948745" y="366956"/>
                  <a:pt x="2015067" y="474200"/>
                </a:cubicBezTo>
                <a:cubicBezTo>
                  <a:pt x="2081389" y="581444"/>
                  <a:pt x="2167466" y="728200"/>
                  <a:pt x="2252133" y="829800"/>
                </a:cubicBezTo>
                <a:cubicBezTo>
                  <a:pt x="2336800" y="931400"/>
                  <a:pt x="2418645" y="994900"/>
                  <a:pt x="2523067" y="1083800"/>
                </a:cubicBezTo>
                <a:cubicBezTo>
                  <a:pt x="2627489" y="1172700"/>
                  <a:pt x="2737556" y="1281356"/>
                  <a:pt x="2878667" y="1363200"/>
                </a:cubicBezTo>
                <a:cubicBezTo>
                  <a:pt x="3019778" y="1445044"/>
                  <a:pt x="3369733" y="1574866"/>
                  <a:pt x="3369733" y="1574866"/>
                </a:cubicBezTo>
                <a:lnTo>
                  <a:pt x="3369733" y="1574866"/>
                </a:lnTo>
              </a:path>
            </a:pathLst>
          </a:custGeom>
          <a:solidFill>
            <a:schemeClr val="bg1">
              <a:lumMod val="8500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cxnSp macro="">
        <xdr:nvCxnSpPr>
          <xdr:cNvPr id="26" name="Conector recto 25">
            <a:extLst>
              <a:ext uri="{FF2B5EF4-FFF2-40B4-BE49-F238E27FC236}">
                <a16:creationId xmlns:a16="http://schemas.microsoft.com/office/drawing/2014/main" id="{C0576017-0B82-1341-AB54-8A420E9C4BBD}"/>
              </a:ext>
            </a:extLst>
          </xdr:cNvPr>
          <xdr:cNvCxnSpPr/>
        </xdr:nvCxnSpPr>
        <xdr:spPr>
          <a:xfrm>
            <a:off x="3462866" y="10786533"/>
            <a:ext cx="8466" cy="245534"/>
          </a:xfrm>
          <a:prstGeom prst="line">
            <a:avLst/>
          </a:prstGeom>
          <a:ln>
            <a:solidFill>
              <a:schemeClr val="tx1">
                <a:lumMod val="75000"/>
                <a:lumOff val="2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ector recto 26">
            <a:extLst>
              <a:ext uri="{FF2B5EF4-FFF2-40B4-BE49-F238E27FC236}">
                <a16:creationId xmlns:a16="http://schemas.microsoft.com/office/drawing/2014/main" id="{0F9572F3-BFA1-504F-ADDA-20D59D10F087}"/>
              </a:ext>
            </a:extLst>
          </xdr:cNvPr>
          <xdr:cNvCxnSpPr>
            <a:stCxn id="25" idx="4"/>
          </xdr:cNvCxnSpPr>
        </xdr:nvCxnSpPr>
        <xdr:spPr>
          <a:xfrm>
            <a:off x="4165600" y="9956797"/>
            <a:ext cx="16934" cy="1083736"/>
          </a:xfrm>
          <a:prstGeom prst="line">
            <a:avLst/>
          </a:prstGeom>
          <a:ln>
            <a:solidFill>
              <a:srgbClr val="FF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onector recto 27">
            <a:extLst>
              <a:ext uri="{FF2B5EF4-FFF2-40B4-BE49-F238E27FC236}">
                <a16:creationId xmlns:a16="http://schemas.microsoft.com/office/drawing/2014/main" id="{75E8DBED-6DC6-1B4E-8E2C-B021490A9688}"/>
              </a:ext>
            </a:extLst>
          </xdr:cNvPr>
          <xdr:cNvCxnSpPr>
            <a:stCxn id="25" idx="8"/>
          </xdr:cNvCxnSpPr>
        </xdr:nvCxnSpPr>
        <xdr:spPr>
          <a:xfrm>
            <a:off x="4936067" y="9922931"/>
            <a:ext cx="16936" cy="1117604"/>
          </a:xfrm>
          <a:prstGeom prst="line">
            <a:avLst/>
          </a:prstGeom>
          <a:ln>
            <a:solidFill>
              <a:schemeClr val="tx1">
                <a:lumMod val="75000"/>
                <a:lumOff val="2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ector recto 28">
            <a:extLst>
              <a:ext uri="{FF2B5EF4-FFF2-40B4-BE49-F238E27FC236}">
                <a16:creationId xmlns:a16="http://schemas.microsoft.com/office/drawing/2014/main" id="{75F6D4FA-DBFF-5344-BF71-2671041A1ADF}"/>
              </a:ext>
            </a:extLst>
          </xdr:cNvPr>
          <xdr:cNvCxnSpPr/>
        </xdr:nvCxnSpPr>
        <xdr:spPr>
          <a:xfrm>
            <a:off x="5706533" y="10769600"/>
            <a:ext cx="3" cy="254000"/>
          </a:xfrm>
          <a:prstGeom prst="line">
            <a:avLst/>
          </a:prstGeom>
          <a:ln>
            <a:solidFill>
              <a:schemeClr val="tx1">
                <a:lumMod val="75000"/>
                <a:lumOff val="2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30" name="Imagen 29">
            <a:extLst>
              <a:ext uri="{FF2B5EF4-FFF2-40B4-BE49-F238E27FC236}">
                <a16:creationId xmlns:a16="http://schemas.microsoft.com/office/drawing/2014/main" id="{1500966E-2AC4-EE42-B1C3-0E501B86113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675466" y="10549470"/>
            <a:ext cx="3784601" cy="287866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0</xdr:colOff>
      <xdr:row>38</xdr:row>
      <xdr:rowOff>0</xdr:rowOff>
    </xdr:from>
    <xdr:to>
      <xdr:col>11</xdr:col>
      <xdr:colOff>27542</xdr:colOff>
      <xdr:row>50</xdr:row>
      <xdr:rowOff>36723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35A839C0-3A8D-4258-9001-4F0C4F9FE5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321324</xdr:colOff>
      <xdr:row>57</xdr:row>
      <xdr:rowOff>266240</xdr:rowOff>
    </xdr:from>
    <xdr:to>
      <xdr:col>11</xdr:col>
      <xdr:colOff>9180</xdr:colOff>
      <xdr:row>70</xdr:row>
      <xdr:rowOff>18360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21C35013-5DDF-4465-A923-E1007E88D8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107950</xdr:colOff>
      <xdr:row>6</xdr:row>
      <xdr:rowOff>98425</xdr:rowOff>
    </xdr:from>
    <xdr:to>
      <xdr:col>13</xdr:col>
      <xdr:colOff>165100</xdr:colOff>
      <xdr:row>20</xdr:row>
      <xdr:rowOff>174625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D5503A-87A4-024C-BD72-80A336FB7A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764</xdr:colOff>
      <xdr:row>1</xdr:row>
      <xdr:rowOff>79642</xdr:rowOff>
    </xdr:from>
    <xdr:ext cx="1070319" cy="4453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373D5F60-0CFC-47C4-88C4-9BC88A35B216}"/>
                </a:ext>
              </a:extLst>
            </xdr:cNvPr>
            <xdr:cNvSpPr txBox="1"/>
          </xdr:nvSpPr>
          <xdr:spPr>
            <a:xfrm>
              <a:off x="823724" y="277762"/>
              <a:ext cx="1070319" cy="4453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_tradnl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ES" sz="1400" b="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−3/8</m:t>
                        </m:r>
                      </m:num>
                      <m:den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+1/4</m:t>
                        </m:r>
                      </m:den>
                    </m:f>
                  </m:oMath>
                </m:oMathPara>
              </a14:m>
              <a:endParaRPr lang="es-ES_tradnl" sz="14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373D5F60-0CFC-47C4-88C4-9BC88A35B216}"/>
                </a:ext>
              </a:extLst>
            </xdr:cNvPr>
            <xdr:cNvSpPr txBox="1"/>
          </xdr:nvSpPr>
          <xdr:spPr>
            <a:xfrm>
              <a:off x="823724" y="277762"/>
              <a:ext cx="1070319" cy="4453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400" b="0" i="0">
                  <a:latin typeface="Cambria Math" panose="02040503050406030204" pitchFamily="18" charset="0"/>
                </a:rPr>
                <a:t>𝑓</a:t>
              </a:r>
              <a:r>
                <a:rPr lang="es-ES_tradnl" sz="1400" b="0" i="0">
                  <a:latin typeface="Cambria Math" panose="02040503050406030204" pitchFamily="18" charset="0"/>
                </a:rPr>
                <a:t>_</a:t>
              </a:r>
              <a:r>
                <a:rPr lang="es-ES" sz="1400" b="0" i="0">
                  <a:latin typeface="Cambria Math" panose="02040503050406030204" pitchFamily="18" charset="0"/>
                </a:rPr>
                <a:t>𝑖=(𝑖−3/8)/(𝑛+1/4)</a:t>
              </a:r>
              <a:endParaRPr lang="es-ES_tradnl" sz="1400"/>
            </a:p>
          </xdr:txBody>
        </xdr:sp>
      </mc:Fallback>
    </mc:AlternateContent>
    <xdr:clientData/>
  </xdr:oneCellAnchor>
  <xdr:twoCellAnchor>
    <xdr:from>
      <xdr:col>8</xdr:col>
      <xdr:colOff>126106</xdr:colOff>
      <xdr:row>1</xdr:row>
      <xdr:rowOff>69929</xdr:rowOff>
    </xdr:from>
    <xdr:to>
      <xdr:col>14</xdr:col>
      <xdr:colOff>148901</xdr:colOff>
      <xdr:row>13</xdr:row>
      <xdr:rowOff>93757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FE4B548-8538-4D06-B39E-98A76301A4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490846</xdr:colOff>
      <xdr:row>29</xdr:row>
      <xdr:rowOff>3725</xdr:rowOff>
    </xdr:from>
    <xdr:to>
      <xdr:col>12</xdr:col>
      <xdr:colOff>550788</xdr:colOff>
      <xdr:row>42</xdr:row>
      <xdr:rowOff>104464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F51E85B6-8829-4A90-80D1-B8858755BD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42066" y="6526445"/>
              <a:ext cx="6475982" cy="26762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GT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6</xdr:col>
      <xdr:colOff>512569</xdr:colOff>
      <xdr:row>14</xdr:row>
      <xdr:rowOff>120545</xdr:rowOff>
    </xdr:from>
    <xdr:to>
      <xdr:col>12</xdr:col>
      <xdr:colOff>524323</xdr:colOff>
      <xdr:row>28</xdr:row>
      <xdr:rowOff>38885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C562CE7-192C-4F0A-BCE5-C233BFCCA8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403860</xdr:colOff>
      <xdr:row>13</xdr:row>
      <xdr:rowOff>118110</xdr:rowOff>
    </xdr:from>
    <xdr:to>
      <xdr:col>12</xdr:col>
      <xdr:colOff>220980</xdr:colOff>
      <xdr:row>28</xdr:row>
      <xdr:rowOff>118110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CCD107A-3912-4D4B-8674-17755D5F1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D766-61E1-6549-A133-4811F3C4478D}">
  <sheetPr codeName="Hoja1"/>
  <dimension ref="A1:P79"/>
  <sheetViews>
    <sheetView showGridLines="0" tabSelected="1" topLeftCell="A55" zoomScale="83" zoomScaleNormal="65" workbookViewId="0">
      <selection activeCell="L72" sqref="L72"/>
    </sheetView>
  </sheetViews>
  <sheetFormatPr baseColWidth="10" defaultColWidth="10.77734375" defaultRowHeight="21"/>
  <cols>
    <col min="1" max="1" width="4.6640625" style="54" customWidth="1"/>
    <col min="2" max="2" width="22.77734375" style="1" customWidth="1"/>
    <col min="3" max="3" width="20.44140625" style="1" customWidth="1"/>
    <col min="4" max="4" width="15.6640625" style="1" customWidth="1"/>
    <col min="5" max="5" width="6.33203125" style="1" customWidth="1"/>
    <col min="6" max="6" width="9" style="1" customWidth="1"/>
    <col min="7" max="7" width="8.44140625" style="1" customWidth="1"/>
    <col min="8" max="8" width="12.44140625" style="1" customWidth="1"/>
    <col min="9" max="9" width="11" style="1" customWidth="1"/>
    <col min="10" max="10" width="14.109375" style="1" customWidth="1"/>
    <col min="11" max="11" width="15.77734375" style="1" customWidth="1"/>
    <col min="12" max="12" width="10.77734375" style="1" customWidth="1"/>
    <col min="13" max="14" width="10.77734375" style="1"/>
    <col min="15" max="15" width="19" style="1" bestFit="1" customWidth="1"/>
    <col min="16" max="16" width="11.77734375" style="1" customWidth="1"/>
    <col min="17" max="16384" width="10.77734375" style="1"/>
  </cols>
  <sheetData>
    <row r="1" spans="2:16">
      <c r="B1" s="1" t="s">
        <v>124</v>
      </c>
    </row>
    <row r="2" spans="2:16">
      <c r="B2" s="1" t="s">
        <v>6</v>
      </c>
    </row>
    <row r="3" spans="2:16">
      <c r="B3" s="1" t="s">
        <v>136</v>
      </c>
    </row>
    <row r="4" spans="2:16">
      <c r="B4" s="1" t="s">
        <v>125</v>
      </c>
    </row>
    <row r="5" spans="2:16" ht="21.6" thickBot="1"/>
    <row r="6" spans="2:16" ht="21.6" thickBot="1">
      <c r="B6" s="1" t="s">
        <v>1</v>
      </c>
      <c r="C6" s="107" t="s">
        <v>137</v>
      </c>
      <c r="D6" s="108"/>
      <c r="E6" s="108"/>
      <c r="F6" s="108"/>
      <c r="G6" s="108"/>
      <c r="H6" s="108"/>
      <c r="I6" s="108"/>
      <c r="J6" s="108"/>
      <c r="K6" s="108"/>
      <c r="L6" s="109"/>
    </row>
    <row r="7" spans="2:16" ht="21.6" thickBot="1">
      <c r="B7" s="1" t="s">
        <v>2</v>
      </c>
      <c r="C7" s="110">
        <v>202000544</v>
      </c>
      <c r="D7" s="111"/>
      <c r="E7" s="111"/>
      <c r="F7" s="111"/>
      <c r="G7" s="111"/>
      <c r="H7" s="111"/>
      <c r="I7" s="111"/>
      <c r="J7" s="111"/>
      <c r="K7" s="111"/>
      <c r="L7" s="112"/>
    </row>
    <row r="8" spans="2:16">
      <c r="B8" s="1" t="s">
        <v>113</v>
      </c>
      <c r="C8" s="33" t="str">
        <f>DATOS!C1</f>
        <v>MUJERES</v>
      </c>
      <c r="M8" s="34">
        <f>M21+M54</f>
        <v>100</v>
      </c>
      <c r="P8" s="34">
        <f>P21+P54</f>
        <v>100</v>
      </c>
    </row>
    <row r="10" spans="2:16" ht="21.6" thickBot="1"/>
    <row r="11" spans="2:16" ht="21.6" thickBot="1">
      <c r="B11" s="35" t="s">
        <v>3</v>
      </c>
      <c r="C11" s="36"/>
      <c r="D11" s="36"/>
      <c r="E11" s="36"/>
      <c r="F11" s="36"/>
      <c r="G11" s="36"/>
      <c r="H11" s="36"/>
      <c r="I11" s="37" t="s">
        <v>127</v>
      </c>
      <c r="J11" s="114">
        <f>C7</f>
        <v>202000544</v>
      </c>
      <c r="K11" s="115"/>
    </row>
    <row r="12" spans="2:16" ht="21.6" thickBot="1">
      <c r="B12" s="1" t="s">
        <v>106</v>
      </c>
    </row>
    <row r="13" spans="2:16" ht="19.05" customHeight="1" thickBot="1">
      <c r="B13" s="1" t="s">
        <v>9</v>
      </c>
      <c r="K13" s="38"/>
    </row>
    <row r="14" spans="2:16">
      <c r="B14" s="1" t="s">
        <v>109</v>
      </c>
    </row>
    <row r="15" spans="2:16">
      <c r="B15" s="39" t="s">
        <v>131</v>
      </c>
    </row>
    <row r="16" spans="2:16">
      <c r="B16" s="39" t="s">
        <v>133</v>
      </c>
    </row>
    <row r="17" spans="1:16">
      <c r="B17" s="39" t="s">
        <v>134</v>
      </c>
      <c r="H17" s="59"/>
      <c r="I17" s="58"/>
      <c r="J17" s="58"/>
      <c r="K17" s="57"/>
      <c r="L17" s="57"/>
    </row>
    <row r="18" spans="1:16">
      <c r="M18" s="1" t="s">
        <v>5</v>
      </c>
    </row>
    <row r="19" spans="1:16">
      <c r="A19" s="56" t="s">
        <v>4</v>
      </c>
      <c r="C19" s="1" t="s">
        <v>7</v>
      </c>
    </row>
    <row r="20" spans="1:16">
      <c r="B20" s="1" t="s">
        <v>112</v>
      </c>
      <c r="D20" s="1" t="str">
        <f>C8</f>
        <v>MUJERES</v>
      </c>
      <c r="E20" s="1" t="s">
        <v>110</v>
      </c>
    </row>
    <row r="21" spans="1:16">
      <c r="B21" s="1" t="s">
        <v>111</v>
      </c>
      <c r="H21" s="51"/>
      <c r="I21" s="53"/>
      <c r="J21" s="52"/>
      <c r="K21" s="52"/>
      <c r="L21" s="51"/>
      <c r="M21" s="34">
        <f>SUM(M25:M52)</f>
        <v>65</v>
      </c>
      <c r="P21" s="34">
        <f>SUM(P25:P52)</f>
        <v>65</v>
      </c>
    </row>
    <row r="22" spans="1:16">
      <c r="B22" s="1" t="s">
        <v>121</v>
      </c>
    </row>
    <row r="23" spans="1:16">
      <c r="B23" s="1" t="s">
        <v>114</v>
      </c>
    </row>
    <row r="24" spans="1:16" ht="21.6" thickBot="1">
      <c r="B24" s="1" t="s">
        <v>22</v>
      </c>
      <c r="H24" s="1" t="s">
        <v>52</v>
      </c>
    </row>
    <row r="25" spans="1:16" ht="21.6" thickBot="1">
      <c r="A25" s="54" t="s">
        <v>12</v>
      </c>
      <c r="B25" s="1" t="s">
        <v>126</v>
      </c>
      <c r="K25" s="75" t="s">
        <v>41</v>
      </c>
      <c r="M25" s="40">
        <v>5</v>
      </c>
      <c r="O25" s="4" t="str">
        <f>K25</f>
        <v>Cintura M (cm)</v>
      </c>
      <c r="P25" s="41" cm="1">
        <f t="array" ref="P25">_xlfn.IFS(O25=K25,M25,O25&lt;&gt;K25,0)</f>
        <v>5</v>
      </c>
    </row>
    <row r="26" spans="1:16" ht="21.6" thickBot="1">
      <c r="C26" s="1" t="s">
        <v>115</v>
      </c>
      <c r="J26" s="1" t="s">
        <v>161</v>
      </c>
    </row>
    <row r="27" spans="1:16" ht="21.6" thickBot="1">
      <c r="A27" s="54" t="s">
        <v>14</v>
      </c>
      <c r="B27" s="42" t="s">
        <v>13</v>
      </c>
      <c r="C27" s="78">
        <f>DATOS!N6</f>
        <v>0.16999999999999998</v>
      </c>
      <c r="E27" s="1" t="s">
        <v>23</v>
      </c>
      <c r="F27" s="1" t="str">
        <f>B27</f>
        <v>Talla S</v>
      </c>
      <c r="H27" s="1" t="s">
        <v>24</v>
      </c>
      <c r="K27" s="74">
        <f>'QQ Normal '!G5</f>
        <v>70.337062166014732</v>
      </c>
      <c r="M27" s="40">
        <v>5</v>
      </c>
      <c r="O27" s="49">
        <f>K27</f>
        <v>70.337062166014732</v>
      </c>
      <c r="P27" s="41" cm="1">
        <f t="array" ref="P27">_xlfn.IFS(O27=K27,M27,O27&lt;&gt;K27,0)</f>
        <v>5</v>
      </c>
    </row>
    <row r="28" spans="1:16" ht="21.6" thickBot="1">
      <c r="A28" s="54" t="s">
        <v>16</v>
      </c>
      <c r="B28" s="42" t="s">
        <v>15</v>
      </c>
      <c r="C28" s="78">
        <f>DATOS!N7</f>
        <v>0.22999999999999995</v>
      </c>
      <c r="E28" s="1" t="s">
        <v>23</v>
      </c>
      <c r="F28" s="1" t="str">
        <f t="shared" ref="F28:F31" si="0">B28</f>
        <v>Talla M</v>
      </c>
      <c r="H28" s="1" t="s">
        <v>24</v>
      </c>
      <c r="K28" s="50">
        <f>'QQ Normal '!H6</f>
        <v>81.130611315334207</v>
      </c>
      <c r="M28" s="40">
        <v>5</v>
      </c>
      <c r="O28" s="49">
        <f t="shared" ref="O28:O31" si="1">K28</f>
        <v>81.130611315334207</v>
      </c>
      <c r="P28" s="41" cm="1">
        <f t="array" ref="P28">_xlfn.IFS(O28=K28,M28,O28&lt;&gt;K28,0)</f>
        <v>5</v>
      </c>
    </row>
    <row r="29" spans="1:16" ht="21.6" thickBot="1">
      <c r="A29" s="54" t="s">
        <v>18</v>
      </c>
      <c r="B29" s="42" t="s">
        <v>17</v>
      </c>
      <c r="C29" s="78">
        <f>DATOS!N8</f>
        <v>9.000000000000008E-2</v>
      </c>
      <c r="E29" s="1" t="s">
        <v>23</v>
      </c>
      <c r="F29" s="1" t="str">
        <f t="shared" si="0"/>
        <v>Talla L</v>
      </c>
      <c r="H29" s="1" t="s">
        <v>24</v>
      </c>
      <c r="K29" s="50">
        <f>'QQ Normal '!H7</f>
        <v>84.646404843351775</v>
      </c>
      <c r="M29" s="40">
        <v>5</v>
      </c>
      <c r="O29" s="49">
        <f t="shared" si="1"/>
        <v>84.646404843351775</v>
      </c>
      <c r="P29" s="41" cm="1">
        <f t="array" ref="P29">_xlfn.IFS(O29=K29,M29,O29&lt;&gt;K29,0)</f>
        <v>5</v>
      </c>
    </row>
    <row r="30" spans="1:16" ht="21.6" thickBot="1">
      <c r="A30" s="54" t="s">
        <v>20</v>
      </c>
      <c r="B30" s="42" t="s">
        <v>19</v>
      </c>
      <c r="C30" s="78">
        <f>DATOS!N9</f>
        <v>0.29000000000000004</v>
      </c>
      <c r="E30" s="1" t="s">
        <v>23</v>
      </c>
      <c r="F30" s="1" t="str">
        <f t="shared" si="0"/>
        <v>Talla XL</v>
      </c>
      <c r="H30" s="1" t="s">
        <v>24</v>
      </c>
      <c r="K30" s="50">
        <f>'QQ Normal '!H8</f>
        <v>96.925321853990141</v>
      </c>
      <c r="M30" s="40">
        <v>5</v>
      </c>
      <c r="O30" s="49">
        <f t="shared" si="1"/>
        <v>96.925321853990141</v>
      </c>
      <c r="P30" s="41" cm="1">
        <f t="array" ref="P30">_xlfn.IFS(O30=K30,M30,O30&lt;&gt;K30,0)</f>
        <v>5</v>
      </c>
    </row>
    <row r="31" spans="1:16" ht="21.6" thickBot="1">
      <c r="A31" s="54" t="s">
        <v>51</v>
      </c>
      <c r="B31" s="42" t="s">
        <v>21</v>
      </c>
      <c r="C31" s="78">
        <f>DATOS!N10</f>
        <v>0.22000000000000003</v>
      </c>
      <c r="E31" s="1" t="s">
        <v>23</v>
      </c>
      <c r="F31" s="1" t="str">
        <f t="shared" si="0"/>
        <v>Talla XXL</v>
      </c>
      <c r="H31" s="1" t="s">
        <v>118</v>
      </c>
      <c r="K31" s="50">
        <f>'QQ Normal '!G9</f>
        <v>96.925321853990141</v>
      </c>
      <c r="M31" s="40">
        <v>5</v>
      </c>
      <c r="O31" s="49">
        <f t="shared" si="1"/>
        <v>96.925321853990141</v>
      </c>
      <c r="P31" s="41" cm="1">
        <f t="array" ref="P31">_xlfn.IFS(O31=K31,M31,O31&lt;&gt;K31,0)</f>
        <v>5</v>
      </c>
    </row>
    <row r="32" spans="1:16" ht="21.6" thickBot="1">
      <c r="E32" s="43"/>
      <c r="F32" s="44"/>
    </row>
    <row r="33" spans="1:16" ht="21.6" thickBot="1">
      <c r="A33" s="54" t="s">
        <v>53</v>
      </c>
      <c r="B33" s="1" t="s">
        <v>107</v>
      </c>
      <c r="E33" s="43"/>
      <c r="F33" s="44"/>
      <c r="J33" s="45"/>
      <c r="K33" s="4" t="s">
        <v>163</v>
      </c>
      <c r="M33" s="40">
        <v>5</v>
      </c>
      <c r="O33" s="4" t="str">
        <f>K33</f>
        <v>SI</v>
      </c>
      <c r="P33" s="41" cm="1">
        <f t="array" ref="P33">_xlfn.IFS(O33=K33,M33,O33&lt;&gt;K33,0)</f>
        <v>5</v>
      </c>
    </row>
    <row r="34" spans="1:16" ht="21.6" thickBot="1">
      <c r="E34" s="43"/>
      <c r="F34" s="44"/>
    </row>
    <row r="35" spans="1:16" ht="21.6" thickBot="1">
      <c r="A35" s="54" t="s">
        <v>54</v>
      </c>
      <c r="B35" s="1" t="s">
        <v>122</v>
      </c>
      <c r="E35" s="43"/>
      <c r="F35" s="44"/>
      <c r="K35" s="4">
        <f>144*(C28)</f>
        <v>33.11999999999999</v>
      </c>
      <c r="M35" s="40">
        <v>5</v>
      </c>
      <c r="O35" s="4">
        <f>K35</f>
        <v>33.11999999999999</v>
      </c>
      <c r="P35" s="41" cm="1">
        <f t="array" ref="P35">_xlfn.IFS(O35=K35,M35,O35&lt;&gt;K35,0)</f>
        <v>5</v>
      </c>
    </row>
    <row r="36" spans="1:16">
      <c r="E36" s="43"/>
      <c r="F36" s="44"/>
    </row>
    <row r="37" spans="1:16">
      <c r="A37" s="54" t="s">
        <v>62</v>
      </c>
      <c r="B37" s="1" t="s">
        <v>130</v>
      </c>
      <c r="E37" s="43"/>
      <c r="F37" s="44"/>
      <c r="M37" s="34">
        <v>15</v>
      </c>
      <c r="P37" s="46">
        <v>15</v>
      </c>
    </row>
    <row r="38" spans="1:16">
      <c r="E38" s="43"/>
      <c r="F38" s="44"/>
    </row>
    <row r="39" spans="1:16">
      <c r="B39" s="113" t="s">
        <v>116</v>
      </c>
      <c r="C39" s="113"/>
      <c r="D39" s="113"/>
      <c r="E39" s="113"/>
      <c r="F39" s="113"/>
      <c r="G39" s="113"/>
      <c r="H39" s="113"/>
      <c r="I39" s="113"/>
      <c r="J39" s="113"/>
      <c r="K39" s="113"/>
    </row>
    <row r="40" spans="1:16">
      <c r="A40" s="55"/>
      <c r="B40" s="113"/>
      <c r="C40" s="113"/>
      <c r="D40" s="113"/>
      <c r="E40" s="113"/>
      <c r="F40" s="113"/>
      <c r="G40" s="113"/>
      <c r="H40" s="113"/>
      <c r="I40" s="113"/>
      <c r="J40" s="113"/>
      <c r="K40" s="113"/>
    </row>
    <row r="41" spans="1:16">
      <c r="A41" s="55"/>
      <c r="B41" s="113"/>
      <c r="C41" s="113"/>
      <c r="D41" s="113"/>
      <c r="E41" s="113"/>
      <c r="F41" s="113"/>
      <c r="G41" s="113"/>
      <c r="H41" s="113"/>
      <c r="I41" s="113"/>
      <c r="J41" s="113"/>
      <c r="K41" s="113"/>
    </row>
    <row r="42" spans="1:16">
      <c r="A42" s="55"/>
      <c r="B42" s="113"/>
      <c r="C42" s="113"/>
      <c r="D42" s="113"/>
      <c r="E42" s="113"/>
      <c r="F42" s="113"/>
      <c r="G42" s="113"/>
      <c r="H42" s="113"/>
      <c r="I42" s="113"/>
      <c r="J42" s="113"/>
      <c r="K42" s="113"/>
    </row>
    <row r="43" spans="1:16">
      <c r="A43" s="55"/>
      <c r="B43" s="113"/>
      <c r="C43" s="113"/>
      <c r="D43" s="113"/>
      <c r="E43" s="113"/>
      <c r="F43" s="113"/>
      <c r="G43" s="113"/>
      <c r="H43" s="113"/>
      <c r="I43" s="113"/>
      <c r="J43" s="113"/>
      <c r="K43" s="113"/>
    </row>
    <row r="44" spans="1:16">
      <c r="A44" s="55"/>
      <c r="B44" s="113"/>
      <c r="C44" s="113"/>
      <c r="D44" s="113"/>
      <c r="E44" s="113"/>
      <c r="F44" s="113"/>
      <c r="G44" s="113"/>
      <c r="H44" s="113"/>
      <c r="I44" s="113"/>
      <c r="J44" s="113"/>
      <c r="K44" s="113"/>
    </row>
    <row r="45" spans="1:16">
      <c r="A45" s="55"/>
      <c r="B45" s="113"/>
      <c r="C45" s="113"/>
      <c r="D45" s="113"/>
      <c r="E45" s="113"/>
      <c r="F45" s="113"/>
      <c r="G45" s="113"/>
      <c r="H45" s="113"/>
      <c r="I45" s="113"/>
      <c r="J45" s="113"/>
      <c r="K45" s="113"/>
    </row>
    <row r="46" spans="1:16">
      <c r="A46" s="55"/>
      <c r="B46" s="113"/>
      <c r="C46" s="113"/>
      <c r="D46" s="113"/>
      <c r="E46" s="113"/>
      <c r="F46" s="113"/>
      <c r="G46" s="113"/>
      <c r="H46" s="113"/>
      <c r="I46" s="113"/>
      <c r="J46" s="113"/>
      <c r="K46" s="113"/>
    </row>
    <row r="47" spans="1:16">
      <c r="A47" s="55"/>
      <c r="B47" s="113"/>
      <c r="C47" s="113"/>
      <c r="D47" s="113"/>
      <c r="E47" s="113"/>
      <c r="F47" s="113"/>
      <c r="G47" s="113"/>
      <c r="H47" s="113"/>
      <c r="I47" s="113"/>
      <c r="J47" s="113"/>
      <c r="K47" s="113"/>
    </row>
    <row r="48" spans="1:16">
      <c r="A48" s="55"/>
      <c r="B48" s="113"/>
      <c r="C48" s="113"/>
      <c r="D48" s="113"/>
      <c r="E48" s="113"/>
      <c r="F48" s="113"/>
      <c r="G48" s="113"/>
      <c r="H48" s="113"/>
      <c r="I48" s="113"/>
      <c r="J48" s="113"/>
      <c r="K48" s="113"/>
    </row>
    <row r="49" spans="1:16">
      <c r="A49" s="55"/>
      <c r="B49" s="113"/>
      <c r="C49" s="113"/>
      <c r="D49" s="113"/>
      <c r="E49" s="113"/>
      <c r="F49" s="113"/>
      <c r="G49" s="113"/>
      <c r="H49" s="113"/>
      <c r="I49" s="113"/>
      <c r="J49" s="113"/>
      <c r="K49" s="113"/>
    </row>
    <row r="50" spans="1:16">
      <c r="A50" s="55"/>
      <c r="B50" s="113"/>
      <c r="C50" s="113"/>
      <c r="D50" s="113"/>
      <c r="E50" s="113"/>
      <c r="F50" s="113"/>
      <c r="G50" s="113"/>
      <c r="H50" s="113"/>
      <c r="I50" s="113"/>
      <c r="J50" s="113"/>
      <c r="K50" s="113"/>
    </row>
    <row r="51" spans="1:16" ht="21.6" thickBot="1">
      <c r="A51" s="55"/>
      <c r="E51" s="43"/>
      <c r="F51" s="44"/>
    </row>
    <row r="52" spans="1:16" ht="21.6" thickBot="1">
      <c r="A52" s="55" t="s">
        <v>119</v>
      </c>
      <c r="B52" s="1" t="s">
        <v>120</v>
      </c>
      <c r="E52" s="43"/>
      <c r="F52" s="44"/>
      <c r="K52" s="4" t="s">
        <v>163</v>
      </c>
      <c r="M52" s="40">
        <v>10</v>
      </c>
      <c r="O52" s="4" t="str">
        <f>K52</f>
        <v>SI</v>
      </c>
      <c r="P52" s="41" cm="1">
        <f t="array" ref="P52">_xlfn.IFS(O52=K52,M52,O52&lt;&gt;K52,0)</f>
        <v>10</v>
      </c>
    </row>
    <row r="53" spans="1:16">
      <c r="E53" s="43"/>
      <c r="F53" s="44"/>
    </row>
    <row r="54" spans="1:16">
      <c r="A54" s="56" t="s">
        <v>55</v>
      </c>
      <c r="M54" s="34">
        <f>SUM(M59:M76)</f>
        <v>35</v>
      </c>
      <c r="P54" s="34">
        <f>SUM(P59:P76)</f>
        <v>35</v>
      </c>
    </row>
    <row r="55" spans="1:16">
      <c r="B55" s="2" t="s">
        <v>105</v>
      </c>
      <c r="C55" s="76" t="str">
        <f>C8</f>
        <v>MUJERES</v>
      </c>
      <c r="D55" s="77" t="s">
        <v>56</v>
      </c>
      <c r="E55" s="76"/>
      <c r="F55" s="76"/>
      <c r="G55" s="76"/>
      <c r="H55" s="76"/>
    </row>
    <row r="56" spans="1:16">
      <c r="B56" s="2" t="s">
        <v>57</v>
      </c>
      <c r="C56" s="76" t="str">
        <f>DATOS!B13</f>
        <v>Cintura (cm)</v>
      </c>
      <c r="D56" s="76" t="s">
        <v>58</v>
      </c>
      <c r="E56" s="76"/>
      <c r="F56" s="76"/>
      <c r="G56" s="76" t="str">
        <f>DATOS!C19</f>
        <v>Colesterol M</v>
      </c>
      <c r="H56" s="76"/>
    </row>
    <row r="57" spans="1:16">
      <c r="B57" s="30" t="s">
        <v>60</v>
      </c>
    </row>
    <row r="58" spans="1:16">
      <c r="B58" s="30"/>
    </row>
    <row r="59" spans="1:16" ht="19.05" customHeight="1">
      <c r="A59" s="54" t="s">
        <v>62</v>
      </c>
      <c r="B59" s="113" t="s">
        <v>117</v>
      </c>
      <c r="C59" s="113"/>
      <c r="D59" s="113"/>
      <c r="E59" s="113"/>
      <c r="F59" s="113"/>
      <c r="G59" s="113"/>
      <c r="H59" s="113"/>
      <c r="I59" s="113"/>
      <c r="J59" s="113"/>
      <c r="K59" s="113"/>
      <c r="M59" s="40">
        <v>10</v>
      </c>
      <c r="P59" s="46">
        <v>10</v>
      </c>
    </row>
    <row r="60" spans="1:16" ht="19.05" customHeight="1">
      <c r="B60" s="113"/>
      <c r="C60" s="113"/>
      <c r="D60" s="113"/>
      <c r="E60" s="113"/>
      <c r="F60" s="113"/>
      <c r="G60" s="113"/>
      <c r="H60" s="113"/>
      <c r="I60" s="113"/>
      <c r="J60" s="113"/>
      <c r="K60" s="113"/>
    </row>
    <row r="61" spans="1:16" ht="19.05" customHeight="1">
      <c r="B61" s="113"/>
      <c r="C61" s="113"/>
      <c r="D61" s="113"/>
      <c r="E61" s="113"/>
      <c r="F61" s="113"/>
      <c r="G61" s="113"/>
      <c r="H61" s="113"/>
      <c r="I61" s="113"/>
      <c r="J61" s="113"/>
      <c r="K61" s="113"/>
    </row>
    <row r="62" spans="1:16" ht="19.05" customHeight="1">
      <c r="B62" s="113"/>
      <c r="C62" s="113"/>
      <c r="D62" s="113"/>
      <c r="E62" s="113"/>
      <c r="F62" s="113"/>
      <c r="G62" s="113"/>
      <c r="H62" s="113"/>
      <c r="I62" s="113"/>
      <c r="J62" s="113"/>
      <c r="K62" s="113"/>
    </row>
    <row r="63" spans="1:16" ht="19.05" customHeight="1">
      <c r="B63" s="113"/>
      <c r="C63" s="113"/>
      <c r="D63" s="113"/>
      <c r="E63" s="113"/>
      <c r="F63" s="113"/>
      <c r="G63" s="113"/>
      <c r="H63" s="113"/>
      <c r="I63" s="113"/>
      <c r="J63" s="113"/>
      <c r="K63" s="113"/>
    </row>
    <row r="64" spans="1:16" ht="19.05" customHeight="1">
      <c r="B64" s="113"/>
      <c r="C64" s="113"/>
      <c r="D64" s="113"/>
      <c r="E64" s="113"/>
      <c r="F64" s="113"/>
      <c r="G64" s="113"/>
      <c r="H64" s="113"/>
      <c r="I64" s="113"/>
      <c r="J64" s="113"/>
      <c r="K64" s="113"/>
    </row>
    <row r="65" spans="1:16" ht="19.05" customHeight="1">
      <c r="B65" s="113"/>
      <c r="C65" s="113"/>
      <c r="D65" s="113"/>
      <c r="E65" s="113"/>
      <c r="F65" s="113"/>
      <c r="G65" s="113"/>
      <c r="H65" s="113"/>
      <c r="I65" s="113"/>
      <c r="J65" s="113"/>
      <c r="K65" s="113"/>
    </row>
    <row r="66" spans="1:16" ht="19.05" customHeight="1">
      <c r="B66" s="113"/>
      <c r="C66" s="113"/>
      <c r="D66" s="113"/>
      <c r="E66" s="113"/>
      <c r="F66" s="113"/>
      <c r="G66" s="113"/>
      <c r="H66" s="113"/>
      <c r="I66" s="113"/>
      <c r="J66" s="113"/>
      <c r="K66" s="113"/>
    </row>
    <row r="67" spans="1:16" ht="19.05" customHeight="1">
      <c r="B67" s="113"/>
      <c r="C67" s="113"/>
      <c r="D67" s="113"/>
      <c r="E67" s="113"/>
      <c r="F67" s="113"/>
      <c r="G67" s="113"/>
      <c r="H67" s="113"/>
      <c r="I67" s="113"/>
      <c r="J67" s="113"/>
      <c r="K67" s="113"/>
    </row>
    <row r="68" spans="1:16" ht="19.05" customHeight="1">
      <c r="B68" s="113"/>
      <c r="C68" s="113"/>
      <c r="D68" s="113"/>
      <c r="E68" s="113"/>
      <c r="F68" s="113"/>
      <c r="G68" s="113"/>
      <c r="H68" s="113"/>
      <c r="I68" s="113"/>
      <c r="J68" s="113"/>
      <c r="K68" s="113"/>
    </row>
    <row r="69" spans="1:16" ht="19.05" customHeight="1">
      <c r="B69" s="113"/>
      <c r="C69" s="113"/>
      <c r="D69" s="113"/>
      <c r="E69" s="113"/>
      <c r="F69" s="113"/>
      <c r="G69" s="113"/>
      <c r="H69" s="113"/>
      <c r="I69" s="113"/>
      <c r="J69" s="113"/>
      <c r="K69" s="113"/>
    </row>
    <row r="70" spans="1:16" ht="19.05" customHeight="1">
      <c r="B70" s="113"/>
      <c r="C70" s="113"/>
      <c r="D70" s="113"/>
      <c r="E70" s="113"/>
      <c r="F70" s="113"/>
      <c r="G70" s="113"/>
      <c r="H70" s="113"/>
      <c r="I70" s="113"/>
      <c r="J70" s="113"/>
      <c r="K70" s="113"/>
    </row>
    <row r="71" spans="1:16" ht="21.6" thickBot="1"/>
    <row r="72" spans="1:16" ht="21.6" thickBot="1">
      <c r="A72" s="54" t="s">
        <v>100</v>
      </c>
      <c r="B72" s="1" t="s">
        <v>61</v>
      </c>
      <c r="C72" s="47"/>
      <c r="D72" s="30"/>
      <c r="F72" s="30"/>
      <c r="K72" s="27">
        <f>'Caso 2'!C2</f>
        <v>0.41229445717269125</v>
      </c>
      <c r="M72" s="40">
        <v>5</v>
      </c>
      <c r="O72" s="27">
        <f>K72</f>
        <v>0.41229445717269125</v>
      </c>
      <c r="P72" s="41">
        <f>_xlfn.IFS(O72=K72,M72,O72&lt;&gt;K72,0)</f>
        <v>5</v>
      </c>
    </row>
    <row r="73" spans="1:16" ht="21.6" thickBot="1">
      <c r="A73" s="54" t="s">
        <v>101</v>
      </c>
      <c r="B73" s="1" t="s">
        <v>108</v>
      </c>
      <c r="G73" s="45">
        <v>0.05</v>
      </c>
      <c r="H73" s="1" t="s">
        <v>63</v>
      </c>
      <c r="K73" s="4" t="s">
        <v>174</v>
      </c>
      <c r="M73" s="40">
        <v>5</v>
      </c>
      <c r="O73" s="27" t="str">
        <f t="shared" ref="O73:O76" si="2">K73</f>
        <v>LO EXCEDE</v>
      </c>
      <c r="P73" s="41">
        <f>_xlfn.IFS(O73=K73,M73,O73&lt;&gt;K73,0)</f>
        <v>5</v>
      </c>
    </row>
    <row r="74" spans="1:16" ht="21.6" thickBot="1">
      <c r="A74" s="54" t="s">
        <v>99</v>
      </c>
      <c r="B74" s="1" t="s">
        <v>123</v>
      </c>
      <c r="G74" s="45"/>
      <c r="K74" s="4" t="s">
        <v>163</v>
      </c>
      <c r="M74" s="40">
        <v>5</v>
      </c>
      <c r="O74" s="27" t="str">
        <f t="shared" si="2"/>
        <v>SI</v>
      </c>
      <c r="P74" s="41">
        <f>_xlfn.IFS(O74=K74,M74,O74&lt;&gt;K74,0)</f>
        <v>5</v>
      </c>
    </row>
    <row r="75" spans="1:16" ht="22.05" customHeight="1" thickBot="1">
      <c r="A75" s="54" t="s">
        <v>102</v>
      </c>
      <c r="B75" s="1" t="s">
        <v>128</v>
      </c>
      <c r="D75" s="66">
        <v>0.95</v>
      </c>
      <c r="E75" s="67" t="s">
        <v>129</v>
      </c>
      <c r="I75" s="76" t="str">
        <f>C55</f>
        <v>MUJERES</v>
      </c>
      <c r="J75" s="48" t="s">
        <v>103</v>
      </c>
      <c r="K75" s="27">
        <f>'Datos Mujeres'!H45</f>
        <v>70.977919575103044</v>
      </c>
      <c r="M75" s="40">
        <v>5</v>
      </c>
      <c r="O75" s="27">
        <f t="shared" si="2"/>
        <v>70.977919575103044</v>
      </c>
      <c r="P75" s="41">
        <f>_xlfn.IFS(O75=K75,M75,O75&lt;&gt;K75,0)</f>
        <v>5</v>
      </c>
    </row>
    <row r="76" spans="1:16" ht="21.6" thickBot="1">
      <c r="B76" s="1" t="s">
        <v>135</v>
      </c>
      <c r="J76" s="48" t="s">
        <v>104</v>
      </c>
      <c r="K76" s="27">
        <f>'Datos Mujeres'!F45</f>
        <v>221.46208042489695</v>
      </c>
      <c r="M76" s="40">
        <v>5</v>
      </c>
      <c r="O76" s="27">
        <f t="shared" si="2"/>
        <v>221.46208042489695</v>
      </c>
      <c r="P76" s="41">
        <f>_xlfn.IFS(O76=K76,M76,O76&lt;&gt;K76,0)</f>
        <v>5</v>
      </c>
    </row>
    <row r="77" spans="1:16">
      <c r="G77" s="105">
        <v>0.95</v>
      </c>
    </row>
    <row r="78" spans="1:16">
      <c r="G78" s="1" t="s">
        <v>169</v>
      </c>
    </row>
    <row r="79" spans="1:16">
      <c r="G79" s="1" t="s">
        <v>170</v>
      </c>
    </row>
  </sheetData>
  <mergeCells count="5">
    <mergeCell ref="C6:L6"/>
    <mergeCell ref="C7:L7"/>
    <mergeCell ref="B39:K50"/>
    <mergeCell ref="B59:K70"/>
    <mergeCell ref="J11:K11"/>
  </mergeCells>
  <dataValidations count="3">
    <dataValidation type="list" allowBlank="1" showInputMessage="1" showErrorMessage="1" sqref="K33 K74 O52" xr:uid="{CDCD1844-7558-6248-B95B-723378EC5CEE}">
      <formula1>"SI, NO, DEPENDE"</formula1>
    </dataValidation>
    <dataValidation type="list" allowBlank="1" showInputMessage="1" showErrorMessage="1" sqref="K73" xr:uid="{EBEF4A9A-9139-0C45-B60A-110A02BBD8D5}">
      <formula1>"SI, NO, LO EXCEDE"</formula1>
    </dataValidation>
    <dataValidation type="list" allowBlank="1" showInputMessage="1" showErrorMessage="1" sqref="K52" xr:uid="{BEF33F46-2470-704C-B787-113846B1C942}">
      <formula1>"SI,NO,CASI"</formula1>
    </dataValidation>
  </dataValidations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87B81B-C243-DE4A-BEE2-E75807343CE7}">
          <x14:formula1>
            <xm:f>DATOS!$P$1:$P$26</xm:f>
          </x14:formula1>
          <xm:sqref>K25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7703-D69A-6D42-9E86-8092B23A4DAF}">
  <sheetPr codeName="Hoja2"/>
  <dimension ref="A1:AD26"/>
  <sheetViews>
    <sheetView topLeftCell="A31" zoomScale="181" zoomScaleNormal="135" workbookViewId="0">
      <selection activeCell="C20" sqref="C20"/>
    </sheetView>
  </sheetViews>
  <sheetFormatPr baseColWidth="10" defaultRowHeight="14.4"/>
  <cols>
    <col min="1" max="1" width="14" customWidth="1"/>
    <col min="3" max="3" width="11.44140625" customWidth="1"/>
    <col min="4" max="4" width="13.33203125" customWidth="1"/>
    <col min="5" max="5" width="11.6640625" customWidth="1"/>
    <col min="6" max="7" width="10.109375" customWidth="1"/>
    <col min="8" max="8" width="14" customWidth="1"/>
    <col min="9" max="9" width="14.109375" customWidth="1"/>
    <col min="10" max="13" width="10.109375" customWidth="1"/>
    <col min="14" max="14" width="12.6640625" bestFit="1" customWidth="1"/>
    <col min="16" max="16" width="13" customWidth="1"/>
  </cols>
  <sheetData>
    <row r="1" spans="1:30">
      <c r="A1" s="8">
        <f>CARATULA!C7</f>
        <v>202000544</v>
      </c>
      <c r="B1" s="31">
        <f>MID(A1,D1,1)*1</f>
        <v>4</v>
      </c>
      <c r="C1" s="73" t="str">
        <f>HLOOKUP(B1,$D$5:$M$11,7,0)</f>
        <v>MUJERES</v>
      </c>
      <c r="D1" s="60">
        <v>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62" t="s">
        <v>25</v>
      </c>
      <c r="Q1" s="8"/>
      <c r="R1" s="8"/>
      <c r="S1" s="8"/>
      <c r="T1" s="8"/>
      <c r="U1" s="8"/>
      <c r="V1" s="8"/>
      <c r="W1" s="8"/>
      <c r="X1" s="8"/>
      <c r="Y1" s="8"/>
    </row>
    <row r="2" spans="1:30">
      <c r="A2" s="8"/>
      <c r="B2" s="8"/>
      <c r="C2" s="8" t="s">
        <v>10</v>
      </c>
      <c r="D2" s="62" t="s">
        <v>27</v>
      </c>
      <c r="E2" s="62" t="s">
        <v>25</v>
      </c>
      <c r="F2" s="62" t="s">
        <v>26</v>
      </c>
      <c r="G2" s="62" t="s">
        <v>27</v>
      </c>
      <c r="H2" s="62" t="s">
        <v>32</v>
      </c>
      <c r="I2" s="62" t="s">
        <v>33</v>
      </c>
      <c r="J2" s="62" t="s">
        <v>34</v>
      </c>
      <c r="K2" s="62" t="s">
        <v>35</v>
      </c>
      <c r="L2" s="62" t="s">
        <v>36</v>
      </c>
      <c r="M2" s="62" t="s">
        <v>37</v>
      </c>
      <c r="N2" s="8"/>
      <c r="O2" s="8"/>
      <c r="P2" s="62" t="s">
        <v>26</v>
      </c>
      <c r="Q2" s="8"/>
      <c r="R2" s="8"/>
      <c r="S2" s="8"/>
      <c r="T2" s="8"/>
      <c r="U2" s="8"/>
      <c r="V2" s="8"/>
      <c r="W2" s="8"/>
      <c r="X2" s="8"/>
      <c r="Y2" s="8"/>
    </row>
    <row r="3" spans="1:30">
      <c r="A3" s="8"/>
      <c r="B3" s="8"/>
      <c r="C3" s="8" t="s">
        <v>11</v>
      </c>
      <c r="D3" s="63" t="s">
        <v>40</v>
      </c>
      <c r="E3" s="63" t="s">
        <v>38</v>
      </c>
      <c r="F3" s="63" t="s">
        <v>39</v>
      </c>
      <c r="G3" s="63" t="s">
        <v>44</v>
      </c>
      <c r="H3" s="63" t="s">
        <v>45</v>
      </c>
      <c r="I3" s="63" t="s">
        <v>46</v>
      </c>
      <c r="J3" s="63" t="s">
        <v>47</v>
      </c>
      <c r="K3" s="63" t="s">
        <v>48</v>
      </c>
      <c r="L3" s="63" t="s">
        <v>49</v>
      </c>
      <c r="M3" s="63" t="s">
        <v>50</v>
      </c>
      <c r="N3" s="9"/>
      <c r="O3" s="9"/>
      <c r="P3" s="62" t="s">
        <v>27</v>
      </c>
      <c r="Q3" s="9"/>
      <c r="R3" s="9"/>
      <c r="S3" s="9"/>
      <c r="T3" s="9"/>
      <c r="U3" s="9"/>
      <c r="V3" s="8"/>
      <c r="W3" s="8"/>
      <c r="X3" s="8"/>
      <c r="Y3" s="8"/>
    </row>
    <row r="4" spans="1:30">
      <c r="A4" s="8"/>
      <c r="B4" s="10"/>
      <c r="C4" s="8"/>
      <c r="D4" s="11"/>
      <c r="E4" s="12"/>
      <c r="F4" s="12"/>
      <c r="G4" s="8"/>
      <c r="H4" s="8"/>
      <c r="I4" s="8"/>
      <c r="J4" s="8"/>
      <c r="K4" s="8"/>
      <c r="L4" s="8"/>
      <c r="M4" s="13"/>
      <c r="N4" s="8"/>
      <c r="O4" s="8"/>
      <c r="P4" s="68" t="s">
        <v>28</v>
      </c>
      <c r="Q4" s="8"/>
      <c r="R4" s="8"/>
      <c r="S4" s="8"/>
      <c r="T4" s="8"/>
      <c r="U4" s="8"/>
      <c r="V4" s="8"/>
      <c r="W4" s="8"/>
      <c r="X4" s="8"/>
      <c r="Y4" s="8"/>
    </row>
    <row r="5" spans="1:30">
      <c r="C5" s="8"/>
      <c r="D5" s="29">
        <v>1</v>
      </c>
      <c r="E5" s="29">
        <v>2</v>
      </c>
      <c r="F5" s="29">
        <v>3</v>
      </c>
      <c r="G5" s="29">
        <v>4</v>
      </c>
      <c r="H5" s="29">
        <v>5</v>
      </c>
      <c r="I5" s="29">
        <v>6</v>
      </c>
      <c r="J5" s="29">
        <v>7</v>
      </c>
      <c r="K5" s="29">
        <v>8</v>
      </c>
      <c r="L5" s="29">
        <v>9</v>
      </c>
      <c r="M5" s="29">
        <v>0</v>
      </c>
      <c r="N5" s="32">
        <f>MID(A1,5,1)*1</f>
        <v>0</v>
      </c>
      <c r="O5" s="8"/>
      <c r="P5" s="62" t="s">
        <v>29</v>
      </c>
      <c r="Q5" s="8"/>
      <c r="R5" s="8"/>
      <c r="S5" s="8"/>
      <c r="T5" s="3">
        <v>0.08</v>
      </c>
      <c r="U5" s="16">
        <f>T5+0.02</f>
        <v>0.1</v>
      </c>
      <c r="V5" s="16">
        <f t="shared" ref="V5:V6" si="0">U5+0.02</f>
        <v>0.12000000000000001</v>
      </c>
      <c r="W5" s="16">
        <f t="shared" ref="W5:W6" si="1">V5+0.02</f>
        <v>0.14000000000000001</v>
      </c>
      <c r="X5" s="16">
        <f t="shared" ref="X5:X6" si="2">W5+0.02</f>
        <v>0.16</v>
      </c>
      <c r="Y5" s="28">
        <f>T5</f>
        <v>0.08</v>
      </c>
      <c r="Z5" s="28">
        <f t="shared" ref="Z5:Z9" si="3">U5</f>
        <v>0.1</v>
      </c>
      <c r="AA5" s="28">
        <f t="shared" ref="AA5:AA9" si="4">V5</f>
        <v>0.12000000000000001</v>
      </c>
      <c r="AB5" s="28">
        <f t="shared" ref="AB5:AB9" si="5">W5</f>
        <v>0.14000000000000001</v>
      </c>
      <c r="AC5" s="28">
        <f t="shared" ref="AC5:AC9" si="6">X5</f>
        <v>0.16</v>
      </c>
      <c r="AD5" s="28"/>
    </row>
    <row r="6" spans="1:30">
      <c r="A6" s="8"/>
      <c r="B6" s="14" t="s">
        <v>12</v>
      </c>
      <c r="C6" s="15" t="s">
        <v>13</v>
      </c>
      <c r="D6" s="3">
        <v>0.09</v>
      </c>
      <c r="E6" s="16">
        <f>D6+0.02</f>
        <v>0.11</v>
      </c>
      <c r="F6" s="16">
        <f t="shared" ref="F6:F7" si="7">E6+0.02</f>
        <v>0.13</v>
      </c>
      <c r="G6" s="16">
        <f t="shared" ref="G6:G7" si="8">F6+0.02</f>
        <v>0.15</v>
      </c>
      <c r="H6" s="16">
        <f t="shared" ref="H6:H7" si="9">G6+0.02</f>
        <v>0.16999999999999998</v>
      </c>
      <c r="I6" s="28">
        <f>D6</f>
        <v>0.09</v>
      </c>
      <c r="J6" s="28">
        <f t="shared" ref="J6:J10" si="10">E6</f>
        <v>0.11</v>
      </c>
      <c r="K6" s="28">
        <f t="shared" ref="K6:K10" si="11">F6</f>
        <v>0.13</v>
      </c>
      <c r="L6" s="28">
        <f t="shared" ref="L6:L10" si="12">G6</f>
        <v>0.15</v>
      </c>
      <c r="M6" s="28">
        <f t="shared" ref="M6:M10" si="13">H6</f>
        <v>0.16999999999999998</v>
      </c>
      <c r="N6" s="28">
        <f>HLOOKUP($N$5,$D$5:$M$10,2,0)</f>
        <v>0.16999999999999998</v>
      </c>
      <c r="O6" s="8"/>
      <c r="P6" s="62" t="s">
        <v>30</v>
      </c>
      <c r="Q6" s="8"/>
      <c r="R6" s="8"/>
      <c r="S6" s="8"/>
      <c r="T6" s="3">
        <v>0.15</v>
      </c>
      <c r="U6" s="16">
        <f>T6+0.02</f>
        <v>0.16999999999999998</v>
      </c>
      <c r="V6" s="16">
        <f t="shared" si="0"/>
        <v>0.18999999999999997</v>
      </c>
      <c r="W6" s="16">
        <f t="shared" si="1"/>
        <v>0.20999999999999996</v>
      </c>
      <c r="X6" s="16">
        <f t="shared" si="2"/>
        <v>0.22999999999999995</v>
      </c>
      <c r="Y6" s="28">
        <f t="shared" ref="Y6:Y9" si="14">T6</f>
        <v>0.15</v>
      </c>
      <c r="Z6" s="28">
        <f t="shared" si="3"/>
        <v>0.16999999999999998</v>
      </c>
      <c r="AA6" s="28">
        <f t="shared" si="4"/>
        <v>0.18999999999999997</v>
      </c>
      <c r="AB6" s="28">
        <f t="shared" si="5"/>
        <v>0.20999999999999996</v>
      </c>
      <c r="AC6" s="28">
        <f t="shared" si="6"/>
        <v>0.22999999999999995</v>
      </c>
      <c r="AD6" s="28"/>
    </row>
    <row r="7" spans="1:30">
      <c r="A7" s="8"/>
      <c r="B7" s="14" t="s">
        <v>14</v>
      </c>
      <c r="C7" s="15" t="s">
        <v>15</v>
      </c>
      <c r="D7" s="3">
        <v>0.15</v>
      </c>
      <c r="E7" s="16">
        <f>D7+0.02</f>
        <v>0.16999999999999998</v>
      </c>
      <c r="F7" s="16">
        <f t="shared" si="7"/>
        <v>0.18999999999999997</v>
      </c>
      <c r="G7" s="16">
        <f t="shared" si="8"/>
        <v>0.20999999999999996</v>
      </c>
      <c r="H7" s="16">
        <f t="shared" si="9"/>
        <v>0.22999999999999995</v>
      </c>
      <c r="I7" s="28">
        <f t="shared" ref="I7:I10" si="15">D7</f>
        <v>0.15</v>
      </c>
      <c r="J7" s="28">
        <f t="shared" si="10"/>
        <v>0.16999999999999998</v>
      </c>
      <c r="K7" s="28">
        <f t="shared" si="11"/>
        <v>0.18999999999999997</v>
      </c>
      <c r="L7" s="28">
        <f t="shared" si="12"/>
        <v>0.20999999999999996</v>
      </c>
      <c r="M7" s="28">
        <f t="shared" si="13"/>
        <v>0.22999999999999995</v>
      </c>
      <c r="N7" s="28">
        <f>HLOOKUP($N$5,$D$5:$M$10,3,0)</f>
        <v>0.22999999999999995</v>
      </c>
      <c r="O7" s="8"/>
      <c r="P7" s="62" t="s">
        <v>31</v>
      </c>
      <c r="Q7" s="8"/>
      <c r="R7" s="8"/>
      <c r="S7" s="8"/>
      <c r="T7" s="16">
        <f>0.99-(T5+T6+T8+T9)</f>
        <v>0.33000000000000007</v>
      </c>
      <c r="U7" s="16">
        <f t="shared" ref="U7:X7" si="16">0.99-(U5+U6+U8+U9)</f>
        <v>0.27</v>
      </c>
      <c r="V7" s="16">
        <f t="shared" si="16"/>
        <v>0.20999999999999996</v>
      </c>
      <c r="W7" s="16">
        <f t="shared" si="16"/>
        <v>0.14999999999999991</v>
      </c>
      <c r="X7" s="16">
        <f t="shared" si="16"/>
        <v>9.000000000000008E-2</v>
      </c>
      <c r="Y7" s="28">
        <f t="shared" si="14"/>
        <v>0.33000000000000007</v>
      </c>
      <c r="Z7" s="28">
        <f t="shared" si="3"/>
        <v>0.27</v>
      </c>
      <c r="AA7" s="28">
        <f t="shared" si="4"/>
        <v>0.20999999999999996</v>
      </c>
      <c r="AB7" s="28">
        <f t="shared" si="5"/>
        <v>0.14999999999999991</v>
      </c>
      <c r="AC7" s="28">
        <f t="shared" si="6"/>
        <v>9.000000000000008E-2</v>
      </c>
      <c r="AD7" s="28"/>
    </row>
    <row r="8" spans="1:30">
      <c r="A8" s="8"/>
      <c r="B8" s="14" t="s">
        <v>16</v>
      </c>
      <c r="C8" s="15" t="s">
        <v>17</v>
      </c>
      <c r="D8" s="16">
        <f>1-(D6+D7+D9+D10)</f>
        <v>0.33000000000000007</v>
      </c>
      <c r="E8" s="16">
        <f t="shared" ref="E8:L8" si="17">1-(E6+E7+E9+E10)</f>
        <v>0.27</v>
      </c>
      <c r="F8" s="16">
        <f t="shared" si="17"/>
        <v>0.20999999999999996</v>
      </c>
      <c r="G8" s="16">
        <f t="shared" si="17"/>
        <v>0.14999999999999991</v>
      </c>
      <c r="H8" s="16">
        <f t="shared" si="17"/>
        <v>9.000000000000008E-2</v>
      </c>
      <c r="I8" s="16">
        <f>1-(I6+I7+I9+I10)</f>
        <v>0.33000000000000007</v>
      </c>
      <c r="J8" s="16">
        <f>1-(J6+J7+J9+J10)</f>
        <v>0.27</v>
      </c>
      <c r="K8" s="16">
        <f t="shared" si="17"/>
        <v>0.20999999999999996</v>
      </c>
      <c r="L8" s="16">
        <f t="shared" si="17"/>
        <v>0.14999999999999991</v>
      </c>
      <c r="M8" s="16">
        <f>1-(M6+M7+M9+M10)</f>
        <v>9.000000000000008E-2</v>
      </c>
      <c r="N8" s="28">
        <f>HLOOKUP($N$5,$D$5:$M$10,4,0)</f>
        <v>9.000000000000008E-2</v>
      </c>
      <c r="O8" s="8"/>
      <c r="P8" s="62" t="s">
        <v>32</v>
      </c>
      <c r="Q8" s="8"/>
      <c r="R8" s="8"/>
      <c r="S8" s="8"/>
      <c r="T8" s="3">
        <v>0.25</v>
      </c>
      <c r="U8" s="16">
        <f>T8+0.01</f>
        <v>0.26</v>
      </c>
      <c r="V8" s="16">
        <f t="shared" ref="V8:V9" si="18">U8+0.01</f>
        <v>0.27</v>
      </c>
      <c r="W8" s="16">
        <f t="shared" ref="W8:W9" si="19">V8+0.01</f>
        <v>0.28000000000000003</v>
      </c>
      <c r="X8" s="16">
        <f t="shared" ref="X8:X9" si="20">W8+0.01</f>
        <v>0.29000000000000004</v>
      </c>
      <c r="Y8" s="28">
        <f t="shared" si="14"/>
        <v>0.25</v>
      </c>
      <c r="Z8" s="28">
        <f t="shared" si="3"/>
        <v>0.26</v>
      </c>
      <c r="AA8" s="28">
        <f t="shared" si="4"/>
        <v>0.27</v>
      </c>
      <c r="AB8" s="28">
        <f t="shared" si="5"/>
        <v>0.28000000000000003</v>
      </c>
      <c r="AC8" s="28">
        <f t="shared" si="6"/>
        <v>0.29000000000000004</v>
      </c>
      <c r="AD8" s="28"/>
    </row>
    <row r="9" spans="1:30">
      <c r="A9" s="8"/>
      <c r="B9" s="14" t="s">
        <v>18</v>
      </c>
      <c r="C9" s="15" t="s">
        <v>19</v>
      </c>
      <c r="D9" s="3">
        <v>0.25</v>
      </c>
      <c r="E9" s="16">
        <f>D9+0.01</f>
        <v>0.26</v>
      </c>
      <c r="F9" s="16">
        <f t="shared" ref="F9:F10" si="21">E9+0.01</f>
        <v>0.27</v>
      </c>
      <c r="G9" s="16">
        <f t="shared" ref="G9:G10" si="22">F9+0.01</f>
        <v>0.28000000000000003</v>
      </c>
      <c r="H9" s="16">
        <f t="shared" ref="H9:H10" si="23">G9+0.01</f>
        <v>0.29000000000000004</v>
      </c>
      <c r="I9" s="28">
        <f t="shared" si="15"/>
        <v>0.25</v>
      </c>
      <c r="J9" s="28">
        <f t="shared" si="10"/>
        <v>0.26</v>
      </c>
      <c r="K9" s="28">
        <f t="shared" si="11"/>
        <v>0.27</v>
      </c>
      <c r="L9" s="28">
        <f t="shared" si="12"/>
        <v>0.28000000000000003</v>
      </c>
      <c r="M9" s="28">
        <f t="shared" si="13"/>
        <v>0.29000000000000004</v>
      </c>
      <c r="N9" s="28">
        <f>HLOOKUP($N$5,$D$5:$M$10,5,0)</f>
        <v>0.29000000000000004</v>
      </c>
      <c r="O9" s="8"/>
      <c r="P9" s="62" t="s">
        <v>33</v>
      </c>
      <c r="Q9" s="8"/>
      <c r="R9" s="8"/>
      <c r="S9" s="8"/>
      <c r="T9" s="16">
        <v>0.18</v>
      </c>
      <c r="U9" s="16">
        <f>T9+0.01</f>
        <v>0.19</v>
      </c>
      <c r="V9" s="16">
        <f t="shared" si="18"/>
        <v>0.2</v>
      </c>
      <c r="W9" s="16">
        <f t="shared" si="19"/>
        <v>0.21000000000000002</v>
      </c>
      <c r="X9" s="16">
        <f t="shared" si="20"/>
        <v>0.22000000000000003</v>
      </c>
      <c r="Y9" s="28">
        <f t="shared" si="14"/>
        <v>0.18</v>
      </c>
      <c r="Z9" s="28">
        <f t="shared" si="3"/>
        <v>0.19</v>
      </c>
      <c r="AA9" s="28">
        <f t="shared" si="4"/>
        <v>0.2</v>
      </c>
      <c r="AB9" s="28">
        <f t="shared" si="5"/>
        <v>0.21000000000000002</v>
      </c>
      <c r="AC9" s="28">
        <f t="shared" si="6"/>
        <v>0.22000000000000003</v>
      </c>
      <c r="AD9" s="28"/>
    </row>
    <row r="10" spans="1:30">
      <c r="A10" s="8"/>
      <c r="B10" s="14" t="s">
        <v>20</v>
      </c>
      <c r="C10" s="15" t="s">
        <v>21</v>
      </c>
      <c r="D10" s="16">
        <v>0.18</v>
      </c>
      <c r="E10" s="16">
        <f>D10+0.01</f>
        <v>0.19</v>
      </c>
      <c r="F10" s="16">
        <f t="shared" si="21"/>
        <v>0.2</v>
      </c>
      <c r="G10" s="16">
        <f t="shared" si="22"/>
        <v>0.21000000000000002</v>
      </c>
      <c r="H10" s="16">
        <f t="shared" si="23"/>
        <v>0.22000000000000003</v>
      </c>
      <c r="I10" s="28">
        <f t="shared" si="15"/>
        <v>0.18</v>
      </c>
      <c r="J10" s="28">
        <f t="shared" si="10"/>
        <v>0.19</v>
      </c>
      <c r="K10" s="28">
        <f t="shared" si="11"/>
        <v>0.2</v>
      </c>
      <c r="L10" s="28">
        <f t="shared" si="12"/>
        <v>0.21000000000000002</v>
      </c>
      <c r="M10" s="28">
        <f t="shared" si="13"/>
        <v>0.22000000000000003</v>
      </c>
      <c r="N10" s="28">
        <f>HLOOKUP($N$5,$D$5:$M$10,6,0)</f>
        <v>0.22000000000000003</v>
      </c>
      <c r="O10" s="8"/>
      <c r="P10" s="62" t="s">
        <v>34</v>
      </c>
      <c r="Q10" s="8"/>
      <c r="R10" s="8"/>
      <c r="S10" s="8"/>
      <c r="T10" s="8"/>
      <c r="U10" s="8"/>
      <c r="V10" s="8"/>
      <c r="W10" s="8"/>
      <c r="X10" s="8"/>
      <c r="Y10" s="8"/>
    </row>
    <row r="11" spans="1:30">
      <c r="A11" s="8"/>
      <c r="B11" s="10"/>
      <c r="C11" s="8"/>
      <c r="D11" s="8" t="s">
        <v>10</v>
      </c>
      <c r="E11" s="8" t="s">
        <v>11</v>
      </c>
      <c r="F11" s="8" t="s">
        <v>10</v>
      </c>
      <c r="G11" s="8" t="s">
        <v>11</v>
      </c>
      <c r="H11" s="8" t="s">
        <v>10</v>
      </c>
      <c r="I11" s="8" t="s">
        <v>11</v>
      </c>
      <c r="J11" s="8" t="s">
        <v>10</v>
      </c>
      <c r="K11" s="8" t="s">
        <v>11</v>
      </c>
      <c r="L11" s="8" t="s">
        <v>10</v>
      </c>
      <c r="M11" s="8" t="s">
        <v>11</v>
      </c>
      <c r="N11" s="8"/>
      <c r="O11" s="8"/>
      <c r="P11" s="62" t="s">
        <v>35</v>
      </c>
      <c r="Q11" s="8"/>
      <c r="R11" s="8"/>
      <c r="S11" s="8"/>
      <c r="T11" s="8"/>
      <c r="U11" s="8"/>
      <c r="V11" s="8"/>
      <c r="W11" s="8"/>
      <c r="X11" s="8"/>
      <c r="Y11" s="8"/>
    </row>
    <row r="12" spans="1:30">
      <c r="A12" s="8" t="s">
        <v>55</v>
      </c>
      <c r="B12" s="10" t="s">
        <v>59</v>
      </c>
      <c r="C12" s="8">
        <v>1</v>
      </c>
      <c r="D12" s="8">
        <v>2</v>
      </c>
      <c r="E12" s="8">
        <v>3</v>
      </c>
      <c r="F12" s="8">
        <v>4</v>
      </c>
      <c r="G12" s="8">
        <v>1</v>
      </c>
      <c r="H12" s="8">
        <v>2</v>
      </c>
      <c r="I12" s="8">
        <v>3</v>
      </c>
      <c r="J12" s="8">
        <v>4</v>
      </c>
      <c r="K12" s="8"/>
      <c r="L12" s="8"/>
      <c r="M12" s="13"/>
      <c r="N12" s="8"/>
      <c r="O12" s="8"/>
      <c r="P12" s="62" t="s">
        <v>36</v>
      </c>
      <c r="Q12" s="8"/>
      <c r="R12" s="8"/>
      <c r="S12" s="8"/>
      <c r="T12" s="13">
        <f>T5</f>
        <v>0.08</v>
      </c>
      <c r="U12" s="13">
        <f t="shared" ref="U12:AB12" si="24">U5</f>
        <v>0.1</v>
      </c>
      <c r="V12" s="13">
        <f t="shared" si="24"/>
        <v>0.12000000000000001</v>
      </c>
      <c r="W12" s="13">
        <f t="shared" si="24"/>
        <v>0.14000000000000001</v>
      </c>
      <c r="X12" s="13">
        <f t="shared" si="24"/>
        <v>0.16</v>
      </c>
      <c r="Y12" s="13">
        <f t="shared" si="24"/>
        <v>0.08</v>
      </c>
      <c r="Z12" s="13">
        <f t="shared" si="24"/>
        <v>0.1</v>
      </c>
      <c r="AA12" s="13">
        <f t="shared" si="24"/>
        <v>0.12000000000000001</v>
      </c>
      <c r="AB12" s="13">
        <f t="shared" si="24"/>
        <v>0.14000000000000001</v>
      </c>
      <c r="AC12" s="13">
        <f>AC5</f>
        <v>0.16</v>
      </c>
      <c r="AD12" s="13"/>
    </row>
    <row r="13" spans="1:30">
      <c r="A13" s="8"/>
      <c r="B13" s="5" t="s">
        <v>8</v>
      </c>
      <c r="C13" s="5" t="s">
        <v>25</v>
      </c>
      <c r="D13" s="5" t="s">
        <v>26</v>
      </c>
      <c r="E13" s="5" t="s">
        <v>27</v>
      </c>
      <c r="F13" s="5" t="s">
        <v>33</v>
      </c>
      <c r="G13" s="5" t="s">
        <v>38</v>
      </c>
      <c r="H13" s="5" t="s">
        <v>39</v>
      </c>
      <c r="I13" s="5" t="s">
        <v>40</v>
      </c>
      <c r="J13" s="5" t="s">
        <v>46</v>
      </c>
      <c r="L13" s="5"/>
      <c r="M13" s="5"/>
      <c r="N13" s="5"/>
      <c r="O13" s="5"/>
      <c r="P13" s="62" t="s">
        <v>37</v>
      </c>
      <c r="S13" s="17"/>
      <c r="T13" s="6">
        <f>T12+T6</f>
        <v>0.22999999999999998</v>
      </c>
      <c r="U13" s="6">
        <f t="shared" ref="U13:AB16" si="25">U12+U6</f>
        <v>0.27</v>
      </c>
      <c r="V13" s="6">
        <f t="shared" si="25"/>
        <v>0.31</v>
      </c>
      <c r="W13" s="6">
        <f t="shared" si="25"/>
        <v>0.35</v>
      </c>
      <c r="X13" s="6">
        <f t="shared" si="25"/>
        <v>0.38999999999999996</v>
      </c>
      <c r="Y13" s="6">
        <f t="shared" si="25"/>
        <v>0.22999999999999998</v>
      </c>
      <c r="Z13" s="6">
        <f t="shared" si="25"/>
        <v>0.27</v>
      </c>
      <c r="AA13" s="6">
        <f t="shared" si="25"/>
        <v>0.31</v>
      </c>
      <c r="AB13" s="6">
        <f t="shared" si="25"/>
        <v>0.35</v>
      </c>
      <c r="AC13" s="6">
        <f>AC12+AC6</f>
        <v>0.38999999999999996</v>
      </c>
      <c r="AD13" s="6"/>
    </row>
    <row r="14" spans="1:30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63" t="s">
        <v>38</v>
      </c>
      <c r="Q14" s="8"/>
      <c r="R14" s="8"/>
      <c r="S14" s="8"/>
      <c r="T14" s="6">
        <f t="shared" ref="T14:T16" si="26">T13+T7</f>
        <v>0.56000000000000005</v>
      </c>
      <c r="U14" s="6">
        <f t="shared" si="25"/>
        <v>0.54</v>
      </c>
      <c r="V14" s="6">
        <f t="shared" si="25"/>
        <v>0.52</v>
      </c>
      <c r="W14" s="6">
        <f t="shared" si="25"/>
        <v>0.49999999999999989</v>
      </c>
      <c r="X14" s="6">
        <f t="shared" si="25"/>
        <v>0.48000000000000004</v>
      </c>
      <c r="Y14" s="6">
        <f t="shared" si="25"/>
        <v>0.56000000000000005</v>
      </c>
      <c r="Z14" s="6">
        <f t="shared" si="25"/>
        <v>0.54</v>
      </c>
      <c r="AA14" s="6">
        <f t="shared" si="25"/>
        <v>0.52</v>
      </c>
      <c r="AB14" s="6">
        <f t="shared" si="25"/>
        <v>0.49999999999999989</v>
      </c>
      <c r="AC14" s="6">
        <f t="shared" ref="AC14:AC16" si="27">AC13+AC7</f>
        <v>0.48000000000000004</v>
      </c>
      <c r="AD14" s="6"/>
    </row>
    <row r="15" spans="1:30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3" t="s">
        <v>39</v>
      </c>
      <c r="Q15" s="8"/>
      <c r="R15" s="8"/>
      <c r="S15" s="8"/>
      <c r="T15" s="6">
        <f t="shared" si="26"/>
        <v>0.81</v>
      </c>
      <c r="U15" s="6">
        <f t="shared" si="25"/>
        <v>0.8</v>
      </c>
      <c r="V15" s="6">
        <f t="shared" si="25"/>
        <v>0.79</v>
      </c>
      <c r="W15" s="6">
        <f t="shared" si="25"/>
        <v>0.77999999999999992</v>
      </c>
      <c r="X15" s="6">
        <f t="shared" si="25"/>
        <v>0.77</v>
      </c>
      <c r="Y15" s="6">
        <f t="shared" si="25"/>
        <v>0.81</v>
      </c>
      <c r="Z15" s="6">
        <f t="shared" si="25"/>
        <v>0.8</v>
      </c>
      <c r="AA15" s="6">
        <f t="shared" si="25"/>
        <v>0.79</v>
      </c>
      <c r="AB15" s="6">
        <f t="shared" si="25"/>
        <v>0.77999999999999992</v>
      </c>
      <c r="AC15" s="6">
        <f t="shared" si="27"/>
        <v>0.77</v>
      </c>
      <c r="AD15" s="6"/>
    </row>
    <row r="16" spans="1:30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8"/>
      <c r="O16" s="8"/>
      <c r="P16" s="63" t="s">
        <v>40</v>
      </c>
      <c r="Q16" s="8"/>
      <c r="R16" s="8"/>
      <c r="S16" s="8"/>
      <c r="T16" s="6">
        <f t="shared" si="26"/>
        <v>0.99</v>
      </c>
      <c r="U16" s="6">
        <f t="shared" si="25"/>
        <v>0.99</v>
      </c>
      <c r="V16" s="6">
        <f t="shared" si="25"/>
        <v>0.99</v>
      </c>
      <c r="W16" s="6">
        <f t="shared" si="25"/>
        <v>0.99</v>
      </c>
      <c r="X16" s="6">
        <f t="shared" si="25"/>
        <v>0.99</v>
      </c>
      <c r="Y16" s="6">
        <f t="shared" si="25"/>
        <v>0.99</v>
      </c>
      <c r="Z16" s="6">
        <f t="shared" si="25"/>
        <v>0.99</v>
      </c>
      <c r="AA16" s="6">
        <f t="shared" si="25"/>
        <v>0.99</v>
      </c>
      <c r="AB16" s="6">
        <f t="shared" si="25"/>
        <v>0.99</v>
      </c>
      <c r="AC16" s="6">
        <f t="shared" si="27"/>
        <v>0.99</v>
      </c>
      <c r="AD16" s="6"/>
    </row>
    <row r="17" spans="1:30">
      <c r="A17" s="8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8"/>
      <c r="O17" s="8"/>
      <c r="P17" s="69" t="s">
        <v>41</v>
      </c>
      <c r="Q17" s="8"/>
      <c r="R17" s="8"/>
      <c r="S17" s="8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>
      <c r="A18" s="70" t="s">
        <v>132</v>
      </c>
      <c r="B18" s="31">
        <f>MID(A1,D18,1)*1</f>
        <v>4</v>
      </c>
      <c r="C18" s="72" t="str">
        <f>C1</f>
        <v>MUJERES</v>
      </c>
      <c r="D18" s="71">
        <v>9</v>
      </c>
      <c r="P18" s="63" t="s">
        <v>42</v>
      </c>
    </row>
    <row r="19" spans="1:30">
      <c r="B19" s="71" t="str">
        <f>CARATULA!$C$56</f>
        <v>Cintura (cm)</v>
      </c>
      <c r="C19" s="71" t="str">
        <f>VLOOKUP(C18,$C$2:$M$3,(B18+2),0)</f>
        <v>Colesterol M</v>
      </c>
      <c r="P19" s="63" t="s">
        <v>43</v>
      </c>
    </row>
    <row r="20" spans="1:30">
      <c r="P20" s="63" t="s">
        <v>44</v>
      </c>
    </row>
    <row r="21" spans="1:30">
      <c r="P21" s="63" t="s">
        <v>45</v>
      </c>
    </row>
    <row r="22" spans="1:30">
      <c r="P22" s="63" t="s">
        <v>46</v>
      </c>
    </row>
    <row r="23" spans="1:30">
      <c r="P23" s="63" t="s">
        <v>47</v>
      </c>
    </row>
    <row r="24" spans="1:30">
      <c r="P24" s="63" t="s">
        <v>48</v>
      </c>
    </row>
    <row r="25" spans="1:30">
      <c r="P25" s="63" t="s">
        <v>49</v>
      </c>
    </row>
    <row r="26" spans="1:30">
      <c r="P26" s="63" t="s">
        <v>50</v>
      </c>
    </row>
  </sheetData>
  <sheetProtection algorithmName="SHA-512" hashValue="WpwF77zTPwH8Nu1GYPexG//MGjaxQSUQ9I8UKLNqEqWpY8e1gKCHyladymNqrwOxzaZ0zMP66iKgqkuPlqjkGA==" saltValue="7b11g7LQQGgxE5Xm3YoZ2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1FCE-1E5F-2348-AE7B-1A76BB60393B}">
  <sheetPr codeName="Hoja3"/>
  <dimension ref="A1:N46"/>
  <sheetViews>
    <sheetView topLeftCell="A9" zoomScale="88" workbookViewId="0">
      <selection activeCell="E1" sqref="E1:E41"/>
    </sheetView>
  </sheetViews>
  <sheetFormatPr baseColWidth="10" defaultColWidth="10.77734375" defaultRowHeight="14.4"/>
  <cols>
    <col min="1" max="1" width="4.77734375" style="5" customWidth="1"/>
    <col min="2" max="2" width="6.88671875" style="5" bestFit="1" customWidth="1"/>
    <col min="3" max="3" width="5" style="5" bestFit="1" customWidth="1"/>
    <col min="4" max="4" width="7.77734375" style="5" bestFit="1" customWidth="1"/>
    <col min="5" max="6" width="7.44140625" style="5" bestFit="1" customWidth="1"/>
    <col min="7" max="7" width="10.21875" style="5" bestFit="1" customWidth="1"/>
    <col min="8" max="8" width="11.109375" style="5" bestFit="1" customWidth="1"/>
    <col min="9" max="9" width="8.6640625" style="5" bestFit="1" customWidth="1"/>
    <col min="10" max="10" width="11.33203125" style="5" bestFit="1" customWidth="1"/>
    <col min="11" max="11" width="8.109375" style="5" customWidth="1"/>
    <col min="12" max="12" width="5" style="5" bestFit="1" customWidth="1"/>
    <col min="13" max="13" width="7.5546875" style="5" bestFit="1" customWidth="1"/>
    <col min="14" max="14" width="7.77734375" style="5" bestFit="1" customWidth="1"/>
    <col min="15" max="16384" width="10.77734375" style="5"/>
  </cols>
  <sheetData>
    <row r="1" spans="1:14" ht="34.049999999999997" customHeight="1">
      <c r="A1" s="64" t="s">
        <v>0</v>
      </c>
      <c r="B1" s="64" t="s">
        <v>41</v>
      </c>
      <c r="C1" s="64" t="s">
        <v>38</v>
      </c>
      <c r="D1" s="64" t="s">
        <v>39</v>
      </c>
      <c r="E1" s="64" t="s">
        <v>40</v>
      </c>
      <c r="F1" s="64" t="s">
        <v>42</v>
      </c>
      <c r="G1" s="64" t="s">
        <v>43</v>
      </c>
      <c r="H1" s="64" t="s">
        <v>44</v>
      </c>
      <c r="I1" s="64" t="s">
        <v>45</v>
      </c>
      <c r="J1" s="64" t="s">
        <v>46</v>
      </c>
      <c r="K1" s="64" t="s">
        <v>47</v>
      </c>
      <c r="L1" s="64" t="s">
        <v>48</v>
      </c>
      <c r="M1" s="64" t="s">
        <v>49</v>
      </c>
      <c r="N1" s="64" t="s">
        <v>50</v>
      </c>
    </row>
    <row r="2" spans="1:14">
      <c r="A2" s="5">
        <v>3</v>
      </c>
      <c r="B2" s="5">
        <v>66.7</v>
      </c>
      <c r="C2" s="5">
        <v>25</v>
      </c>
      <c r="D2" s="5">
        <v>62.3</v>
      </c>
      <c r="E2" s="5">
        <v>107.8</v>
      </c>
      <c r="F2" s="5">
        <v>88</v>
      </c>
      <c r="G2" s="5">
        <v>102</v>
      </c>
      <c r="H2" s="5">
        <v>65</v>
      </c>
      <c r="I2" s="5">
        <v>267</v>
      </c>
      <c r="J2" s="5">
        <v>19.600000000000001</v>
      </c>
      <c r="K2" s="5">
        <v>39</v>
      </c>
      <c r="L2" s="5">
        <v>5.7</v>
      </c>
      <c r="M2" s="5">
        <v>4.5999999999999996</v>
      </c>
      <c r="N2" s="5">
        <v>26.3</v>
      </c>
    </row>
    <row r="3" spans="1:14">
      <c r="A3" s="5">
        <v>1</v>
      </c>
      <c r="B3" s="5">
        <v>67.2</v>
      </c>
      <c r="C3" s="5">
        <v>17</v>
      </c>
      <c r="D3" s="5">
        <v>64.3</v>
      </c>
      <c r="E3" s="5">
        <v>114.8</v>
      </c>
      <c r="F3" s="5">
        <v>76</v>
      </c>
      <c r="G3" s="5">
        <v>104</v>
      </c>
      <c r="H3" s="5">
        <v>61</v>
      </c>
      <c r="I3" s="5">
        <v>264</v>
      </c>
      <c r="J3" s="5">
        <v>19.600000000000001</v>
      </c>
      <c r="K3" s="5">
        <v>41.6</v>
      </c>
      <c r="L3" s="5">
        <v>6</v>
      </c>
      <c r="M3" s="5">
        <v>4.5999999999999996</v>
      </c>
      <c r="N3" s="5">
        <v>23.6</v>
      </c>
    </row>
    <row r="4" spans="1:14">
      <c r="A4" s="5">
        <v>10</v>
      </c>
      <c r="B4" s="5">
        <v>67.7</v>
      </c>
      <c r="C4" s="5">
        <v>32</v>
      </c>
      <c r="D4" s="5">
        <v>61.4</v>
      </c>
      <c r="E4" s="5">
        <v>110.2</v>
      </c>
      <c r="F4" s="5">
        <v>68</v>
      </c>
      <c r="G4" s="5">
        <v>93</v>
      </c>
      <c r="H4" s="5">
        <v>61</v>
      </c>
      <c r="I4" s="5">
        <v>130</v>
      </c>
      <c r="J4" s="5">
        <v>20.6</v>
      </c>
      <c r="K4" s="5">
        <v>37.299999999999997</v>
      </c>
      <c r="L4" s="5">
        <v>6.3</v>
      </c>
      <c r="M4" s="5">
        <v>5</v>
      </c>
      <c r="N4" s="5">
        <v>26.5</v>
      </c>
    </row>
    <row r="5" spans="1:14">
      <c r="A5" s="5">
        <v>26</v>
      </c>
      <c r="B5" s="5">
        <v>67.8</v>
      </c>
      <c r="C5" s="5">
        <v>40</v>
      </c>
      <c r="D5" s="5">
        <v>58.6</v>
      </c>
      <c r="E5" s="5">
        <v>94.3</v>
      </c>
      <c r="F5" s="5">
        <v>80</v>
      </c>
      <c r="G5" s="5">
        <v>118</v>
      </c>
      <c r="H5" s="5">
        <v>82</v>
      </c>
      <c r="I5" s="5">
        <v>94</v>
      </c>
      <c r="J5" s="5">
        <v>19.3</v>
      </c>
      <c r="K5" s="5">
        <v>32.1</v>
      </c>
      <c r="L5" s="5">
        <v>5.4</v>
      </c>
      <c r="M5" s="5">
        <v>4.2</v>
      </c>
      <c r="N5" s="5">
        <v>23.3</v>
      </c>
    </row>
    <row r="6" spans="1:14">
      <c r="A6" s="5">
        <v>39</v>
      </c>
      <c r="B6" s="5">
        <v>68.599999999999994</v>
      </c>
      <c r="C6" s="5">
        <v>48</v>
      </c>
      <c r="D6" s="5">
        <v>67</v>
      </c>
      <c r="E6" s="5">
        <v>130.4</v>
      </c>
      <c r="F6" s="5">
        <v>124</v>
      </c>
      <c r="G6" s="5">
        <v>93</v>
      </c>
      <c r="H6" s="5">
        <v>64</v>
      </c>
      <c r="I6" s="5">
        <v>207</v>
      </c>
      <c r="J6" s="5">
        <v>20.5</v>
      </c>
      <c r="K6" s="5">
        <v>41.6</v>
      </c>
      <c r="L6" s="5">
        <v>6</v>
      </c>
      <c r="M6" s="5">
        <v>5.3</v>
      </c>
      <c r="N6" s="5">
        <v>23</v>
      </c>
    </row>
    <row r="7" spans="1:14">
      <c r="A7" s="5">
        <v>40</v>
      </c>
      <c r="B7" s="5">
        <v>68.7</v>
      </c>
      <c r="C7" s="5">
        <v>16</v>
      </c>
      <c r="D7" s="5">
        <v>57</v>
      </c>
      <c r="E7" s="5">
        <v>100.7</v>
      </c>
      <c r="F7" s="5">
        <v>64</v>
      </c>
      <c r="G7" s="5">
        <v>106</v>
      </c>
      <c r="H7" s="5">
        <v>64</v>
      </c>
      <c r="I7" s="5">
        <v>2</v>
      </c>
      <c r="J7" s="5">
        <v>21.9</v>
      </c>
      <c r="K7" s="5">
        <v>33.799999999999997</v>
      </c>
      <c r="L7" s="5">
        <v>5.6</v>
      </c>
      <c r="M7" s="5">
        <v>4.5999999999999996</v>
      </c>
      <c r="N7" s="5">
        <v>26.4</v>
      </c>
    </row>
    <row r="8" spans="1:14">
      <c r="A8" s="5">
        <v>32</v>
      </c>
      <c r="B8" s="5">
        <v>69.099999999999994</v>
      </c>
      <c r="C8" s="5">
        <v>23</v>
      </c>
      <c r="D8" s="5">
        <v>61.3</v>
      </c>
      <c r="E8" s="5">
        <v>112.9</v>
      </c>
      <c r="F8" s="5">
        <v>72</v>
      </c>
      <c r="G8" s="5">
        <v>108</v>
      </c>
      <c r="H8" s="5">
        <v>72</v>
      </c>
      <c r="I8" s="5">
        <v>223</v>
      </c>
      <c r="J8" s="5">
        <v>21.2</v>
      </c>
      <c r="K8" s="5">
        <v>36.6</v>
      </c>
      <c r="L8" s="5">
        <v>5.9</v>
      </c>
      <c r="M8" s="5">
        <v>4.7</v>
      </c>
      <c r="N8" s="5">
        <v>27</v>
      </c>
    </row>
    <row r="9" spans="1:14">
      <c r="A9" s="5">
        <v>23</v>
      </c>
      <c r="B9" s="5">
        <v>70</v>
      </c>
      <c r="C9" s="5">
        <v>24</v>
      </c>
      <c r="D9" s="5">
        <v>62.6</v>
      </c>
      <c r="E9" s="5">
        <v>106.7</v>
      </c>
      <c r="F9" s="5">
        <v>76</v>
      </c>
      <c r="G9" s="5">
        <v>106</v>
      </c>
      <c r="H9" s="5">
        <v>59</v>
      </c>
      <c r="I9" s="5">
        <v>237</v>
      </c>
      <c r="J9" s="5">
        <v>19.2</v>
      </c>
      <c r="K9" s="5">
        <v>38.1</v>
      </c>
      <c r="L9" s="5">
        <v>6.1</v>
      </c>
      <c r="M9" s="5">
        <v>5</v>
      </c>
      <c r="N9" s="5">
        <v>23.6</v>
      </c>
    </row>
    <row r="10" spans="1:14">
      <c r="A10" s="5">
        <v>37</v>
      </c>
      <c r="B10" s="5">
        <v>72.7</v>
      </c>
      <c r="C10" s="5">
        <v>18</v>
      </c>
      <c r="D10" s="5">
        <v>61.8</v>
      </c>
      <c r="E10" s="5">
        <v>123.9</v>
      </c>
      <c r="F10" s="5">
        <v>88</v>
      </c>
      <c r="G10" s="5">
        <v>92</v>
      </c>
      <c r="H10" s="5">
        <v>46</v>
      </c>
      <c r="I10" s="5">
        <v>920</v>
      </c>
      <c r="J10" s="5">
        <v>22.8</v>
      </c>
      <c r="K10" s="5">
        <v>39.700000000000003</v>
      </c>
      <c r="L10" s="5">
        <v>5.8</v>
      </c>
      <c r="M10" s="5">
        <v>5</v>
      </c>
      <c r="N10" s="5">
        <v>26.5</v>
      </c>
    </row>
    <row r="11" spans="1:14">
      <c r="A11" s="5">
        <v>12</v>
      </c>
      <c r="B11" s="5">
        <v>72.900000000000006</v>
      </c>
      <c r="C11" s="5">
        <v>19</v>
      </c>
      <c r="D11" s="5">
        <v>64.8</v>
      </c>
      <c r="E11" s="5">
        <v>105.4</v>
      </c>
      <c r="F11" s="5">
        <v>76</v>
      </c>
      <c r="G11" s="5">
        <v>112</v>
      </c>
      <c r="H11" s="5">
        <v>62</v>
      </c>
      <c r="I11" s="5">
        <v>44</v>
      </c>
      <c r="J11" s="5">
        <v>17.7</v>
      </c>
      <c r="K11" s="5">
        <v>39.1</v>
      </c>
      <c r="L11" s="5">
        <v>5.7</v>
      </c>
      <c r="M11" s="5">
        <v>4.8</v>
      </c>
      <c r="N11" s="5">
        <v>23.7</v>
      </c>
    </row>
    <row r="12" spans="1:14">
      <c r="A12" s="5">
        <v>7</v>
      </c>
      <c r="B12" s="5">
        <v>73.599999999999994</v>
      </c>
      <c r="C12" s="5">
        <v>25</v>
      </c>
      <c r="D12" s="5">
        <v>59.8</v>
      </c>
      <c r="E12" s="5">
        <v>111.7</v>
      </c>
      <c r="F12" s="5">
        <v>80</v>
      </c>
      <c r="G12" s="5">
        <v>108</v>
      </c>
      <c r="H12" s="5">
        <v>61</v>
      </c>
      <c r="I12" s="5">
        <v>126</v>
      </c>
      <c r="J12" s="5">
        <v>22</v>
      </c>
      <c r="K12" s="5">
        <v>38.700000000000003</v>
      </c>
      <c r="L12" s="5">
        <v>5.7</v>
      </c>
      <c r="M12" s="5">
        <v>5.0999999999999996</v>
      </c>
      <c r="N12" s="5">
        <v>27.9</v>
      </c>
    </row>
    <row r="13" spans="1:14">
      <c r="A13" s="5">
        <v>16</v>
      </c>
      <c r="B13" s="5">
        <v>74.5</v>
      </c>
      <c r="C13" s="5">
        <v>23</v>
      </c>
      <c r="D13" s="5">
        <v>64.7</v>
      </c>
      <c r="E13" s="5">
        <v>108.8</v>
      </c>
      <c r="F13" s="5">
        <v>72</v>
      </c>
      <c r="G13" s="5">
        <v>98</v>
      </c>
      <c r="H13" s="5">
        <v>61</v>
      </c>
      <c r="I13" s="5">
        <v>62</v>
      </c>
      <c r="J13" s="5">
        <v>18.3</v>
      </c>
      <c r="K13" s="5">
        <v>43.4</v>
      </c>
      <c r="L13" s="5">
        <v>6.2</v>
      </c>
      <c r="M13" s="5">
        <v>5.2</v>
      </c>
      <c r="N13" s="5">
        <v>24.7</v>
      </c>
    </row>
    <row r="14" spans="1:14">
      <c r="A14" s="5">
        <v>17</v>
      </c>
      <c r="B14" s="5">
        <v>74.5</v>
      </c>
      <c r="C14" s="5">
        <v>27</v>
      </c>
      <c r="D14" s="5">
        <v>65.099999999999994</v>
      </c>
      <c r="E14" s="5">
        <v>119</v>
      </c>
      <c r="F14" s="5">
        <v>68</v>
      </c>
      <c r="G14" s="5">
        <v>100</v>
      </c>
      <c r="H14" s="5">
        <v>53</v>
      </c>
      <c r="I14" s="5">
        <v>98</v>
      </c>
      <c r="J14" s="5">
        <v>19.8</v>
      </c>
      <c r="K14" s="5">
        <v>41.5</v>
      </c>
      <c r="L14" s="5">
        <v>6.3</v>
      </c>
      <c r="M14" s="5">
        <v>5.3</v>
      </c>
      <c r="N14" s="5">
        <v>27</v>
      </c>
    </row>
    <row r="15" spans="1:14">
      <c r="A15" s="5">
        <v>29</v>
      </c>
      <c r="B15" s="5">
        <v>74.5</v>
      </c>
      <c r="C15" s="5">
        <v>31</v>
      </c>
      <c r="D15" s="5">
        <v>63.4</v>
      </c>
      <c r="E15" s="5">
        <v>130</v>
      </c>
      <c r="F15" s="5">
        <v>60</v>
      </c>
      <c r="G15" s="5">
        <v>113</v>
      </c>
      <c r="H15" s="5">
        <v>66</v>
      </c>
      <c r="I15" s="5">
        <v>123</v>
      </c>
      <c r="J15" s="5">
        <v>22.8</v>
      </c>
      <c r="K15" s="5">
        <v>40.200000000000003</v>
      </c>
      <c r="L15" s="5">
        <v>5.9</v>
      </c>
      <c r="M15" s="5">
        <v>5.0999999999999996</v>
      </c>
      <c r="N15" s="5">
        <v>27</v>
      </c>
    </row>
    <row r="16" spans="1:14">
      <c r="A16" s="5">
        <v>6</v>
      </c>
      <c r="B16" s="5">
        <v>75.400000000000006</v>
      </c>
      <c r="C16" s="5">
        <v>29</v>
      </c>
      <c r="D16" s="5">
        <v>63.6</v>
      </c>
      <c r="E16" s="5">
        <v>123.1</v>
      </c>
      <c r="F16" s="5">
        <v>68</v>
      </c>
      <c r="G16" s="5">
        <v>101</v>
      </c>
      <c r="H16" s="5">
        <v>66</v>
      </c>
      <c r="I16" s="5">
        <v>62</v>
      </c>
      <c r="J16" s="5">
        <v>21.4</v>
      </c>
      <c r="K16" s="5">
        <v>43.2</v>
      </c>
      <c r="L16" s="5">
        <v>6</v>
      </c>
      <c r="M16" s="5">
        <v>4.9000000000000004</v>
      </c>
      <c r="N16" s="5">
        <v>26.4</v>
      </c>
    </row>
    <row r="17" spans="1:14">
      <c r="A17" s="5">
        <v>21</v>
      </c>
      <c r="B17" s="5">
        <v>75.5</v>
      </c>
      <c r="C17" s="5">
        <v>22</v>
      </c>
      <c r="D17" s="5">
        <v>60.7</v>
      </c>
      <c r="E17" s="5">
        <v>124.3</v>
      </c>
      <c r="F17" s="5">
        <v>64</v>
      </c>
      <c r="G17" s="5">
        <v>97</v>
      </c>
      <c r="H17" s="5">
        <v>64</v>
      </c>
      <c r="I17" s="5">
        <v>325</v>
      </c>
      <c r="J17" s="5">
        <v>23.8</v>
      </c>
      <c r="K17" s="5">
        <v>38.200000000000003</v>
      </c>
      <c r="L17" s="5">
        <v>5.9</v>
      </c>
      <c r="M17" s="5">
        <v>5</v>
      </c>
      <c r="N17" s="5">
        <v>27</v>
      </c>
    </row>
    <row r="18" spans="1:14">
      <c r="A18" s="5">
        <v>38</v>
      </c>
      <c r="B18" s="5">
        <v>75.900000000000006</v>
      </c>
      <c r="C18" s="5">
        <v>29</v>
      </c>
      <c r="D18" s="5">
        <v>68</v>
      </c>
      <c r="E18" s="5">
        <v>135.5</v>
      </c>
      <c r="F18" s="5">
        <v>88</v>
      </c>
      <c r="G18" s="5">
        <v>119</v>
      </c>
      <c r="H18" s="5">
        <v>81</v>
      </c>
      <c r="I18" s="5">
        <v>271</v>
      </c>
      <c r="J18" s="5">
        <v>20.7</v>
      </c>
      <c r="K18" s="5">
        <v>39</v>
      </c>
      <c r="L18" s="5">
        <v>6.3</v>
      </c>
      <c r="M18" s="5">
        <v>4.9000000000000004</v>
      </c>
      <c r="N18" s="5">
        <v>27.8</v>
      </c>
    </row>
    <row r="19" spans="1:14">
      <c r="A19" s="5">
        <v>34</v>
      </c>
      <c r="B19" s="5">
        <v>78.8</v>
      </c>
      <c r="C19" s="5">
        <v>36</v>
      </c>
      <c r="D19" s="5">
        <v>63.2</v>
      </c>
      <c r="E19" s="5">
        <v>124.2</v>
      </c>
      <c r="F19" s="5">
        <v>80</v>
      </c>
      <c r="G19" s="5">
        <v>104</v>
      </c>
      <c r="H19" s="5">
        <v>73</v>
      </c>
      <c r="I19" s="5">
        <v>146</v>
      </c>
      <c r="J19" s="5">
        <v>21.9</v>
      </c>
      <c r="K19" s="5">
        <v>38.5</v>
      </c>
      <c r="L19" s="5">
        <v>5.6</v>
      </c>
      <c r="M19" s="5">
        <v>4.7</v>
      </c>
      <c r="N19" s="5">
        <v>25.5</v>
      </c>
    </row>
    <row r="20" spans="1:14">
      <c r="A20" s="5">
        <v>31</v>
      </c>
      <c r="B20" s="5">
        <v>79.5</v>
      </c>
      <c r="C20" s="5">
        <v>23</v>
      </c>
      <c r="D20" s="5">
        <v>62.7</v>
      </c>
      <c r="E20" s="5">
        <v>147.80000000000001</v>
      </c>
      <c r="F20" s="5">
        <v>72</v>
      </c>
      <c r="G20" s="5">
        <v>95</v>
      </c>
      <c r="H20" s="5">
        <v>59</v>
      </c>
      <c r="I20" s="5">
        <v>301</v>
      </c>
      <c r="J20" s="5">
        <v>26.5</v>
      </c>
      <c r="K20" s="5">
        <v>39</v>
      </c>
      <c r="L20" s="5">
        <v>6.3</v>
      </c>
      <c r="M20" s="5">
        <v>4.9000000000000004</v>
      </c>
      <c r="N20" s="5">
        <v>31</v>
      </c>
    </row>
    <row r="21" spans="1:14">
      <c r="A21" s="5">
        <v>8</v>
      </c>
      <c r="B21" s="5">
        <v>81.400000000000006</v>
      </c>
      <c r="C21" s="5">
        <v>12</v>
      </c>
      <c r="D21" s="5">
        <v>63.3</v>
      </c>
      <c r="E21" s="5">
        <v>156.30000000000001</v>
      </c>
      <c r="F21" s="5">
        <v>64</v>
      </c>
      <c r="G21" s="5">
        <v>104</v>
      </c>
      <c r="H21" s="5">
        <v>41</v>
      </c>
      <c r="I21" s="5">
        <v>89</v>
      </c>
      <c r="J21" s="5">
        <v>27.5</v>
      </c>
      <c r="K21" s="5">
        <v>41</v>
      </c>
      <c r="L21" s="5">
        <v>6.8</v>
      </c>
      <c r="M21" s="5">
        <v>5.5</v>
      </c>
      <c r="N21" s="5">
        <v>33</v>
      </c>
    </row>
    <row r="22" spans="1:14">
      <c r="A22" s="5">
        <v>2</v>
      </c>
      <c r="B22" s="5">
        <v>82.5</v>
      </c>
      <c r="C22" s="5">
        <v>32</v>
      </c>
      <c r="D22" s="5">
        <v>66.400000000000006</v>
      </c>
      <c r="E22" s="5">
        <v>149.30000000000001</v>
      </c>
      <c r="F22" s="5">
        <v>72</v>
      </c>
      <c r="G22" s="5">
        <v>99</v>
      </c>
      <c r="H22" s="5">
        <v>64</v>
      </c>
      <c r="I22" s="5">
        <v>181</v>
      </c>
      <c r="J22" s="5">
        <v>23.8</v>
      </c>
      <c r="K22" s="5">
        <v>42.8</v>
      </c>
      <c r="L22" s="5">
        <v>6.7</v>
      </c>
      <c r="M22" s="5">
        <v>5.5</v>
      </c>
      <c r="N22" s="5">
        <v>26.3</v>
      </c>
    </row>
    <row r="23" spans="1:14">
      <c r="A23" s="5">
        <v>5</v>
      </c>
      <c r="B23" s="5">
        <v>82.6</v>
      </c>
      <c r="C23" s="5">
        <v>27</v>
      </c>
      <c r="D23" s="5">
        <v>59.6</v>
      </c>
      <c r="E23" s="5">
        <v>127.1</v>
      </c>
      <c r="F23" s="5">
        <v>72</v>
      </c>
      <c r="G23" s="5">
        <v>94</v>
      </c>
      <c r="H23" s="5">
        <v>58</v>
      </c>
      <c r="I23" s="5">
        <v>98</v>
      </c>
      <c r="J23" s="5">
        <v>25.2</v>
      </c>
      <c r="K23" s="5">
        <v>36.200000000000003</v>
      </c>
      <c r="L23" s="5">
        <v>5.5</v>
      </c>
      <c r="M23" s="5">
        <v>4.8</v>
      </c>
      <c r="N23" s="5">
        <v>29.2</v>
      </c>
    </row>
    <row r="24" spans="1:14">
      <c r="A24" s="5">
        <v>13</v>
      </c>
      <c r="B24" s="5">
        <v>85</v>
      </c>
      <c r="C24" s="5">
        <v>19</v>
      </c>
      <c r="D24" s="5">
        <v>63.1</v>
      </c>
      <c r="E24" s="5">
        <v>136.1</v>
      </c>
      <c r="F24" s="5">
        <v>68</v>
      </c>
      <c r="G24" s="5">
        <v>107</v>
      </c>
      <c r="H24" s="5">
        <v>48</v>
      </c>
      <c r="I24" s="5">
        <v>8</v>
      </c>
      <c r="J24" s="5">
        <v>24</v>
      </c>
      <c r="K24" s="5">
        <v>40.299999999999997</v>
      </c>
      <c r="L24" s="5">
        <v>6.6</v>
      </c>
      <c r="M24" s="5">
        <v>5.0999999999999996</v>
      </c>
      <c r="N24" s="5">
        <v>28.4</v>
      </c>
    </row>
    <row r="25" spans="1:14">
      <c r="A25" s="5">
        <v>14</v>
      </c>
      <c r="B25" s="5">
        <v>85.7</v>
      </c>
      <c r="C25" s="5">
        <v>23</v>
      </c>
      <c r="D25" s="5">
        <v>66.7</v>
      </c>
      <c r="E25" s="5">
        <v>182.4</v>
      </c>
      <c r="F25" s="5">
        <v>72</v>
      </c>
      <c r="G25" s="5">
        <v>116</v>
      </c>
      <c r="H25" s="5">
        <v>62</v>
      </c>
      <c r="I25" s="5">
        <v>112</v>
      </c>
      <c r="J25" s="5">
        <v>28.9</v>
      </c>
      <c r="K25" s="5">
        <v>48.6</v>
      </c>
      <c r="L25" s="5">
        <v>7.2</v>
      </c>
      <c r="M25" s="5">
        <v>5.6</v>
      </c>
      <c r="N25" s="5">
        <v>34</v>
      </c>
    </row>
    <row r="26" spans="1:14">
      <c r="A26" s="5">
        <v>35</v>
      </c>
      <c r="B26" s="5">
        <v>85.7</v>
      </c>
      <c r="C26" s="5">
        <v>34</v>
      </c>
      <c r="D26" s="5">
        <v>60.5</v>
      </c>
      <c r="E26" s="5">
        <v>135</v>
      </c>
      <c r="F26" s="5">
        <v>60</v>
      </c>
      <c r="G26" s="5">
        <v>125</v>
      </c>
      <c r="H26" s="5">
        <v>73</v>
      </c>
      <c r="I26" s="5">
        <v>149</v>
      </c>
      <c r="J26" s="5">
        <v>26</v>
      </c>
      <c r="K26" s="5">
        <v>39.9</v>
      </c>
      <c r="L26" s="5">
        <v>6.4</v>
      </c>
      <c r="M26" s="5">
        <v>5.2</v>
      </c>
      <c r="N26" s="5">
        <v>30.9</v>
      </c>
    </row>
    <row r="27" spans="1:14">
      <c r="A27" s="5">
        <v>28</v>
      </c>
      <c r="B27" s="5">
        <v>91.1</v>
      </c>
      <c r="C27" s="5">
        <v>52</v>
      </c>
      <c r="D27" s="5">
        <v>67.599999999999994</v>
      </c>
      <c r="E27" s="5">
        <v>162.80000000000001</v>
      </c>
      <c r="F27" s="5">
        <v>88</v>
      </c>
      <c r="G27" s="5">
        <v>113</v>
      </c>
      <c r="H27" s="5">
        <v>75</v>
      </c>
      <c r="I27" s="5">
        <v>254</v>
      </c>
      <c r="J27" s="5">
        <v>25.1</v>
      </c>
      <c r="K27" s="5">
        <v>39.4</v>
      </c>
      <c r="L27" s="5">
        <v>7.1</v>
      </c>
      <c r="M27" s="5">
        <v>5.3</v>
      </c>
      <c r="N27" s="5">
        <v>31.8</v>
      </c>
    </row>
    <row r="28" spans="1:14">
      <c r="A28" s="5">
        <v>19</v>
      </c>
      <c r="B28" s="5">
        <v>92.8</v>
      </c>
      <c r="C28" s="5">
        <v>41</v>
      </c>
      <c r="D28" s="5">
        <v>64.3</v>
      </c>
      <c r="E28" s="5">
        <v>174.1</v>
      </c>
      <c r="F28" s="5">
        <v>64</v>
      </c>
      <c r="G28" s="5">
        <v>107</v>
      </c>
      <c r="H28" s="5">
        <v>67</v>
      </c>
      <c r="I28" s="5">
        <v>125</v>
      </c>
      <c r="J28" s="5">
        <v>29.7</v>
      </c>
      <c r="K28" s="5">
        <v>38.200000000000003</v>
      </c>
      <c r="L28" s="5">
        <v>6.8</v>
      </c>
      <c r="M28" s="5">
        <v>4.7</v>
      </c>
      <c r="N28" s="5">
        <v>33.1</v>
      </c>
    </row>
    <row r="29" spans="1:14">
      <c r="A29" s="5">
        <v>36</v>
      </c>
      <c r="B29" s="5">
        <v>92.8</v>
      </c>
      <c r="C29" s="5">
        <v>37</v>
      </c>
      <c r="D29" s="5">
        <v>65</v>
      </c>
      <c r="E29" s="5">
        <v>141.4</v>
      </c>
      <c r="F29" s="5">
        <v>72</v>
      </c>
      <c r="G29" s="5">
        <v>124</v>
      </c>
      <c r="H29" s="5">
        <v>85</v>
      </c>
      <c r="I29" s="5">
        <v>149</v>
      </c>
      <c r="J29" s="5">
        <v>23.5</v>
      </c>
      <c r="K29" s="5">
        <v>37.5</v>
      </c>
      <c r="L29" s="5">
        <v>6.1</v>
      </c>
      <c r="M29" s="5">
        <v>4.8</v>
      </c>
      <c r="N29" s="5">
        <v>27.9</v>
      </c>
    </row>
    <row r="30" spans="1:14">
      <c r="A30" s="5">
        <v>4</v>
      </c>
      <c r="B30" s="5">
        <v>93</v>
      </c>
      <c r="C30" s="5">
        <v>55</v>
      </c>
      <c r="D30" s="5">
        <v>62.3</v>
      </c>
      <c r="E30" s="5">
        <v>160.1</v>
      </c>
      <c r="F30" s="5">
        <v>60</v>
      </c>
      <c r="G30" s="5">
        <v>114</v>
      </c>
      <c r="H30" s="5">
        <v>76</v>
      </c>
      <c r="I30" s="5">
        <v>384</v>
      </c>
      <c r="J30" s="5">
        <v>29.1</v>
      </c>
      <c r="K30" s="5">
        <v>40.200000000000003</v>
      </c>
      <c r="L30" s="5">
        <v>6.2</v>
      </c>
      <c r="M30" s="5">
        <v>5</v>
      </c>
      <c r="N30" s="5">
        <v>32.6</v>
      </c>
    </row>
    <row r="31" spans="1:14">
      <c r="A31" s="5">
        <v>18</v>
      </c>
      <c r="B31" s="5">
        <v>94</v>
      </c>
      <c r="C31" s="5">
        <v>45</v>
      </c>
      <c r="D31" s="5">
        <v>61.9</v>
      </c>
      <c r="E31" s="5">
        <v>161.9</v>
      </c>
      <c r="F31" s="5">
        <v>72</v>
      </c>
      <c r="G31" s="5">
        <v>127</v>
      </c>
      <c r="H31" s="5">
        <v>74</v>
      </c>
      <c r="I31" s="5">
        <v>447</v>
      </c>
      <c r="J31" s="5">
        <v>29.8</v>
      </c>
      <c r="K31" s="5">
        <v>40</v>
      </c>
      <c r="L31" s="5">
        <v>6.8</v>
      </c>
      <c r="M31" s="5">
        <v>5</v>
      </c>
      <c r="N31" s="5">
        <v>35</v>
      </c>
    </row>
    <row r="32" spans="1:14">
      <c r="A32" s="5">
        <v>30</v>
      </c>
      <c r="B32" s="5">
        <v>95.5</v>
      </c>
      <c r="C32" s="5">
        <v>32</v>
      </c>
      <c r="D32" s="5">
        <v>64.099999999999994</v>
      </c>
      <c r="E32" s="5">
        <v>179.9</v>
      </c>
      <c r="F32" s="5">
        <v>76</v>
      </c>
      <c r="G32" s="5">
        <v>107</v>
      </c>
      <c r="H32" s="5">
        <v>67</v>
      </c>
      <c r="I32" s="5">
        <v>596</v>
      </c>
      <c r="J32" s="5">
        <v>30.9</v>
      </c>
      <c r="K32" s="5">
        <v>39.200000000000003</v>
      </c>
      <c r="L32" s="5">
        <v>6.2</v>
      </c>
      <c r="M32" s="5">
        <v>5</v>
      </c>
      <c r="N32" s="5">
        <v>32.799999999999997</v>
      </c>
    </row>
    <row r="33" spans="1:14">
      <c r="A33" s="5">
        <v>24</v>
      </c>
      <c r="B33" s="5">
        <v>98</v>
      </c>
      <c r="C33" s="5">
        <v>37</v>
      </c>
      <c r="D33" s="5">
        <v>60.6</v>
      </c>
      <c r="E33" s="5">
        <v>149.9</v>
      </c>
      <c r="F33" s="5">
        <v>76</v>
      </c>
      <c r="G33" s="5">
        <v>110</v>
      </c>
      <c r="H33" s="5">
        <v>70</v>
      </c>
      <c r="I33" s="5">
        <v>173</v>
      </c>
      <c r="J33" s="5">
        <v>28.7</v>
      </c>
      <c r="K33" s="5">
        <v>38</v>
      </c>
      <c r="L33" s="5">
        <v>7</v>
      </c>
      <c r="M33" s="5">
        <v>5.0999999999999996</v>
      </c>
      <c r="N33" s="5">
        <v>34.299999999999997</v>
      </c>
    </row>
    <row r="34" spans="1:14">
      <c r="A34" s="5">
        <v>27</v>
      </c>
      <c r="B34" s="5">
        <v>99.3</v>
      </c>
      <c r="C34" s="5">
        <v>45</v>
      </c>
      <c r="D34" s="5">
        <v>60.2</v>
      </c>
      <c r="E34" s="5">
        <v>159.69999999999999</v>
      </c>
      <c r="F34" s="5">
        <v>104</v>
      </c>
      <c r="G34" s="5">
        <v>133</v>
      </c>
      <c r="H34" s="5">
        <v>83</v>
      </c>
      <c r="I34" s="5">
        <v>280</v>
      </c>
      <c r="J34" s="5">
        <v>31</v>
      </c>
      <c r="K34" s="5">
        <v>31.1</v>
      </c>
      <c r="L34" s="5">
        <v>6.4</v>
      </c>
      <c r="M34" s="5">
        <v>5.2</v>
      </c>
      <c r="N34" s="5">
        <v>35.6</v>
      </c>
    </row>
    <row r="35" spans="1:14">
      <c r="A35" s="5">
        <v>9</v>
      </c>
      <c r="B35" s="5">
        <v>99.4</v>
      </c>
      <c r="C35" s="5">
        <v>41</v>
      </c>
      <c r="D35" s="5">
        <v>67.900000000000006</v>
      </c>
      <c r="E35" s="5">
        <v>218.8</v>
      </c>
      <c r="F35" s="5">
        <v>68</v>
      </c>
      <c r="G35" s="5">
        <v>123</v>
      </c>
      <c r="H35" s="5">
        <v>72</v>
      </c>
      <c r="I35" s="5">
        <v>531</v>
      </c>
      <c r="J35" s="5">
        <v>33.5</v>
      </c>
      <c r="K35" s="5">
        <v>43.8</v>
      </c>
      <c r="L35" s="5">
        <v>7.8</v>
      </c>
      <c r="M35" s="5">
        <v>5.8</v>
      </c>
      <c r="N35" s="5">
        <v>38.6</v>
      </c>
    </row>
    <row r="36" spans="1:14">
      <c r="A36" s="5">
        <v>11</v>
      </c>
      <c r="B36" s="5">
        <v>100.7</v>
      </c>
      <c r="C36" s="5">
        <v>31</v>
      </c>
      <c r="D36" s="5">
        <v>66.7</v>
      </c>
      <c r="E36" s="5">
        <v>188.3</v>
      </c>
      <c r="F36" s="5">
        <v>80</v>
      </c>
      <c r="G36" s="5">
        <v>89</v>
      </c>
      <c r="H36" s="5">
        <v>56</v>
      </c>
      <c r="I36" s="5">
        <v>175</v>
      </c>
      <c r="J36" s="5">
        <v>29.9</v>
      </c>
      <c r="K36" s="5">
        <v>42.3</v>
      </c>
      <c r="L36" s="5">
        <v>6.6</v>
      </c>
      <c r="M36" s="5">
        <v>5.2</v>
      </c>
      <c r="N36" s="5">
        <v>34.4</v>
      </c>
    </row>
    <row r="37" spans="1:14">
      <c r="A37" s="5">
        <v>25</v>
      </c>
      <c r="B37" s="5">
        <v>104.7</v>
      </c>
      <c r="C37" s="5">
        <v>59</v>
      </c>
      <c r="D37" s="5">
        <v>63.5</v>
      </c>
      <c r="E37" s="5">
        <v>163.1</v>
      </c>
      <c r="F37" s="5">
        <v>76</v>
      </c>
      <c r="G37" s="5">
        <v>105</v>
      </c>
      <c r="H37" s="5">
        <v>69</v>
      </c>
      <c r="I37" s="5">
        <v>309</v>
      </c>
      <c r="J37" s="5">
        <v>28.5</v>
      </c>
      <c r="K37" s="5">
        <v>36</v>
      </c>
      <c r="L37" s="5">
        <v>6.7</v>
      </c>
      <c r="M37" s="5">
        <v>5.0999999999999996</v>
      </c>
      <c r="N37" s="5">
        <v>34.4</v>
      </c>
    </row>
    <row r="38" spans="1:14">
      <c r="A38" s="5">
        <v>20</v>
      </c>
      <c r="B38" s="5">
        <v>105.5</v>
      </c>
      <c r="C38" s="5">
        <v>56</v>
      </c>
      <c r="D38" s="5">
        <v>63.4</v>
      </c>
      <c r="E38" s="5">
        <v>181.2</v>
      </c>
      <c r="F38" s="5">
        <v>80</v>
      </c>
      <c r="G38" s="5">
        <v>116</v>
      </c>
      <c r="H38" s="5">
        <v>71</v>
      </c>
      <c r="I38" s="5">
        <v>318</v>
      </c>
      <c r="J38" s="5">
        <v>31.7</v>
      </c>
      <c r="K38" s="5">
        <v>38.200000000000003</v>
      </c>
      <c r="L38" s="5">
        <v>6.9</v>
      </c>
      <c r="M38" s="5">
        <v>5.4</v>
      </c>
      <c r="N38" s="5">
        <v>39.6</v>
      </c>
    </row>
    <row r="39" spans="1:14">
      <c r="A39" s="5">
        <v>33</v>
      </c>
      <c r="B39" s="5">
        <v>105.5</v>
      </c>
      <c r="C39" s="5">
        <v>47</v>
      </c>
      <c r="D39" s="5">
        <v>58.2</v>
      </c>
      <c r="E39" s="5">
        <v>195.6</v>
      </c>
      <c r="F39" s="5">
        <v>88</v>
      </c>
      <c r="G39" s="5">
        <v>114</v>
      </c>
      <c r="H39" s="5">
        <v>79</v>
      </c>
      <c r="I39" s="5">
        <v>293</v>
      </c>
      <c r="J39" s="5">
        <v>40.6</v>
      </c>
      <c r="K39" s="5">
        <v>27</v>
      </c>
      <c r="L39" s="5">
        <v>7.5</v>
      </c>
      <c r="M39" s="5">
        <v>5.5</v>
      </c>
      <c r="N39" s="5">
        <v>41.2</v>
      </c>
    </row>
    <row r="40" spans="1:14">
      <c r="A40" s="5">
        <v>15</v>
      </c>
      <c r="B40" s="5">
        <v>126</v>
      </c>
      <c r="C40" s="5">
        <v>40</v>
      </c>
      <c r="D40" s="5">
        <v>66.8</v>
      </c>
      <c r="E40" s="5">
        <v>238.4</v>
      </c>
      <c r="F40" s="5">
        <v>96</v>
      </c>
      <c r="G40" s="5">
        <v>181</v>
      </c>
      <c r="H40" s="5">
        <v>102</v>
      </c>
      <c r="I40" s="5">
        <v>462</v>
      </c>
      <c r="J40" s="5">
        <v>37.700000000000003</v>
      </c>
      <c r="K40" s="5">
        <v>33.200000000000003</v>
      </c>
      <c r="L40" s="5">
        <v>7</v>
      </c>
      <c r="M40" s="5">
        <v>5.4</v>
      </c>
      <c r="N40" s="5">
        <v>35.200000000000003</v>
      </c>
    </row>
    <row r="41" spans="1:14">
      <c r="A41" s="5">
        <v>22</v>
      </c>
      <c r="B41" s="5">
        <v>126.5</v>
      </c>
      <c r="C41" s="5">
        <v>57</v>
      </c>
      <c r="D41" s="5">
        <v>63.4</v>
      </c>
      <c r="E41" s="5">
        <v>255.9</v>
      </c>
      <c r="F41" s="5">
        <v>80</v>
      </c>
      <c r="G41" s="5">
        <v>155</v>
      </c>
      <c r="H41" s="5">
        <v>85</v>
      </c>
      <c r="I41" s="5">
        <v>600</v>
      </c>
      <c r="J41" s="5">
        <v>44.9</v>
      </c>
      <c r="K41" s="5">
        <v>41</v>
      </c>
      <c r="L41" s="5">
        <v>8</v>
      </c>
      <c r="M41" s="5">
        <v>5.6</v>
      </c>
      <c r="N41" s="5">
        <v>43.8</v>
      </c>
    </row>
    <row r="43" spans="1:14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>
      <c r="C44" s="6"/>
      <c r="D44" s="106" t="s">
        <v>171</v>
      </c>
      <c r="E44" s="6">
        <f>AVERAGE(E2:E41)</f>
        <v>146.22</v>
      </c>
      <c r="F44" s="7"/>
      <c r="G44" s="6">
        <f>_xlfn.STDEV.S(E2:E41)</f>
        <v>37.621040212448477</v>
      </c>
      <c r="H44" s="6">
        <f>G44*2</f>
        <v>75.242080424896955</v>
      </c>
      <c r="I44" s="6"/>
      <c r="J44" s="6"/>
      <c r="K44" s="6"/>
      <c r="L44" s="6"/>
      <c r="M44" s="6"/>
      <c r="N44" s="6"/>
    </row>
    <row r="45" spans="1:14">
      <c r="B45" s="6"/>
      <c r="C45" s="6"/>
      <c r="D45" s="6"/>
      <c r="E45" s="106" t="s">
        <v>172</v>
      </c>
      <c r="F45" s="6">
        <f>E44+H44</f>
        <v>221.46208042489695</v>
      </c>
      <c r="G45" s="106" t="s">
        <v>173</v>
      </c>
      <c r="H45" s="6">
        <f>E44-H44</f>
        <v>70.977919575103044</v>
      </c>
      <c r="I45" s="6"/>
      <c r="J45" s="6"/>
      <c r="K45" s="6"/>
      <c r="L45" s="6"/>
      <c r="M45" s="6"/>
      <c r="N45" s="6"/>
    </row>
    <row r="46" spans="1:14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</sheetData>
  <sortState xmlns:xlrd2="http://schemas.microsoft.com/office/spreadsheetml/2017/richdata2" ref="A2:N41">
    <sortCondition ref="B2:B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FBEE-7DB9-8348-A936-3A96D2E61F17}">
  <sheetPr codeName="Hoja4"/>
  <dimension ref="A1:N61"/>
  <sheetViews>
    <sheetView zoomScale="139" workbookViewId="0">
      <selection activeCell="D20" sqref="D20"/>
    </sheetView>
  </sheetViews>
  <sheetFormatPr baseColWidth="10" defaultColWidth="10.77734375" defaultRowHeight="14.4"/>
  <cols>
    <col min="1" max="1" width="4.33203125" style="5" customWidth="1"/>
    <col min="2" max="2" width="7.109375" style="5" customWidth="1"/>
    <col min="3" max="3" width="6.33203125" style="5" bestFit="1" customWidth="1"/>
    <col min="4" max="4" width="7.6640625" style="5" customWidth="1"/>
    <col min="5" max="5" width="8.44140625" style="5" customWidth="1"/>
    <col min="6" max="6" width="6.6640625" style="5" customWidth="1"/>
    <col min="7" max="8" width="10.77734375" style="5"/>
    <col min="9" max="9" width="8.33203125" style="5" customWidth="1"/>
    <col min="10" max="10" width="6" style="5" customWidth="1"/>
    <col min="11" max="11" width="7.44140625" style="5" customWidth="1"/>
    <col min="12" max="12" width="5.77734375" style="5" customWidth="1"/>
    <col min="13" max="13" width="8.44140625" style="5" customWidth="1"/>
    <col min="14" max="14" width="6.77734375" style="5" customWidth="1"/>
    <col min="15" max="16384" width="10.77734375" style="5"/>
  </cols>
  <sheetData>
    <row r="1" spans="1:14" s="61" customFormat="1" ht="28.05" customHeight="1">
      <c r="A1" s="65" t="s">
        <v>0</v>
      </c>
      <c r="B1" s="65" t="s">
        <v>28</v>
      </c>
      <c r="C1" s="65" t="s">
        <v>25</v>
      </c>
      <c r="D1" s="65" t="s">
        <v>26</v>
      </c>
      <c r="E1" s="65" t="s">
        <v>27</v>
      </c>
      <c r="F1" s="65" t="s">
        <v>29</v>
      </c>
      <c r="G1" s="65" t="s">
        <v>30</v>
      </c>
      <c r="H1" s="65" t="s">
        <v>31</v>
      </c>
      <c r="I1" s="65" t="s">
        <v>32</v>
      </c>
      <c r="J1" s="65" t="s">
        <v>33</v>
      </c>
      <c r="K1" s="65" t="s">
        <v>34</v>
      </c>
      <c r="L1" s="65" t="s">
        <v>35</v>
      </c>
      <c r="M1" s="65" t="s">
        <v>36</v>
      </c>
      <c r="N1" s="65" t="s">
        <v>37</v>
      </c>
    </row>
    <row r="2" spans="1:14">
      <c r="A2" s="5">
        <v>1</v>
      </c>
      <c r="B2" s="5">
        <v>90.6</v>
      </c>
      <c r="C2" s="5">
        <v>58</v>
      </c>
      <c r="D2" s="5">
        <v>70.8</v>
      </c>
      <c r="E2" s="5">
        <v>169.1</v>
      </c>
      <c r="F2" s="5">
        <v>68</v>
      </c>
      <c r="G2" s="5">
        <v>125</v>
      </c>
      <c r="H2" s="5">
        <v>78</v>
      </c>
      <c r="I2" s="5">
        <v>522</v>
      </c>
      <c r="J2" s="5">
        <v>23.8</v>
      </c>
      <c r="K2" s="5">
        <v>42.5</v>
      </c>
      <c r="L2" s="5">
        <v>7.7</v>
      </c>
      <c r="M2" s="5">
        <v>6.4</v>
      </c>
      <c r="N2" s="5">
        <v>31.9</v>
      </c>
    </row>
    <row r="3" spans="1:14">
      <c r="A3" s="5">
        <v>2</v>
      </c>
      <c r="B3" s="5">
        <v>78.099999999999994</v>
      </c>
      <c r="C3" s="5">
        <v>22</v>
      </c>
      <c r="D3" s="5">
        <v>66.2</v>
      </c>
      <c r="E3" s="5">
        <v>144.19999999999999</v>
      </c>
      <c r="F3" s="5">
        <v>64</v>
      </c>
      <c r="G3" s="5">
        <v>107</v>
      </c>
      <c r="H3" s="5">
        <v>54</v>
      </c>
      <c r="I3" s="5">
        <v>127</v>
      </c>
      <c r="J3" s="5">
        <v>23.2</v>
      </c>
      <c r="K3" s="5">
        <v>40.200000000000003</v>
      </c>
      <c r="L3" s="5">
        <v>7.6</v>
      </c>
      <c r="M3" s="5">
        <v>6.2</v>
      </c>
      <c r="N3" s="5">
        <v>31</v>
      </c>
    </row>
    <row r="4" spans="1:14">
      <c r="A4" s="5">
        <v>3</v>
      </c>
      <c r="B4" s="5">
        <v>96.5</v>
      </c>
      <c r="C4" s="5">
        <v>32</v>
      </c>
      <c r="D4" s="5">
        <v>71.7</v>
      </c>
      <c r="E4" s="5">
        <v>179.3</v>
      </c>
      <c r="F4" s="5">
        <v>88</v>
      </c>
      <c r="G4" s="5">
        <v>126</v>
      </c>
      <c r="H4" s="5">
        <v>81</v>
      </c>
      <c r="I4" s="5">
        <v>740</v>
      </c>
      <c r="J4" s="5">
        <v>24.6</v>
      </c>
      <c r="K4" s="5">
        <v>44.4</v>
      </c>
      <c r="L4" s="5">
        <v>7.3</v>
      </c>
      <c r="M4" s="5">
        <v>5.8</v>
      </c>
      <c r="N4" s="5">
        <v>32.700000000000003</v>
      </c>
    </row>
    <row r="5" spans="1:14">
      <c r="A5" s="5">
        <v>4</v>
      </c>
      <c r="B5" s="5">
        <v>87.7</v>
      </c>
      <c r="C5" s="5">
        <v>31</v>
      </c>
      <c r="D5" s="5">
        <v>68.7</v>
      </c>
      <c r="E5" s="5">
        <v>175.8</v>
      </c>
      <c r="F5" s="5">
        <v>72</v>
      </c>
      <c r="G5" s="5">
        <v>110</v>
      </c>
      <c r="H5" s="5">
        <v>68</v>
      </c>
      <c r="I5" s="5">
        <v>49</v>
      </c>
      <c r="J5" s="5">
        <v>26.2</v>
      </c>
      <c r="K5" s="5">
        <v>42.8</v>
      </c>
      <c r="L5" s="5">
        <v>7.5</v>
      </c>
      <c r="M5" s="5">
        <v>5.9</v>
      </c>
      <c r="N5" s="5">
        <v>33.4</v>
      </c>
    </row>
    <row r="6" spans="1:14">
      <c r="A6" s="5">
        <v>5</v>
      </c>
      <c r="B6" s="5">
        <v>87.1</v>
      </c>
      <c r="C6" s="5">
        <v>28</v>
      </c>
      <c r="D6" s="5">
        <v>67.599999999999994</v>
      </c>
      <c r="E6" s="5">
        <v>152.6</v>
      </c>
      <c r="F6" s="5">
        <v>64</v>
      </c>
      <c r="G6" s="5">
        <v>110</v>
      </c>
      <c r="H6" s="5">
        <v>66</v>
      </c>
      <c r="I6" s="5">
        <v>230</v>
      </c>
      <c r="J6" s="5">
        <v>23.5</v>
      </c>
      <c r="K6" s="5">
        <v>40</v>
      </c>
      <c r="L6" s="5">
        <v>7.1</v>
      </c>
      <c r="M6" s="5">
        <v>6</v>
      </c>
      <c r="N6" s="5">
        <v>30.1</v>
      </c>
    </row>
    <row r="7" spans="1:14">
      <c r="A7" s="5">
        <v>6</v>
      </c>
      <c r="B7" s="5">
        <v>92.4</v>
      </c>
      <c r="C7" s="5">
        <v>46</v>
      </c>
      <c r="D7" s="5">
        <v>69.2</v>
      </c>
      <c r="E7" s="5">
        <v>166.8</v>
      </c>
      <c r="F7" s="5">
        <v>72</v>
      </c>
      <c r="G7" s="5">
        <v>107</v>
      </c>
      <c r="H7" s="5">
        <v>83</v>
      </c>
      <c r="I7" s="5">
        <v>316</v>
      </c>
      <c r="J7" s="5">
        <v>24.5</v>
      </c>
      <c r="K7" s="5">
        <v>47.3</v>
      </c>
      <c r="L7" s="5">
        <v>7.1</v>
      </c>
      <c r="M7" s="5">
        <v>5.8</v>
      </c>
      <c r="N7" s="5">
        <v>30.5</v>
      </c>
    </row>
    <row r="8" spans="1:14">
      <c r="A8" s="5">
        <v>7</v>
      </c>
      <c r="B8" s="5">
        <v>78.8</v>
      </c>
      <c r="C8" s="5">
        <v>41</v>
      </c>
      <c r="D8" s="5">
        <v>66.5</v>
      </c>
      <c r="E8" s="5">
        <v>135</v>
      </c>
      <c r="F8" s="5">
        <v>60</v>
      </c>
      <c r="G8" s="5">
        <v>113</v>
      </c>
      <c r="H8" s="5">
        <v>71</v>
      </c>
      <c r="I8" s="5">
        <v>590</v>
      </c>
      <c r="J8" s="5">
        <v>21.5</v>
      </c>
      <c r="K8" s="5">
        <v>43.4</v>
      </c>
      <c r="L8" s="5">
        <v>6.5</v>
      </c>
      <c r="M8" s="5">
        <v>5.2</v>
      </c>
      <c r="N8" s="5">
        <v>27.6</v>
      </c>
    </row>
    <row r="9" spans="1:14">
      <c r="A9" s="5">
        <v>8</v>
      </c>
      <c r="B9" s="5">
        <v>103.3</v>
      </c>
      <c r="C9" s="5">
        <v>56</v>
      </c>
      <c r="D9" s="5">
        <v>67.2</v>
      </c>
      <c r="E9" s="5">
        <v>201.5</v>
      </c>
      <c r="F9" s="5">
        <v>88</v>
      </c>
      <c r="G9" s="5">
        <v>126</v>
      </c>
      <c r="H9" s="5">
        <v>72</v>
      </c>
      <c r="I9" s="5">
        <v>466</v>
      </c>
      <c r="J9" s="5">
        <v>31.4</v>
      </c>
      <c r="K9" s="5">
        <v>40.1</v>
      </c>
      <c r="L9" s="5">
        <v>7.5</v>
      </c>
      <c r="M9" s="5">
        <v>5.6</v>
      </c>
      <c r="N9" s="5">
        <v>38</v>
      </c>
    </row>
    <row r="10" spans="1:14">
      <c r="A10" s="5">
        <v>9</v>
      </c>
      <c r="B10" s="5">
        <v>89.1</v>
      </c>
      <c r="C10" s="5">
        <v>20</v>
      </c>
      <c r="D10" s="5">
        <v>68.3</v>
      </c>
      <c r="E10" s="5">
        <v>175.2</v>
      </c>
      <c r="F10" s="5">
        <v>76</v>
      </c>
      <c r="G10" s="5">
        <v>137</v>
      </c>
      <c r="H10" s="5">
        <v>85</v>
      </c>
      <c r="I10" s="5">
        <v>121</v>
      </c>
      <c r="J10" s="5">
        <v>26.4</v>
      </c>
      <c r="K10" s="5">
        <v>42.1</v>
      </c>
      <c r="L10" s="5">
        <v>7.5</v>
      </c>
      <c r="M10" s="5">
        <v>5.5</v>
      </c>
      <c r="N10" s="5">
        <v>32</v>
      </c>
    </row>
    <row r="11" spans="1:14">
      <c r="A11" s="5">
        <v>10</v>
      </c>
      <c r="B11" s="5">
        <v>82.5</v>
      </c>
      <c r="C11" s="5">
        <v>54</v>
      </c>
      <c r="D11" s="5">
        <v>65.599999999999994</v>
      </c>
      <c r="E11" s="5">
        <v>139</v>
      </c>
      <c r="F11" s="5">
        <v>60</v>
      </c>
      <c r="G11" s="5">
        <v>110</v>
      </c>
      <c r="H11" s="5">
        <v>71</v>
      </c>
      <c r="I11" s="5">
        <v>578</v>
      </c>
      <c r="J11" s="5">
        <v>22.7</v>
      </c>
      <c r="K11" s="5">
        <v>36</v>
      </c>
      <c r="L11" s="5">
        <v>6.9</v>
      </c>
      <c r="M11" s="5">
        <v>5.5</v>
      </c>
      <c r="N11" s="5">
        <v>29.3</v>
      </c>
    </row>
    <row r="12" spans="1:14">
      <c r="A12" s="5">
        <v>11</v>
      </c>
      <c r="B12" s="5">
        <v>86.7</v>
      </c>
      <c r="C12" s="5">
        <v>17</v>
      </c>
      <c r="D12" s="5">
        <v>63</v>
      </c>
      <c r="E12" s="5">
        <v>156.30000000000001</v>
      </c>
      <c r="F12" s="5">
        <v>96</v>
      </c>
      <c r="G12" s="5">
        <v>109</v>
      </c>
      <c r="H12" s="5">
        <v>65</v>
      </c>
      <c r="I12" s="5">
        <v>78</v>
      </c>
      <c r="J12" s="5">
        <v>27.8</v>
      </c>
      <c r="K12" s="5">
        <v>44.2</v>
      </c>
      <c r="L12" s="5">
        <v>7.1</v>
      </c>
      <c r="M12" s="5">
        <v>5.3</v>
      </c>
      <c r="N12" s="5">
        <v>31.7</v>
      </c>
    </row>
    <row r="13" spans="1:14">
      <c r="A13" s="5">
        <v>12</v>
      </c>
      <c r="B13" s="5">
        <v>103.3</v>
      </c>
      <c r="C13" s="5">
        <v>73</v>
      </c>
      <c r="D13" s="5">
        <v>68.3</v>
      </c>
      <c r="E13" s="5">
        <v>186.6</v>
      </c>
      <c r="F13" s="5">
        <v>72</v>
      </c>
      <c r="G13" s="5">
        <v>153</v>
      </c>
      <c r="H13" s="5">
        <v>87</v>
      </c>
      <c r="I13" s="5">
        <v>265</v>
      </c>
      <c r="J13" s="5">
        <v>28.1</v>
      </c>
      <c r="K13" s="5">
        <v>36.700000000000003</v>
      </c>
      <c r="L13" s="5">
        <v>8.1</v>
      </c>
      <c r="M13" s="5">
        <v>6.7</v>
      </c>
      <c r="N13" s="5">
        <v>30.7</v>
      </c>
    </row>
    <row r="14" spans="1:14">
      <c r="A14" s="5">
        <v>13</v>
      </c>
      <c r="B14" s="5">
        <v>91.8</v>
      </c>
      <c r="C14" s="5">
        <v>52</v>
      </c>
      <c r="D14" s="5">
        <v>73.099999999999994</v>
      </c>
      <c r="E14" s="5">
        <v>191.1</v>
      </c>
      <c r="F14" s="5">
        <v>56</v>
      </c>
      <c r="G14" s="5">
        <v>112</v>
      </c>
      <c r="H14" s="5">
        <v>77</v>
      </c>
      <c r="I14" s="5">
        <v>250</v>
      </c>
      <c r="J14" s="5">
        <v>25.2</v>
      </c>
      <c r="K14" s="5">
        <v>48.4</v>
      </c>
      <c r="L14" s="5">
        <v>8</v>
      </c>
      <c r="M14" s="5">
        <v>5.2</v>
      </c>
      <c r="N14" s="5">
        <v>34.700000000000003</v>
      </c>
    </row>
    <row r="15" spans="1:14">
      <c r="A15" s="5">
        <v>14</v>
      </c>
      <c r="B15" s="5">
        <v>75.599999999999994</v>
      </c>
      <c r="C15" s="5">
        <v>25</v>
      </c>
      <c r="D15" s="5">
        <v>67.599999999999994</v>
      </c>
      <c r="E15" s="5">
        <v>151.30000000000001</v>
      </c>
      <c r="F15" s="5">
        <v>64</v>
      </c>
      <c r="G15" s="5">
        <v>119</v>
      </c>
      <c r="H15" s="5">
        <v>81</v>
      </c>
      <c r="I15" s="5">
        <v>265</v>
      </c>
      <c r="J15" s="5">
        <v>23.3</v>
      </c>
      <c r="K15" s="5">
        <v>41</v>
      </c>
      <c r="L15" s="5">
        <v>7</v>
      </c>
      <c r="M15" s="5">
        <v>5.7</v>
      </c>
      <c r="N15" s="5">
        <v>30.6</v>
      </c>
    </row>
    <row r="16" spans="1:14">
      <c r="A16" s="5">
        <v>15</v>
      </c>
      <c r="B16" s="5">
        <v>105.5</v>
      </c>
      <c r="C16" s="5">
        <v>29</v>
      </c>
      <c r="D16" s="5">
        <v>68</v>
      </c>
      <c r="E16" s="5">
        <v>209.4</v>
      </c>
      <c r="F16" s="5">
        <v>60</v>
      </c>
      <c r="G16" s="5">
        <v>113</v>
      </c>
      <c r="H16" s="5">
        <v>82</v>
      </c>
      <c r="I16" s="5">
        <v>273</v>
      </c>
      <c r="J16" s="5">
        <v>31.9</v>
      </c>
      <c r="K16" s="5">
        <v>39.799999999999997</v>
      </c>
      <c r="L16" s="5">
        <v>6.9</v>
      </c>
      <c r="M16" s="5">
        <v>6</v>
      </c>
      <c r="N16" s="5">
        <v>34.200000000000003</v>
      </c>
    </row>
    <row r="17" spans="1:14">
      <c r="A17" s="5">
        <v>16</v>
      </c>
      <c r="B17" s="5">
        <v>108.7</v>
      </c>
      <c r="C17" s="5">
        <v>17</v>
      </c>
      <c r="D17" s="5">
        <v>71</v>
      </c>
      <c r="E17" s="5">
        <v>237.1</v>
      </c>
      <c r="F17" s="5">
        <v>64</v>
      </c>
      <c r="G17" s="5">
        <v>125</v>
      </c>
      <c r="H17" s="5">
        <v>76</v>
      </c>
      <c r="I17" s="5">
        <v>272</v>
      </c>
      <c r="J17" s="5">
        <v>33.1</v>
      </c>
      <c r="K17" s="5">
        <v>45.2</v>
      </c>
      <c r="L17" s="5">
        <v>8.3000000000000007</v>
      </c>
      <c r="M17" s="5">
        <v>6.6</v>
      </c>
      <c r="N17" s="5">
        <v>41.1</v>
      </c>
    </row>
    <row r="18" spans="1:14">
      <c r="A18" s="5">
        <v>17</v>
      </c>
      <c r="B18" s="5">
        <v>104</v>
      </c>
      <c r="C18" s="5">
        <v>41</v>
      </c>
      <c r="D18" s="5">
        <v>61.3</v>
      </c>
      <c r="E18" s="5">
        <v>176.7</v>
      </c>
      <c r="F18" s="5">
        <v>84</v>
      </c>
      <c r="G18" s="5">
        <v>131</v>
      </c>
      <c r="H18" s="5">
        <v>80</v>
      </c>
      <c r="I18" s="5">
        <v>972</v>
      </c>
      <c r="J18" s="5">
        <v>33.200000000000003</v>
      </c>
      <c r="K18" s="5">
        <v>40.200000000000003</v>
      </c>
      <c r="L18" s="5">
        <v>6.7</v>
      </c>
      <c r="M18" s="5">
        <v>5.7</v>
      </c>
      <c r="N18" s="5">
        <v>33.1</v>
      </c>
    </row>
    <row r="19" spans="1:14">
      <c r="A19" s="5">
        <v>18</v>
      </c>
      <c r="B19" s="5">
        <v>103</v>
      </c>
      <c r="C19" s="5">
        <v>52</v>
      </c>
      <c r="D19" s="5">
        <v>76.2</v>
      </c>
      <c r="E19" s="5">
        <v>220.6</v>
      </c>
      <c r="F19" s="5">
        <v>76</v>
      </c>
      <c r="G19" s="5">
        <v>121</v>
      </c>
      <c r="H19" s="5">
        <v>75</v>
      </c>
      <c r="I19" s="5">
        <v>75</v>
      </c>
      <c r="J19" s="5">
        <v>26.7</v>
      </c>
      <c r="K19" s="5">
        <v>46.2</v>
      </c>
      <c r="L19" s="5">
        <v>7.9</v>
      </c>
      <c r="M19" s="5">
        <v>6</v>
      </c>
      <c r="N19" s="5">
        <v>32.200000000000003</v>
      </c>
    </row>
    <row r="20" spans="1:14">
      <c r="A20" s="5">
        <v>19</v>
      </c>
      <c r="B20" s="5">
        <v>91.3</v>
      </c>
      <c r="C20" s="5">
        <v>32</v>
      </c>
      <c r="D20" s="5">
        <v>66.3</v>
      </c>
      <c r="E20" s="5">
        <v>166.1</v>
      </c>
      <c r="F20" s="5">
        <v>84</v>
      </c>
      <c r="G20" s="5">
        <v>132</v>
      </c>
      <c r="H20" s="5">
        <v>81</v>
      </c>
      <c r="I20" s="5">
        <v>138</v>
      </c>
      <c r="J20" s="5">
        <v>26.6</v>
      </c>
      <c r="K20" s="5">
        <v>39</v>
      </c>
      <c r="L20" s="5">
        <v>7.5</v>
      </c>
      <c r="M20" s="5">
        <v>5.7</v>
      </c>
      <c r="N20" s="5">
        <v>31.2</v>
      </c>
    </row>
    <row r="21" spans="1:14">
      <c r="A21" s="5">
        <v>20</v>
      </c>
      <c r="B21" s="5">
        <v>75.2</v>
      </c>
      <c r="C21" s="5">
        <v>20</v>
      </c>
      <c r="D21" s="5">
        <v>69.7</v>
      </c>
      <c r="E21" s="5">
        <v>137.4</v>
      </c>
      <c r="F21" s="5">
        <v>88</v>
      </c>
      <c r="G21" s="5">
        <v>112</v>
      </c>
      <c r="H21" s="5">
        <v>44</v>
      </c>
      <c r="I21" s="5">
        <v>139</v>
      </c>
      <c r="J21" s="5">
        <v>19.899999999999999</v>
      </c>
      <c r="K21" s="5">
        <v>44.8</v>
      </c>
      <c r="L21" s="5">
        <v>6.9</v>
      </c>
      <c r="M21" s="5">
        <v>5.6</v>
      </c>
      <c r="N21" s="5">
        <v>25.9</v>
      </c>
    </row>
    <row r="22" spans="1:14">
      <c r="A22" s="5">
        <v>21</v>
      </c>
      <c r="B22" s="5">
        <v>87.7</v>
      </c>
      <c r="C22" s="5">
        <v>20</v>
      </c>
      <c r="D22" s="5">
        <v>65.400000000000006</v>
      </c>
      <c r="E22" s="5">
        <v>164.2</v>
      </c>
      <c r="F22" s="5">
        <v>72</v>
      </c>
      <c r="G22" s="5">
        <v>121</v>
      </c>
      <c r="H22" s="5">
        <v>65</v>
      </c>
      <c r="I22" s="5">
        <v>638</v>
      </c>
      <c r="J22" s="5">
        <v>27.1</v>
      </c>
      <c r="K22" s="5">
        <v>40.9</v>
      </c>
      <c r="L22" s="5">
        <v>7</v>
      </c>
      <c r="M22" s="5">
        <v>5.6</v>
      </c>
      <c r="N22" s="5">
        <v>33.700000000000003</v>
      </c>
    </row>
    <row r="23" spans="1:14">
      <c r="A23" s="5">
        <v>22</v>
      </c>
      <c r="B23" s="5">
        <v>77</v>
      </c>
      <c r="C23" s="5">
        <v>29</v>
      </c>
      <c r="D23" s="5">
        <v>70</v>
      </c>
      <c r="E23" s="5">
        <v>162.4</v>
      </c>
      <c r="F23" s="5">
        <v>56</v>
      </c>
      <c r="G23" s="5">
        <v>116</v>
      </c>
      <c r="H23" s="5">
        <v>64</v>
      </c>
      <c r="I23" s="5">
        <v>613</v>
      </c>
      <c r="J23" s="5">
        <v>23.4</v>
      </c>
      <c r="K23" s="5">
        <v>43.1</v>
      </c>
      <c r="L23" s="5">
        <v>7.5</v>
      </c>
      <c r="M23" s="5">
        <v>5.2</v>
      </c>
      <c r="N23" s="5">
        <v>30.3</v>
      </c>
    </row>
    <row r="24" spans="1:14">
      <c r="A24" s="5">
        <v>23</v>
      </c>
      <c r="B24" s="5">
        <v>85</v>
      </c>
      <c r="C24" s="5">
        <v>18</v>
      </c>
      <c r="D24" s="5">
        <v>62.9</v>
      </c>
      <c r="E24" s="5">
        <v>151.80000000000001</v>
      </c>
      <c r="F24" s="5">
        <v>68</v>
      </c>
      <c r="G24" s="5">
        <v>95</v>
      </c>
      <c r="H24" s="5">
        <v>58</v>
      </c>
      <c r="I24" s="5">
        <v>762</v>
      </c>
      <c r="J24" s="5">
        <v>27</v>
      </c>
      <c r="K24" s="5">
        <v>38</v>
      </c>
      <c r="L24" s="5">
        <v>7.4</v>
      </c>
      <c r="M24" s="5">
        <v>5.8</v>
      </c>
      <c r="N24" s="5">
        <v>32.799999999999997</v>
      </c>
    </row>
    <row r="25" spans="1:14">
      <c r="A25" s="5">
        <v>24</v>
      </c>
      <c r="B25" s="5">
        <v>79.599999999999994</v>
      </c>
      <c r="C25" s="5">
        <v>26</v>
      </c>
      <c r="D25" s="5">
        <v>68.5</v>
      </c>
      <c r="E25" s="5">
        <v>144.1</v>
      </c>
      <c r="F25" s="5">
        <v>64</v>
      </c>
      <c r="G25" s="5">
        <v>110</v>
      </c>
      <c r="H25" s="5">
        <v>70</v>
      </c>
      <c r="I25" s="5">
        <v>303</v>
      </c>
      <c r="J25" s="5">
        <v>21.6</v>
      </c>
      <c r="K25" s="5">
        <v>41</v>
      </c>
      <c r="L25" s="5">
        <v>6.8</v>
      </c>
      <c r="M25" s="5">
        <v>5.7</v>
      </c>
      <c r="N25" s="5">
        <v>31</v>
      </c>
    </row>
    <row r="26" spans="1:14">
      <c r="A26" s="5">
        <v>25</v>
      </c>
      <c r="B26" s="5">
        <v>103.8</v>
      </c>
      <c r="C26" s="5">
        <v>33</v>
      </c>
      <c r="D26" s="5">
        <v>68.3</v>
      </c>
      <c r="E26" s="5">
        <v>204.6</v>
      </c>
      <c r="F26" s="5">
        <v>60</v>
      </c>
      <c r="G26" s="5">
        <v>110</v>
      </c>
      <c r="H26" s="5">
        <v>66</v>
      </c>
      <c r="I26" s="5">
        <v>690</v>
      </c>
      <c r="J26" s="5">
        <v>30.9</v>
      </c>
      <c r="K26" s="5">
        <v>46</v>
      </c>
      <c r="L26" s="5">
        <v>7.4</v>
      </c>
      <c r="M26" s="5">
        <v>6.1</v>
      </c>
      <c r="N26" s="5">
        <v>36.200000000000003</v>
      </c>
    </row>
    <row r="27" spans="1:14">
      <c r="A27" s="5">
        <v>26</v>
      </c>
      <c r="B27" s="5">
        <v>103</v>
      </c>
      <c r="C27" s="5">
        <v>55</v>
      </c>
      <c r="D27" s="5">
        <v>69.400000000000006</v>
      </c>
      <c r="E27" s="5">
        <v>193.8</v>
      </c>
      <c r="F27" s="5">
        <v>68</v>
      </c>
      <c r="G27" s="5">
        <v>125</v>
      </c>
      <c r="H27" s="5">
        <v>82</v>
      </c>
      <c r="I27" s="5">
        <v>31</v>
      </c>
      <c r="J27" s="5">
        <v>28.3</v>
      </c>
      <c r="K27" s="5">
        <v>41.4</v>
      </c>
      <c r="L27" s="5">
        <v>7.2</v>
      </c>
      <c r="M27" s="5">
        <v>6</v>
      </c>
      <c r="N27" s="5">
        <v>33.6</v>
      </c>
    </row>
    <row r="28" spans="1:14">
      <c r="A28" s="5">
        <v>27</v>
      </c>
      <c r="B28" s="5">
        <v>97.1</v>
      </c>
      <c r="C28" s="5">
        <v>53</v>
      </c>
      <c r="D28" s="5">
        <v>69.2</v>
      </c>
      <c r="E28" s="5">
        <v>172.9</v>
      </c>
      <c r="F28" s="5">
        <v>60</v>
      </c>
      <c r="G28" s="5">
        <v>124</v>
      </c>
      <c r="H28" s="5">
        <v>79</v>
      </c>
      <c r="I28" s="5">
        <v>189</v>
      </c>
      <c r="J28" s="5">
        <v>25.5</v>
      </c>
      <c r="K28" s="5">
        <v>42.7</v>
      </c>
      <c r="L28" s="5">
        <v>6.6</v>
      </c>
      <c r="M28" s="5">
        <v>5.9</v>
      </c>
      <c r="N28" s="5">
        <v>31.9</v>
      </c>
    </row>
    <row r="29" spans="1:14">
      <c r="A29" s="5">
        <v>28</v>
      </c>
      <c r="B29" s="5">
        <v>86.9</v>
      </c>
      <c r="C29" s="5">
        <v>28</v>
      </c>
      <c r="D29" s="5">
        <v>68</v>
      </c>
      <c r="E29" s="5">
        <v>161.9</v>
      </c>
      <c r="F29" s="5">
        <v>60</v>
      </c>
      <c r="G29" s="5">
        <v>131</v>
      </c>
      <c r="H29" s="5">
        <v>69</v>
      </c>
      <c r="I29" s="5">
        <v>957</v>
      </c>
      <c r="J29" s="5">
        <v>24.6</v>
      </c>
      <c r="K29" s="5">
        <v>40.5</v>
      </c>
      <c r="L29" s="5">
        <v>7.3</v>
      </c>
      <c r="M29" s="5">
        <v>5.7</v>
      </c>
      <c r="N29" s="5">
        <v>32.9</v>
      </c>
    </row>
    <row r="30" spans="1:14">
      <c r="A30" s="5">
        <v>29</v>
      </c>
      <c r="B30" s="5">
        <v>88</v>
      </c>
      <c r="C30" s="5">
        <v>28</v>
      </c>
      <c r="D30" s="5">
        <v>71.900000000000006</v>
      </c>
      <c r="E30" s="5">
        <v>174.8</v>
      </c>
      <c r="F30" s="5">
        <v>56</v>
      </c>
      <c r="G30" s="5">
        <v>109</v>
      </c>
      <c r="H30" s="5">
        <v>64</v>
      </c>
      <c r="I30" s="5">
        <v>339</v>
      </c>
      <c r="J30" s="5">
        <v>23.8</v>
      </c>
      <c r="K30" s="5">
        <v>44.2</v>
      </c>
      <c r="L30" s="5">
        <v>7.8</v>
      </c>
      <c r="M30" s="5">
        <v>6</v>
      </c>
      <c r="N30" s="5">
        <v>30.9</v>
      </c>
    </row>
    <row r="31" spans="1:14">
      <c r="A31" s="5">
        <v>30</v>
      </c>
      <c r="B31" s="5">
        <v>91.5</v>
      </c>
      <c r="C31" s="5">
        <v>37</v>
      </c>
      <c r="D31" s="5">
        <v>66.099999999999994</v>
      </c>
      <c r="E31" s="5">
        <v>169.8</v>
      </c>
      <c r="F31" s="5">
        <v>84</v>
      </c>
      <c r="G31" s="5">
        <v>112</v>
      </c>
      <c r="H31" s="5">
        <v>79</v>
      </c>
      <c r="I31" s="5">
        <v>416</v>
      </c>
      <c r="J31" s="5">
        <v>27.4</v>
      </c>
      <c r="K31" s="5">
        <v>41.8</v>
      </c>
      <c r="L31" s="5">
        <v>7</v>
      </c>
      <c r="M31" s="5">
        <v>6.1</v>
      </c>
      <c r="N31" s="5">
        <v>34</v>
      </c>
    </row>
    <row r="32" spans="1:14">
      <c r="A32" s="5">
        <v>31</v>
      </c>
      <c r="B32" s="5">
        <v>102.9</v>
      </c>
      <c r="C32" s="5">
        <v>40</v>
      </c>
      <c r="D32" s="5">
        <v>72.400000000000006</v>
      </c>
      <c r="E32" s="5">
        <v>213.3</v>
      </c>
      <c r="F32" s="5">
        <v>72</v>
      </c>
      <c r="G32" s="5">
        <v>127</v>
      </c>
      <c r="H32" s="5">
        <v>72</v>
      </c>
      <c r="I32" s="5">
        <v>120</v>
      </c>
      <c r="J32" s="5">
        <v>28.7</v>
      </c>
      <c r="K32" s="5">
        <v>47.2</v>
      </c>
      <c r="L32" s="5">
        <v>7.5</v>
      </c>
      <c r="M32" s="5">
        <v>5.9</v>
      </c>
      <c r="N32" s="5">
        <v>34.799999999999997</v>
      </c>
    </row>
    <row r="33" spans="1:14">
      <c r="A33" s="5">
        <v>32</v>
      </c>
      <c r="B33" s="5">
        <v>93.1</v>
      </c>
      <c r="C33" s="5">
        <v>33</v>
      </c>
      <c r="D33" s="5">
        <v>73</v>
      </c>
      <c r="E33" s="5">
        <v>198</v>
      </c>
      <c r="F33" s="5">
        <v>84</v>
      </c>
      <c r="G33" s="5">
        <v>132</v>
      </c>
      <c r="H33" s="5">
        <v>74</v>
      </c>
      <c r="I33" s="5">
        <v>702</v>
      </c>
      <c r="J33" s="5">
        <v>26.2</v>
      </c>
      <c r="K33" s="5">
        <v>48.2</v>
      </c>
      <c r="L33" s="5">
        <v>7.8</v>
      </c>
      <c r="M33" s="5">
        <v>6</v>
      </c>
      <c r="N33" s="5">
        <v>33.6</v>
      </c>
    </row>
    <row r="34" spans="1:14">
      <c r="A34" s="5">
        <v>33</v>
      </c>
      <c r="B34" s="5">
        <v>98.9</v>
      </c>
      <c r="C34" s="5">
        <v>26</v>
      </c>
      <c r="D34" s="5">
        <v>68</v>
      </c>
      <c r="E34" s="5">
        <v>173.3</v>
      </c>
      <c r="F34" s="5">
        <v>88</v>
      </c>
      <c r="G34" s="5">
        <v>116</v>
      </c>
      <c r="H34" s="5">
        <v>81</v>
      </c>
      <c r="I34" s="5">
        <v>1252</v>
      </c>
      <c r="J34" s="5">
        <v>26.4</v>
      </c>
      <c r="K34" s="5">
        <v>42.9</v>
      </c>
      <c r="L34" s="5">
        <v>6.7</v>
      </c>
      <c r="M34" s="5">
        <v>5.8</v>
      </c>
      <c r="N34" s="5">
        <v>31.3</v>
      </c>
    </row>
    <row r="35" spans="1:14">
      <c r="A35" s="5">
        <v>34</v>
      </c>
      <c r="B35" s="5">
        <v>107.5</v>
      </c>
      <c r="C35" s="5">
        <v>53</v>
      </c>
      <c r="D35" s="5">
        <v>68.7</v>
      </c>
      <c r="E35" s="5">
        <v>214.5</v>
      </c>
      <c r="F35" s="5">
        <v>56</v>
      </c>
      <c r="G35" s="5">
        <v>125</v>
      </c>
      <c r="H35" s="5">
        <v>84</v>
      </c>
      <c r="I35" s="5">
        <v>288</v>
      </c>
      <c r="J35" s="5">
        <v>32.1</v>
      </c>
      <c r="K35" s="5">
        <v>42.8</v>
      </c>
      <c r="L35" s="5">
        <v>8.1999999999999993</v>
      </c>
      <c r="M35" s="5">
        <v>5.9</v>
      </c>
      <c r="N35" s="5">
        <v>37.6</v>
      </c>
    </row>
    <row r="36" spans="1:14">
      <c r="A36" s="5">
        <v>35</v>
      </c>
      <c r="B36" s="5">
        <v>81.599999999999994</v>
      </c>
      <c r="C36" s="5">
        <v>36</v>
      </c>
      <c r="D36" s="5">
        <v>70.3</v>
      </c>
      <c r="E36" s="5">
        <v>137.1</v>
      </c>
      <c r="F36" s="5">
        <v>64</v>
      </c>
      <c r="G36" s="5">
        <v>112</v>
      </c>
      <c r="H36" s="5">
        <v>77</v>
      </c>
      <c r="I36" s="5">
        <v>176</v>
      </c>
      <c r="J36" s="5">
        <v>19.600000000000001</v>
      </c>
      <c r="K36" s="5">
        <v>40.799999999999997</v>
      </c>
      <c r="L36" s="5">
        <v>7.1</v>
      </c>
      <c r="M36" s="5">
        <v>5.3</v>
      </c>
      <c r="N36" s="5">
        <v>27.9</v>
      </c>
    </row>
    <row r="37" spans="1:14">
      <c r="A37" s="5">
        <v>36</v>
      </c>
      <c r="B37" s="5">
        <v>75.7</v>
      </c>
      <c r="C37" s="5">
        <v>34</v>
      </c>
      <c r="D37" s="5">
        <v>63.7</v>
      </c>
      <c r="E37" s="5">
        <v>119.5</v>
      </c>
      <c r="F37" s="5">
        <v>56</v>
      </c>
      <c r="G37" s="5">
        <v>125</v>
      </c>
      <c r="H37" s="5">
        <v>77</v>
      </c>
      <c r="I37" s="5">
        <v>277</v>
      </c>
      <c r="J37" s="5">
        <v>20.7</v>
      </c>
      <c r="K37" s="5">
        <v>42.6</v>
      </c>
      <c r="L37" s="5">
        <v>6.6</v>
      </c>
      <c r="M37" s="5">
        <v>5.3</v>
      </c>
      <c r="N37" s="5">
        <v>26.9</v>
      </c>
    </row>
    <row r="38" spans="1:14">
      <c r="A38" s="5">
        <v>37</v>
      </c>
      <c r="B38" s="5">
        <v>95</v>
      </c>
      <c r="C38" s="5">
        <v>42</v>
      </c>
      <c r="D38" s="5">
        <v>71.099999999999994</v>
      </c>
      <c r="E38" s="5">
        <v>189.1</v>
      </c>
      <c r="F38" s="5">
        <v>56</v>
      </c>
      <c r="G38" s="5">
        <v>120</v>
      </c>
      <c r="H38" s="5">
        <v>83</v>
      </c>
      <c r="I38" s="5">
        <v>649</v>
      </c>
      <c r="J38" s="5">
        <v>26.3</v>
      </c>
      <c r="K38" s="5">
        <v>44.9</v>
      </c>
      <c r="L38" s="5">
        <v>7.4</v>
      </c>
      <c r="M38" s="5">
        <v>6</v>
      </c>
      <c r="N38" s="5">
        <v>36.9</v>
      </c>
    </row>
    <row r="39" spans="1:14">
      <c r="A39" s="5">
        <v>38</v>
      </c>
      <c r="B39" s="5">
        <v>91.1</v>
      </c>
      <c r="C39" s="5">
        <v>18</v>
      </c>
      <c r="D39" s="5">
        <v>65.599999999999994</v>
      </c>
      <c r="E39" s="5">
        <v>164.7</v>
      </c>
      <c r="F39" s="5">
        <v>60</v>
      </c>
      <c r="G39" s="5">
        <v>118</v>
      </c>
      <c r="H39" s="5">
        <v>68</v>
      </c>
      <c r="I39" s="5">
        <v>113</v>
      </c>
      <c r="J39" s="5">
        <v>26.9</v>
      </c>
      <c r="K39" s="5">
        <v>41.1</v>
      </c>
      <c r="L39" s="5">
        <v>7</v>
      </c>
      <c r="M39" s="5">
        <v>6.1</v>
      </c>
      <c r="N39" s="5">
        <v>34.5</v>
      </c>
    </row>
    <row r="40" spans="1:14">
      <c r="A40" s="5">
        <v>39</v>
      </c>
      <c r="B40" s="5">
        <v>94.9</v>
      </c>
      <c r="C40" s="5">
        <v>44</v>
      </c>
      <c r="D40" s="5">
        <v>68.3</v>
      </c>
      <c r="E40" s="5">
        <v>170.1</v>
      </c>
      <c r="F40" s="5">
        <v>64</v>
      </c>
      <c r="G40" s="5">
        <v>115</v>
      </c>
      <c r="H40" s="5">
        <v>75</v>
      </c>
      <c r="I40" s="5">
        <v>656</v>
      </c>
      <c r="J40" s="5">
        <v>25.6</v>
      </c>
      <c r="K40" s="5">
        <v>44.5</v>
      </c>
      <c r="L40" s="5">
        <v>7.3</v>
      </c>
      <c r="M40" s="5">
        <v>5.8</v>
      </c>
      <c r="N40" s="5">
        <v>32.1</v>
      </c>
    </row>
    <row r="41" spans="1:14">
      <c r="A41" s="5">
        <v>40</v>
      </c>
      <c r="B41" s="5">
        <v>79.900000000000006</v>
      </c>
      <c r="C41" s="5">
        <v>20</v>
      </c>
      <c r="D41" s="5">
        <v>66.3</v>
      </c>
      <c r="E41" s="5">
        <v>151</v>
      </c>
      <c r="F41" s="5">
        <v>72</v>
      </c>
      <c r="G41" s="5">
        <v>115</v>
      </c>
      <c r="H41" s="5">
        <v>65</v>
      </c>
      <c r="I41" s="5">
        <v>172</v>
      </c>
      <c r="J41" s="5">
        <v>24.2</v>
      </c>
      <c r="K41" s="5">
        <v>44</v>
      </c>
      <c r="L41" s="5">
        <v>7.1</v>
      </c>
      <c r="M41" s="5">
        <v>5.4</v>
      </c>
      <c r="N41" s="5">
        <v>30.7</v>
      </c>
    </row>
    <row r="43" spans="1:14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61" spans="2:9" ht="18">
      <c r="B61" s="42"/>
      <c r="F61" s="42"/>
      <c r="G61" s="42"/>
      <c r="H61" s="42"/>
      <c r="I6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36B4-1E54-9843-83CF-D616A4951AFB}">
  <sheetPr codeName="Hoja5"/>
  <dimension ref="A1:E36"/>
  <sheetViews>
    <sheetView topLeftCell="B4" zoomScale="125" workbookViewId="0">
      <selection activeCell="C24" sqref="C24"/>
    </sheetView>
  </sheetViews>
  <sheetFormatPr baseColWidth="10" defaultColWidth="10.77734375" defaultRowHeight="14.4"/>
  <cols>
    <col min="1" max="1" width="0" style="18" hidden="1" customWidth="1"/>
    <col min="2" max="16384" width="10.77734375" style="18"/>
  </cols>
  <sheetData>
    <row r="1" spans="1:5" ht="30" customHeight="1">
      <c r="B1" s="116" t="s">
        <v>64</v>
      </c>
      <c r="C1" s="116"/>
      <c r="D1" s="116"/>
    </row>
    <row r="2" spans="1:5" ht="30" customHeight="1">
      <c r="B2" s="19"/>
      <c r="C2" s="20">
        <v>0.95</v>
      </c>
      <c r="D2" s="20">
        <v>0.99</v>
      </c>
    </row>
    <row r="3" spans="1:5" ht="15.6">
      <c r="A3" s="21" t="s">
        <v>65</v>
      </c>
      <c r="B3" s="22" t="s">
        <v>65</v>
      </c>
      <c r="C3" s="23" t="s">
        <v>66</v>
      </c>
      <c r="D3" s="23" t="s">
        <v>67</v>
      </c>
    </row>
    <row r="4" spans="1:5">
      <c r="A4" s="24">
        <v>4</v>
      </c>
      <c r="B4" s="25">
        <v>4</v>
      </c>
      <c r="C4" s="23">
        <v>0.95</v>
      </c>
      <c r="D4" s="23">
        <v>0.99</v>
      </c>
      <c r="E4" s="26"/>
    </row>
    <row r="5" spans="1:5">
      <c r="A5" s="24" t="s">
        <v>68</v>
      </c>
      <c r="B5" s="25">
        <v>5</v>
      </c>
      <c r="C5" s="23">
        <v>0.878</v>
      </c>
      <c r="D5" s="23">
        <v>0.95899999999999996</v>
      </c>
      <c r="E5" s="26"/>
    </row>
    <row r="6" spans="1:5">
      <c r="A6" s="24" t="s">
        <v>69</v>
      </c>
      <c r="B6" s="25">
        <v>6</v>
      </c>
      <c r="C6" s="23">
        <v>0.81100000000000005</v>
      </c>
      <c r="D6" s="23">
        <v>0.91700000000000004</v>
      </c>
    </row>
    <row r="7" spans="1:5">
      <c r="A7" s="24" t="s">
        <v>70</v>
      </c>
      <c r="B7" s="25">
        <v>7</v>
      </c>
      <c r="C7" s="23">
        <v>0.754</v>
      </c>
      <c r="D7" s="23">
        <v>0.875</v>
      </c>
    </row>
    <row r="8" spans="1:5">
      <c r="A8" s="24" t="s">
        <v>71</v>
      </c>
      <c r="B8" s="25">
        <v>8</v>
      </c>
      <c r="C8" s="23">
        <v>0.70699999999999996</v>
      </c>
      <c r="D8" s="23">
        <v>0.83399999999999996</v>
      </c>
    </row>
    <row r="9" spans="1:5">
      <c r="A9" s="24" t="s">
        <v>72</v>
      </c>
      <c r="B9" s="25">
        <v>9</v>
      </c>
      <c r="C9" s="23">
        <v>0.66600000000000004</v>
      </c>
      <c r="D9" s="23">
        <v>0.79800000000000004</v>
      </c>
    </row>
    <row r="10" spans="1:5">
      <c r="A10" s="24" t="s">
        <v>73</v>
      </c>
      <c r="B10" s="25">
        <v>10</v>
      </c>
      <c r="C10" s="23">
        <v>0.63200000000000001</v>
      </c>
      <c r="D10" s="23">
        <v>0.76500000000000001</v>
      </c>
    </row>
    <row r="11" spans="1:5">
      <c r="A11" s="24" t="s">
        <v>74</v>
      </c>
      <c r="B11" s="25">
        <v>11</v>
      </c>
      <c r="C11" s="23">
        <v>0.60199999999999998</v>
      </c>
      <c r="D11" s="23">
        <v>0.73199999999999998</v>
      </c>
    </row>
    <row r="12" spans="1:5">
      <c r="A12" s="24" t="s">
        <v>75</v>
      </c>
      <c r="B12" s="25">
        <v>12</v>
      </c>
      <c r="C12" s="23">
        <v>0.57599999999999996</v>
      </c>
      <c r="D12" s="23">
        <v>0.70799999999999996</v>
      </c>
    </row>
    <row r="13" spans="1:5">
      <c r="A13" s="24" t="s">
        <v>76</v>
      </c>
      <c r="B13" s="25">
        <v>13</v>
      </c>
      <c r="C13" s="23">
        <v>0.55300000000000005</v>
      </c>
      <c r="D13" s="23">
        <v>0.68400000000000005</v>
      </c>
    </row>
    <row r="14" spans="1:5">
      <c r="A14" s="24" t="s">
        <v>77</v>
      </c>
      <c r="B14" s="25">
        <v>14</v>
      </c>
      <c r="C14" s="23">
        <v>0.53200000000000003</v>
      </c>
      <c r="D14" s="23">
        <v>0.66100000000000003</v>
      </c>
    </row>
    <row r="15" spans="1:5">
      <c r="A15" s="24" t="s">
        <v>78</v>
      </c>
      <c r="B15" s="25">
        <v>15</v>
      </c>
      <c r="C15" s="23">
        <v>0.51400000000000001</v>
      </c>
      <c r="D15" s="23">
        <v>0.64100000000000001</v>
      </c>
    </row>
    <row r="16" spans="1:5">
      <c r="A16" s="24" t="s">
        <v>79</v>
      </c>
      <c r="B16" s="25">
        <v>16</v>
      </c>
      <c r="C16" s="23">
        <v>0.497</v>
      </c>
      <c r="D16" s="23">
        <v>0.623</v>
      </c>
    </row>
    <row r="17" spans="1:4">
      <c r="A17" s="24" t="s">
        <v>80</v>
      </c>
      <c r="B17" s="25">
        <v>17</v>
      </c>
      <c r="C17" s="23">
        <v>0.48199999999999998</v>
      </c>
      <c r="D17" s="23">
        <v>0.60599999999999998</v>
      </c>
    </row>
    <row r="18" spans="1:4">
      <c r="A18" s="24" t="s">
        <v>81</v>
      </c>
      <c r="B18" s="25">
        <v>18</v>
      </c>
      <c r="C18" s="23">
        <v>0.46800000000000003</v>
      </c>
      <c r="D18" s="23">
        <v>0.59</v>
      </c>
    </row>
    <row r="19" spans="1:4">
      <c r="A19" s="24" t="s">
        <v>82</v>
      </c>
      <c r="B19" s="25">
        <v>19</v>
      </c>
      <c r="C19" s="23">
        <v>0.45600000000000002</v>
      </c>
      <c r="D19" s="23">
        <v>0.57499999999999996</v>
      </c>
    </row>
    <row r="20" spans="1:4">
      <c r="A20" s="24" t="s">
        <v>83</v>
      </c>
      <c r="B20" s="25">
        <v>20</v>
      </c>
      <c r="C20" s="23">
        <v>0.44400000000000001</v>
      </c>
      <c r="D20" s="23">
        <v>0.56100000000000005</v>
      </c>
    </row>
    <row r="21" spans="1:4">
      <c r="A21" s="24" t="s">
        <v>84</v>
      </c>
      <c r="B21" s="25">
        <v>25</v>
      </c>
      <c r="C21" s="23">
        <v>0.39600000000000002</v>
      </c>
      <c r="D21" s="23">
        <v>0.505</v>
      </c>
    </row>
    <row r="22" spans="1:4">
      <c r="A22" s="24" t="s">
        <v>85</v>
      </c>
      <c r="B22" s="25">
        <v>30</v>
      </c>
      <c r="C22" s="23">
        <v>0.36099999999999999</v>
      </c>
      <c r="D22" s="23">
        <v>0.46300000000000002</v>
      </c>
    </row>
    <row r="23" spans="1:4">
      <c r="A23" s="24" t="s">
        <v>86</v>
      </c>
      <c r="B23" s="25">
        <v>35</v>
      </c>
      <c r="C23" s="23">
        <v>0.33500000000000002</v>
      </c>
      <c r="D23" s="23">
        <v>0.43</v>
      </c>
    </row>
    <row r="24" spans="1:4">
      <c r="A24" s="24" t="s">
        <v>87</v>
      </c>
      <c r="B24" s="25">
        <v>40</v>
      </c>
      <c r="C24" s="23">
        <v>0.312</v>
      </c>
      <c r="D24" s="23">
        <v>0.40100000000000002</v>
      </c>
    </row>
    <row r="25" spans="1:4">
      <c r="A25" s="24" t="s">
        <v>88</v>
      </c>
      <c r="B25" s="25">
        <v>45</v>
      </c>
      <c r="C25" s="23">
        <v>0.29399999999999998</v>
      </c>
      <c r="D25" s="23">
        <v>0.378</v>
      </c>
    </row>
    <row r="26" spans="1:4">
      <c r="A26" s="24" t="s">
        <v>89</v>
      </c>
      <c r="B26" s="25">
        <v>50</v>
      </c>
      <c r="C26" s="23">
        <v>0.27900000000000003</v>
      </c>
      <c r="D26" s="23">
        <v>0.36099999999999999</v>
      </c>
    </row>
    <row r="27" spans="1:4">
      <c r="A27" s="24" t="s">
        <v>90</v>
      </c>
      <c r="B27" s="25">
        <v>60</v>
      </c>
      <c r="C27" s="23">
        <v>0.254</v>
      </c>
      <c r="D27" s="23">
        <v>0.33</v>
      </c>
    </row>
    <row r="28" spans="1:4">
      <c r="A28" s="24" t="s">
        <v>91</v>
      </c>
      <c r="B28" s="25">
        <v>70</v>
      </c>
      <c r="C28" s="23">
        <v>0.23599999999999999</v>
      </c>
      <c r="D28" s="23">
        <v>0.30499999999999999</v>
      </c>
    </row>
    <row r="29" spans="1:4">
      <c r="A29" s="24" t="s">
        <v>92</v>
      </c>
      <c r="B29" s="25">
        <v>80</v>
      </c>
      <c r="C29" s="23">
        <v>0.22</v>
      </c>
      <c r="D29" s="23">
        <v>0.28599999999999998</v>
      </c>
    </row>
    <row r="30" spans="1:4">
      <c r="A30" s="24" t="s">
        <v>93</v>
      </c>
      <c r="B30" s="25">
        <v>90</v>
      </c>
      <c r="C30" s="23">
        <v>0.20699999999999999</v>
      </c>
      <c r="D30" s="23">
        <v>0.26900000000000002</v>
      </c>
    </row>
    <row r="31" spans="1:4">
      <c r="A31" s="24" t="s">
        <v>94</v>
      </c>
      <c r="B31" s="25">
        <v>100</v>
      </c>
      <c r="C31" s="23">
        <v>0.19600000000000001</v>
      </c>
      <c r="D31" s="23">
        <v>0.25600000000000001</v>
      </c>
    </row>
    <row r="33" spans="2:2">
      <c r="B33" s="24" t="s">
        <v>95</v>
      </c>
    </row>
    <row r="34" spans="2:2">
      <c r="B34" s="24" t="s">
        <v>96</v>
      </c>
    </row>
    <row r="35" spans="2:2">
      <c r="B35" s="24" t="s">
        <v>97</v>
      </c>
    </row>
    <row r="36" spans="2:2">
      <c r="B36" s="24" t="s">
        <v>98</v>
      </c>
    </row>
  </sheetData>
  <mergeCells count="1">
    <mergeCell ref="B1:D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34A3-2A34-4EEC-A4CD-9DC1D31BBD35}">
  <dimension ref="A1:Q490"/>
  <sheetViews>
    <sheetView zoomScale="117" zoomScaleNormal="168" workbookViewId="0">
      <selection activeCell="H14" sqref="H14"/>
    </sheetView>
  </sheetViews>
  <sheetFormatPr baseColWidth="10" defaultColWidth="12" defaultRowHeight="15.6"/>
  <cols>
    <col min="1" max="1" width="12" style="79"/>
    <col min="2" max="2" width="15.21875" style="79" customWidth="1"/>
    <col min="3" max="3" width="20.33203125" style="79" customWidth="1"/>
    <col min="4" max="4" width="15.21875" style="80" customWidth="1"/>
    <col min="5" max="6" width="12" style="79"/>
    <col min="7" max="7" width="17.44140625" style="79" bestFit="1" customWidth="1"/>
    <col min="8" max="19" width="15.21875" style="79" bestFit="1" customWidth="1"/>
    <col min="20" max="16384" width="12" style="79"/>
  </cols>
  <sheetData>
    <row r="1" spans="1:17" ht="16.2" thickBot="1">
      <c r="A1" s="117" t="s">
        <v>154</v>
      </c>
      <c r="B1" s="118"/>
      <c r="C1" s="118"/>
      <c r="D1" s="119"/>
    </row>
    <row r="2" spans="1:17" ht="48" customHeight="1" thickBot="1">
      <c r="A2" s="102" t="s">
        <v>153</v>
      </c>
      <c r="B2" s="101"/>
      <c r="C2" s="100" t="s">
        <v>152</v>
      </c>
      <c r="D2" s="99" t="s">
        <v>155</v>
      </c>
      <c r="E2" s="98" t="s">
        <v>151</v>
      </c>
      <c r="F2" s="96" t="s">
        <v>150</v>
      </c>
      <c r="G2" s="97">
        <f>AVERAGE(D3:D150)</f>
        <v>85.032499999999999</v>
      </c>
      <c r="H2" s="94" t="s">
        <v>100</v>
      </c>
    </row>
    <row r="3" spans="1:17" ht="25.8">
      <c r="A3" s="86">
        <v>1</v>
      </c>
      <c r="B3" s="86">
        <f t="shared" ref="B3:B42" si="0">((A3-3/8)/((COUNT($D$3:$D$150)+1/4)))</f>
        <v>1.5527950310559006E-2</v>
      </c>
      <c r="C3" s="86">
        <f t="shared" ref="C3:C42" si="1">_xlfn.NORM.S.INV(B3)</f>
        <v>-2.1563557051918258</v>
      </c>
      <c r="D3" s="5">
        <v>66.7</v>
      </c>
      <c r="E3" s="103">
        <f t="shared" ref="E3:E42" si="2">(D3-$G$2)/$G$3</f>
        <v>-1.1903173420834965</v>
      </c>
      <c r="F3" s="96" t="s">
        <v>162</v>
      </c>
      <c r="G3" s="95">
        <f>_xlfn.STDEV.S(D3:D150)</f>
        <v>15.401355043614947</v>
      </c>
      <c r="H3" s="94" t="s">
        <v>100</v>
      </c>
    </row>
    <row r="4" spans="1:17">
      <c r="A4" s="86">
        <v>2</v>
      </c>
      <c r="B4" s="86">
        <f t="shared" si="0"/>
        <v>4.0372670807453416E-2</v>
      </c>
      <c r="C4" s="86">
        <f t="shared" si="1"/>
        <v>-1.7463777039325015</v>
      </c>
      <c r="D4" s="5">
        <v>67.2</v>
      </c>
      <c r="E4" s="103">
        <f t="shared" si="2"/>
        <v>-1.1578526661777691</v>
      </c>
    </row>
    <row r="5" spans="1:17">
      <c r="A5" s="86">
        <v>3</v>
      </c>
      <c r="B5" s="86">
        <f t="shared" si="0"/>
        <v>6.5217391304347824E-2</v>
      </c>
      <c r="C5" s="86">
        <f t="shared" si="1"/>
        <v>-1.5123895860676801</v>
      </c>
      <c r="D5" s="5">
        <v>67.7</v>
      </c>
      <c r="E5" s="103">
        <f t="shared" si="2"/>
        <v>-1.1253879902720416</v>
      </c>
      <c r="F5" s="85" t="s">
        <v>156</v>
      </c>
      <c r="G5" s="79">
        <f>_xlfn.NORM.INV(CARATULA!C27,'QQ Normal '!$G$2,'QQ Normal '!$G$3)</f>
        <v>70.337062166014732</v>
      </c>
    </row>
    <row r="6" spans="1:17">
      <c r="A6" s="86">
        <v>4</v>
      </c>
      <c r="B6" s="86">
        <f t="shared" si="0"/>
        <v>9.0062111801242239E-2</v>
      </c>
      <c r="C6" s="86">
        <f t="shared" si="1"/>
        <v>-1.3403726478159157</v>
      </c>
      <c r="D6" s="5">
        <v>67.8</v>
      </c>
      <c r="E6" s="103">
        <f t="shared" si="2"/>
        <v>-1.1188950550908965</v>
      </c>
      <c r="F6" s="85" t="s">
        <v>157</v>
      </c>
      <c r="G6" s="79">
        <f>_xlfn.NORM.INV(CARATULA!C28,'QQ Normal '!$G$2,'QQ Normal '!$G$3)</f>
        <v>73.653257352842289</v>
      </c>
      <c r="H6" s="79">
        <f>_xlfn.NORM.INV(G12,'QQ Normal '!$G$2,'QQ Normal '!$G$3)</f>
        <v>81.130611315334207</v>
      </c>
    </row>
    <row r="7" spans="1:17">
      <c r="A7" s="86">
        <v>5</v>
      </c>
      <c r="B7" s="86">
        <f t="shared" si="0"/>
        <v>0.11490683229813664</v>
      </c>
      <c r="C7" s="86">
        <f t="shared" si="1"/>
        <v>-1.200838988813933</v>
      </c>
      <c r="D7" s="5">
        <v>68.599999999999994</v>
      </c>
      <c r="E7" s="103">
        <f t="shared" si="2"/>
        <v>-1.0669515736417328</v>
      </c>
      <c r="F7" s="85" t="s">
        <v>158</v>
      </c>
      <c r="G7" s="79">
        <f>_xlfn.NORM.INV(CARATULA!C29,'QQ Normal '!$G$2,'QQ Normal '!$G$3)</f>
        <v>64.383055699623071</v>
      </c>
      <c r="H7" s="79">
        <f>_xlfn.NORM.INV(G13,'QQ Normal '!$G$2,'QQ Normal '!$G$3)</f>
        <v>84.646404843351775</v>
      </c>
    </row>
    <row r="8" spans="1:17">
      <c r="A8" s="86">
        <v>6</v>
      </c>
      <c r="B8" s="86">
        <f t="shared" si="0"/>
        <v>0.13975155279503104</v>
      </c>
      <c r="C8" s="86">
        <f t="shared" si="1"/>
        <v>-1.0814362464278326</v>
      </c>
      <c r="D8" s="5">
        <v>68.7</v>
      </c>
      <c r="E8" s="103">
        <f t="shared" si="2"/>
        <v>-1.0604586384605867</v>
      </c>
      <c r="F8" s="85" t="s">
        <v>159</v>
      </c>
      <c r="G8" s="79">
        <f>_xlfn.NORM.INV(CARATULA!C30,'QQ Normal '!$G$2,'QQ Normal '!$G$3)</f>
        <v>76.50962545841179</v>
      </c>
      <c r="H8" s="79">
        <f>_xlfn.NORM.INV(G14,'QQ Normal '!$G$2,'QQ Normal '!$G$3)</f>
        <v>96.925321853990141</v>
      </c>
    </row>
    <row r="9" spans="1:17">
      <c r="A9" s="86">
        <v>7</v>
      </c>
      <c r="B9" s="86">
        <f t="shared" si="0"/>
        <v>0.16459627329192547</v>
      </c>
      <c r="C9" s="86">
        <f t="shared" si="1"/>
        <v>-0.97574156973645243</v>
      </c>
      <c r="D9" s="5">
        <v>69.099999999999994</v>
      </c>
      <c r="E9" s="79">
        <f t="shared" si="2"/>
        <v>-1.0344868977360053</v>
      </c>
      <c r="F9" s="85" t="s">
        <v>160</v>
      </c>
      <c r="G9" s="79">
        <f>_xlfn.NORM.INV(G10,'QQ Normal '!$G$2,'QQ Normal '!$G$3)</f>
        <v>96.925321853990141</v>
      </c>
      <c r="H9" s="79">
        <f>_xlfn.NORM.INV(CARATULA!C31+CARATULA!C30,'QQ Normal '!$G$2,'QQ Normal '!$G$3)</f>
        <v>85.418595156648223</v>
      </c>
    </row>
    <row r="10" spans="1:17">
      <c r="A10" s="86">
        <v>8</v>
      </c>
      <c r="B10" s="86">
        <f t="shared" si="0"/>
        <v>0.18944099378881987</v>
      </c>
      <c r="C10" s="86">
        <f t="shared" si="1"/>
        <v>-0.87995813838517289</v>
      </c>
      <c r="D10" s="5">
        <v>70</v>
      </c>
      <c r="E10" s="79">
        <f t="shared" si="2"/>
        <v>-0.97605048110569548</v>
      </c>
      <c r="G10" s="79">
        <f>1-0.22</f>
        <v>0.78</v>
      </c>
    </row>
    <row r="11" spans="1:17">
      <c r="A11" s="86">
        <v>9</v>
      </c>
      <c r="B11" s="86">
        <f t="shared" si="0"/>
        <v>0.21428571428571427</v>
      </c>
      <c r="C11" s="86">
        <f t="shared" si="1"/>
        <v>-0.79163860774337469</v>
      </c>
      <c r="D11" s="5">
        <v>72.7</v>
      </c>
      <c r="E11" s="79">
        <f t="shared" si="2"/>
        <v>-0.80074123121476715</v>
      </c>
      <c r="F11" s="104">
        <f>CARATULA!C27</f>
        <v>0.16999999999999998</v>
      </c>
    </row>
    <row r="12" spans="1:17">
      <c r="A12" s="86">
        <v>10</v>
      </c>
      <c r="B12" s="86">
        <f t="shared" si="0"/>
        <v>0.2391304347826087</v>
      </c>
      <c r="C12" s="86">
        <f t="shared" si="1"/>
        <v>-0.70910250340902359</v>
      </c>
      <c r="D12" s="5">
        <v>72.900000000000006</v>
      </c>
      <c r="E12" s="79">
        <f t="shared" si="2"/>
        <v>-0.78775536085247599</v>
      </c>
      <c r="F12" s="104">
        <f>CARATULA!C28</f>
        <v>0.22999999999999995</v>
      </c>
      <c r="G12" s="104">
        <f>F11+F12</f>
        <v>0.39999999999999991</v>
      </c>
    </row>
    <row r="13" spans="1:17">
      <c r="A13" s="86">
        <v>11</v>
      </c>
      <c r="B13" s="86">
        <f t="shared" si="0"/>
        <v>0.2639751552795031</v>
      </c>
      <c r="C13" s="86">
        <f t="shared" si="1"/>
        <v>-0.63113797860804688</v>
      </c>
      <c r="D13" s="5">
        <v>73.599999999999994</v>
      </c>
      <c r="E13" s="79">
        <f t="shared" si="2"/>
        <v>-0.74230481458445829</v>
      </c>
      <c r="F13" s="104">
        <f>CARATULA!C29</f>
        <v>9.000000000000008E-2</v>
      </c>
      <c r="G13" s="104">
        <f>F11+F12+F13</f>
        <v>0.49</v>
      </c>
    </row>
    <row r="14" spans="1:17">
      <c r="A14" s="86">
        <v>12</v>
      </c>
      <c r="B14" s="86">
        <f t="shared" si="0"/>
        <v>0.28881987577639751</v>
      </c>
      <c r="C14" s="86">
        <f t="shared" si="1"/>
        <v>-0.55683560977080382</v>
      </c>
      <c r="D14" s="5">
        <v>74.5</v>
      </c>
      <c r="E14" s="79">
        <f t="shared" si="2"/>
        <v>-0.68386839795414855</v>
      </c>
      <c r="F14" s="104">
        <f>CARATULA!C30</f>
        <v>0.29000000000000004</v>
      </c>
      <c r="G14" s="104">
        <f>F11+F12+F13+F14</f>
        <v>0.78</v>
      </c>
    </row>
    <row r="15" spans="1:17">
      <c r="A15" s="86">
        <v>13</v>
      </c>
      <c r="B15" s="86">
        <f t="shared" si="0"/>
        <v>0.31366459627329191</v>
      </c>
      <c r="C15" s="86">
        <f t="shared" si="1"/>
        <v>-0.485489452829721</v>
      </c>
      <c r="D15" s="5">
        <v>74.5</v>
      </c>
      <c r="E15" s="79">
        <f t="shared" si="2"/>
        <v>-0.68386839795414855</v>
      </c>
      <c r="F15" s="104"/>
      <c r="N15" s="79" t="s">
        <v>149</v>
      </c>
      <c r="O15" s="79">
        <f>SQRT(0.977)</f>
        <v>0.98843310345212543</v>
      </c>
      <c r="P15" s="79" t="s">
        <v>148</v>
      </c>
    </row>
    <row r="16" spans="1:17" ht="18">
      <c r="A16" s="86">
        <v>14</v>
      </c>
      <c r="B16" s="86">
        <f t="shared" si="0"/>
        <v>0.33850931677018631</v>
      </c>
      <c r="C16" s="86">
        <f t="shared" si="1"/>
        <v>-0.41653490182872277</v>
      </c>
      <c r="D16" s="5">
        <v>74.5</v>
      </c>
      <c r="E16" s="79">
        <f t="shared" si="2"/>
        <v>-0.68386839795414855</v>
      </c>
      <c r="F16" s="104"/>
      <c r="N16" s="93" t="s">
        <v>147</v>
      </c>
      <c r="O16" s="79">
        <f>CORREL(C3:C150,D3:D150)</f>
        <v>0.9535858945394492</v>
      </c>
      <c r="P16" s="79" t="s">
        <v>146</v>
      </c>
      <c r="Q16" s="79" t="s">
        <v>145</v>
      </c>
    </row>
    <row r="17" spans="1:17">
      <c r="A17" s="86">
        <v>15</v>
      </c>
      <c r="B17" s="86">
        <f t="shared" si="0"/>
        <v>0.36335403726708076</v>
      </c>
      <c r="C17" s="86">
        <f t="shared" si="1"/>
        <v>-0.34950785530986334</v>
      </c>
      <c r="D17" s="5">
        <v>75.400000000000006</v>
      </c>
      <c r="E17" s="79">
        <f t="shared" si="2"/>
        <v>-0.6254319813238387</v>
      </c>
      <c r="P17" s="79" t="s">
        <v>144</v>
      </c>
      <c r="Q17" s="79" t="s">
        <v>143</v>
      </c>
    </row>
    <row r="18" spans="1:17">
      <c r="A18" s="86">
        <v>16</v>
      </c>
      <c r="B18" s="86">
        <f t="shared" si="0"/>
        <v>0.38819875776397517</v>
      </c>
      <c r="C18" s="86">
        <f t="shared" si="1"/>
        <v>-0.28401678760973942</v>
      </c>
      <c r="D18" s="5">
        <v>75.5</v>
      </c>
      <c r="E18" s="79">
        <f t="shared" si="2"/>
        <v>-0.61893904614269368</v>
      </c>
    </row>
    <row r="19" spans="1:17">
      <c r="A19" s="86">
        <v>17</v>
      </c>
      <c r="B19" s="86">
        <f t="shared" si="0"/>
        <v>0.41304347826086957</v>
      </c>
      <c r="C19" s="86">
        <f t="shared" si="1"/>
        <v>-0.21972291581857983</v>
      </c>
      <c r="D19" s="5">
        <v>75.900000000000006</v>
      </c>
      <c r="E19" s="79">
        <f t="shared" si="2"/>
        <v>-0.59296730541811127</v>
      </c>
    </row>
    <row r="20" spans="1:17">
      <c r="A20" s="86">
        <v>18</v>
      </c>
      <c r="B20" s="86">
        <f t="shared" si="0"/>
        <v>0.43788819875776397</v>
      </c>
      <c r="C20" s="86">
        <f t="shared" si="1"/>
        <v>-0.15632557589444851</v>
      </c>
      <c r="D20" s="5">
        <v>78.8</v>
      </c>
      <c r="E20" s="79">
        <f t="shared" si="2"/>
        <v>-0.40467218516489267</v>
      </c>
      <c r="N20" s="92" t="s">
        <v>142</v>
      </c>
      <c r="O20" s="92"/>
      <c r="P20" s="92"/>
    </row>
    <row r="21" spans="1:17">
      <c r="A21" s="86">
        <v>19</v>
      </c>
      <c r="B21" s="86">
        <f t="shared" si="0"/>
        <v>0.46273291925465837</v>
      </c>
      <c r="C21" s="86">
        <f t="shared" si="1"/>
        <v>-9.3550995786424146E-2</v>
      </c>
      <c r="D21" s="5">
        <v>79.5</v>
      </c>
      <c r="E21" s="79">
        <f t="shared" si="2"/>
        <v>-0.35922163889687408</v>
      </c>
      <c r="N21" s="92">
        <v>-1</v>
      </c>
      <c r="O21" s="92">
        <v>0</v>
      </c>
      <c r="P21" s="92">
        <v>1</v>
      </c>
    </row>
    <row r="22" spans="1:17">
      <c r="A22" s="86">
        <v>20</v>
      </c>
      <c r="B22" s="86">
        <f t="shared" si="0"/>
        <v>0.48757763975155277</v>
      </c>
      <c r="C22" s="86">
        <f t="shared" si="1"/>
        <v>-3.1143273032092508E-2</v>
      </c>
      <c r="D22" s="5">
        <v>81.400000000000006</v>
      </c>
      <c r="E22" s="79">
        <f t="shared" si="2"/>
        <v>-0.23585587045510942</v>
      </c>
      <c r="P22" s="81">
        <f>O15</f>
        <v>0.98843310345212543</v>
      </c>
    </row>
    <row r="23" spans="1:17">
      <c r="A23" s="86">
        <v>21</v>
      </c>
      <c r="B23" s="86">
        <f t="shared" si="0"/>
        <v>0.51242236024844723</v>
      </c>
      <c r="C23" s="86">
        <f t="shared" si="1"/>
        <v>3.1143273032092508E-2</v>
      </c>
      <c r="D23" s="5">
        <v>82.5</v>
      </c>
      <c r="E23" s="79">
        <f t="shared" si="2"/>
        <v>-0.16443358346250941</v>
      </c>
      <c r="O23" s="79" t="s">
        <v>141</v>
      </c>
      <c r="P23" s="79" t="s">
        <v>140</v>
      </c>
    </row>
    <row r="24" spans="1:17" ht="23.4">
      <c r="A24" s="86">
        <v>22</v>
      </c>
      <c r="B24" s="86">
        <f t="shared" si="0"/>
        <v>0.53726708074534157</v>
      </c>
      <c r="C24" s="86">
        <f t="shared" si="1"/>
        <v>9.3550995786424007E-2</v>
      </c>
      <c r="D24" s="5">
        <v>82.6</v>
      </c>
      <c r="E24" s="79">
        <f t="shared" si="2"/>
        <v>-0.15794064828136431</v>
      </c>
      <c r="G24" s="85"/>
      <c r="H24" s="85"/>
      <c r="I24" s="85"/>
      <c r="J24" s="85"/>
      <c r="O24" s="90" t="s">
        <v>139</v>
      </c>
      <c r="P24" s="91">
        <v>1.74</v>
      </c>
      <c r="Q24" s="88">
        <f>_xlfn.NORM.DIST(P24,$G$2,$G$3,1)</f>
        <v>3.1843445543142906E-8</v>
      </c>
    </row>
    <row r="25" spans="1:17" ht="23.4">
      <c r="A25" s="86">
        <v>23</v>
      </c>
      <c r="B25" s="86">
        <f t="shared" si="0"/>
        <v>0.56211180124223603</v>
      </c>
      <c r="C25" s="86">
        <f t="shared" si="1"/>
        <v>0.15632557589444851</v>
      </c>
      <c r="D25" s="5">
        <v>85</v>
      </c>
      <c r="E25" s="79">
        <f t="shared" si="2"/>
        <v>-2.1102039338722102E-3</v>
      </c>
      <c r="F25" s="85"/>
      <c r="G25" s="85"/>
      <c r="H25" s="85"/>
      <c r="I25" s="85"/>
      <c r="J25" s="85"/>
      <c r="O25" s="90" t="s">
        <v>138</v>
      </c>
      <c r="P25" s="89">
        <f>P24-0.005</f>
        <v>1.7350000000000001</v>
      </c>
      <c r="Q25" s="88">
        <f>1-_xlfn.NORM.DIST(P25,$G$2,$G$3,1)</f>
        <v>0.99999996821421122</v>
      </c>
    </row>
    <row r="26" spans="1:17">
      <c r="A26" s="86">
        <v>24</v>
      </c>
      <c r="B26" s="86">
        <f t="shared" si="0"/>
        <v>0.58695652173913049</v>
      </c>
      <c r="C26" s="86">
        <f t="shared" si="1"/>
        <v>0.21972291581858003</v>
      </c>
      <c r="D26" s="5">
        <v>85.7</v>
      </c>
      <c r="E26" s="79">
        <f t="shared" si="2"/>
        <v>4.3340342334146395E-2</v>
      </c>
      <c r="F26" s="85"/>
    </row>
    <row r="27" spans="1:17">
      <c r="A27" s="86">
        <v>25</v>
      </c>
      <c r="B27" s="86">
        <f t="shared" si="0"/>
        <v>0.61180124223602483</v>
      </c>
      <c r="C27" s="86">
        <f t="shared" si="1"/>
        <v>0.28401678760973942</v>
      </c>
      <c r="D27" s="5">
        <v>85.7</v>
      </c>
      <c r="E27" s="79">
        <f t="shared" si="2"/>
        <v>4.3340342334146395E-2</v>
      </c>
      <c r="F27" s="85"/>
      <c r="Q27" s="87"/>
    </row>
    <row r="28" spans="1:17">
      <c r="A28" s="86">
        <v>26</v>
      </c>
      <c r="B28" s="86">
        <f t="shared" si="0"/>
        <v>0.63664596273291929</v>
      </c>
      <c r="C28" s="86">
        <f t="shared" si="1"/>
        <v>0.34950785530986345</v>
      </c>
      <c r="D28" s="5">
        <v>91.1</v>
      </c>
      <c r="E28" s="79">
        <f t="shared" si="2"/>
        <v>0.39395884211600224</v>
      </c>
      <c r="F28" s="85"/>
    </row>
    <row r="29" spans="1:17">
      <c r="A29" s="86">
        <v>27</v>
      </c>
      <c r="B29" s="86">
        <f t="shared" si="0"/>
        <v>0.66149068322981364</v>
      </c>
      <c r="C29" s="86">
        <f t="shared" si="1"/>
        <v>0.41653490182872277</v>
      </c>
      <c r="D29" s="5">
        <v>92.8</v>
      </c>
      <c r="E29" s="79">
        <f t="shared" si="2"/>
        <v>0.50433874019547575</v>
      </c>
      <c r="F29" s="85"/>
    </row>
    <row r="30" spans="1:17">
      <c r="A30" s="86">
        <v>28</v>
      </c>
      <c r="B30" s="86">
        <f t="shared" si="0"/>
        <v>0.68633540372670809</v>
      </c>
      <c r="C30" s="86">
        <f t="shared" si="1"/>
        <v>0.485489452829721</v>
      </c>
      <c r="D30" s="5">
        <v>92.8</v>
      </c>
      <c r="E30" s="79">
        <f t="shared" si="2"/>
        <v>0.50433874019547575</v>
      </c>
      <c r="F30" s="85"/>
    </row>
    <row r="31" spans="1:17">
      <c r="A31" s="86">
        <v>29</v>
      </c>
      <c r="B31" s="86">
        <f t="shared" si="0"/>
        <v>0.71118012422360244</v>
      </c>
      <c r="C31" s="86">
        <f t="shared" si="1"/>
        <v>0.55683560977080371</v>
      </c>
      <c r="D31" s="5">
        <v>93</v>
      </c>
      <c r="E31" s="79">
        <f t="shared" si="2"/>
        <v>0.51732461055776691</v>
      </c>
      <c r="F31" s="85"/>
    </row>
    <row r="32" spans="1:17">
      <c r="A32" s="86">
        <v>30</v>
      </c>
      <c r="B32" s="86">
        <f t="shared" si="0"/>
        <v>0.7360248447204969</v>
      </c>
      <c r="C32" s="86">
        <f t="shared" si="1"/>
        <v>0.63113797860804688</v>
      </c>
      <c r="D32" s="5">
        <v>94</v>
      </c>
      <c r="E32" s="79">
        <f t="shared" si="2"/>
        <v>0.58225396236922178</v>
      </c>
      <c r="F32" s="85"/>
    </row>
    <row r="33" spans="1:6">
      <c r="A33" s="86">
        <v>31</v>
      </c>
      <c r="B33" s="86">
        <f t="shared" si="0"/>
        <v>0.76086956521739135</v>
      </c>
      <c r="C33" s="86">
        <f t="shared" si="1"/>
        <v>0.70910250340902437</v>
      </c>
      <c r="D33" s="5">
        <v>95.5</v>
      </c>
      <c r="E33" s="79">
        <f t="shared" si="2"/>
        <v>0.67964799008640409</v>
      </c>
      <c r="F33" s="85"/>
    </row>
    <row r="34" spans="1:6">
      <c r="A34" s="86">
        <v>32</v>
      </c>
      <c r="B34" s="86">
        <f t="shared" si="0"/>
        <v>0.7857142857142857</v>
      </c>
      <c r="C34" s="86">
        <f t="shared" si="1"/>
        <v>0.79163860774337469</v>
      </c>
      <c r="D34" s="5">
        <v>98</v>
      </c>
      <c r="E34" s="79">
        <f t="shared" si="2"/>
        <v>0.84197136961504127</v>
      </c>
      <c r="F34" s="85"/>
    </row>
    <row r="35" spans="1:6">
      <c r="A35" s="86">
        <v>33</v>
      </c>
      <c r="B35" s="86">
        <f t="shared" si="0"/>
        <v>0.81055900621118016</v>
      </c>
      <c r="C35" s="86">
        <f t="shared" si="1"/>
        <v>0.87995813838517289</v>
      </c>
      <c r="D35" s="5">
        <v>99.3</v>
      </c>
      <c r="E35" s="79">
        <f t="shared" si="2"/>
        <v>0.92637952696993253</v>
      </c>
      <c r="F35" s="85"/>
    </row>
    <row r="36" spans="1:6">
      <c r="A36" s="86">
        <v>34</v>
      </c>
      <c r="B36" s="86">
        <f t="shared" si="0"/>
        <v>0.8354037267080745</v>
      </c>
      <c r="C36" s="86">
        <f t="shared" si="1"/>
        <v>0.97574156973645243</v>
      </c>
      <c r="D36" s="5">
        <v>99.4</v>
      </c>
      <c r="E36" s="79">
        <f t="shared" si="2"/>
        <v>0.93287246215107855</v>
      </c>
      <c r="F36" s="85"/>
    </row>
    <row r="37" spans="1:6">
      <c r="A37" s="86">
        <v>35</v>
      </c>
      <c r="B37" s="86">
        <f t="shared" si="0"/>
        <v>0.86024844720496896</v>
      </c>
      <c r="C37" s="86">
        <f t="shared" si="1"/>
        <v>1.0814362464278326</v>
      </c>
      <c r="D37" s="5">
        <v>100.7</v>
      </c>
      <c r="E37" s="79">
        <f t="shared" si="2"/>
        <v>1.0172806195059696</v>
      </c>
      <c r="F37" s="85"/>
    </row>
    <row r="38" spans="1:6">
      <c r="A38" s="86">
        <v>36</v>
      </c>
      <c r="B38" s="86">
        <f t="shared" si="0"/>
        <v>0.8850931677018633</v>
      </c>
      <c r="C38" s="86">
        <f t="shared" si="1"/>
        <v>1.2008389888139317</v>
      </c>
      <c r="D38" s="5">
        <v>104.7</v>
      </c>
      <c r="E38" s="79">
        <f t="shared" si="2"/>
        <v>1.2769980267517893</v>
      </c>
      <c r="F38" s="85"/>
    </row>
    <row r="39" spans="1:6">
      <c r="A39" s="86">
        <v>37</v>
      </c>
      <c r="B39" s="86">
        <f t="shared" si="0"/>
        <v>0.90993788819875776</v>
      </c>
      <c r="C39" s="86">
        <f t="shared" si="1"/>
        <v>1.3403726478159157</v>
      </c>
      <c r="D39" s="5">
        <v>105.5</v>
      </c>
      <c r="E39" s="79">
        <f t="shared" si="2"/>
        <v>1.328941508200953</v>
      </c>
      <c r="F39" s="85"/>
    </row>
    <row r="40" spans="1:6">
      <c r="A40" s="86">
        <v>38</v>
      </c>
      <c r="B40" s="86">
        <f t="shared" si="0"/>
        <v>0.93478260869565222</v>
      </c>
      <c r="C40" s="86">
        <f t="shared" si="1"/>
        <v>1.5123895860676808</v>
      </c>
      <c r="D40" s="5">
        <v>105.5</v>
      </c>
      <c r="E40" s="79">
        <f t="shared" si="2"/>
        <v>1.328941508200953</v>
      </c>
      <c r="F40" s="85"/>
    </row>
    <row r="41" spans="1:6">
      <c r="A41" s="86">
        <v>39</v>
      </c>
      <c r="B41" s="86">
        <f t="shared" si="0"/>
        <v>0.95962732919254656</v>
      </c>
      <c r="C41" s="86">
        <f t="shared" si="1"/>
        <v>1.7463777039325008</v>
      </c>
      <c r="D41" s="5">
        <v>126</v>
      </c>
      <c r="E41" s="79">
        <f t="shared" si="2"/>
        <v>2.6599932203357781</v>
      </c>
      <c r="F41" s="85"/>
    </row>
    <row r="42" spans="1:6">
      <c r="A42" s="86">
        <v>40</v>
      </c>
      <c r="B42" s="86">
        <f t="shared" si="0"/>
        <v>0.98447204968944102</v>
      </c>
      <c r="C42" s="86">
        <f t="shared" si="1"/>
        <v>2.1563557051918263</v>
      </c>
      <c r="D42" s="5">
        <v>126.5</v>
      </c>
      <c r="E42" s="79">
        <f t="shared" si="2"/>
        <v>2.6924578962415056</v>
      </c>
      <c r="F42" s="85"/>
    </row>
    <row r="43" spans="1:6">
      <c r="A43"/>
      <c r="B43"/>
      <c r="C43"/>
      <c r="D43"/>
      <c r="E43"/>
      <c r="F43" s="85"/>
    </row>
    <row r="44" spans="1:6">
      <c r="A44"/>
      <c r="B44"/>
      <c r="C44"/>
      <c r="D44"/>
      <c r="E44"/>
      <c r="F44" s="85"/>
    </row>
    <row r="45" spans="1:6">
      <c r="A45"/>
      <c r="B45"/>
      <c r="C45"/>
      <c r="D45"/>
      <c r="E45"/>
      <c r="F45" s="85"/>
    </row>
    <row r="46" spans="1:6">
      <c r="A46"/>
      <c r="B46"/>
      <c r="C46"/>
      <c r="D46"/>
      <c r="E46"/>
      <c r="F46" s="85"/>
    </row>
    <row r="47" spans="1:6">
      <c r="A47"/>
      <c r="B47"/>
      <c r="C47"/>
      <c r="D47"/>
      <c r="E47"/>
      <c r="F47" s="85"/>
    </row>
    <row r="48" spans="1:6">
      <c r="A48"/>
      <c r="B48"/>
      <c r="C48"/>
      <c r="D48"/>
      <c r="E48"/>
      <c r="F48" s="85"/>
    </row>
    <row r="49" spans="1:6">
      <c r="A49"/>
      <c r="B49"/>
      <c r="C49"/>
      <c r="D49"/>
      <c r="E49"/>
      <c r="F49" s="85"/>
    </row>
    <row r="50" spans="1:6">
      <c r="A50"/>
      <c r="B50"/>
      <c r="C50"/>
      <c r="D50"/>
      <c r="E50"/>
      <c r="F50" s="85"/>
    </row>
    <row r="51" spans="1:6">
      <c r="A51"/>
      <c r="B51"/>
      <c r="C51"/>
      <c r="D51"/>
      <c r="E51"/>
      <c r="F51" s="85"/>
    </row>
    <row r="52" spans="1:6">
      <c r="A52"/>
      <c r="B52"/>
      <c r="C52"/>
      <c r="D52"/>
      <c r="E52"/>
      <c r="F52" s="85"/>
    </row>
    <row r="53" spans="1:6">
      <c r="A53"/>
      <c r="B53"/>
      <c r="C53"/>
      <c r="D53"/>
      <c r="E53"/>
      <c r="F53" s="85"/>
    </row>
    <row r="54" spans="1:6">
      <c r="A54"/>
      <c r="B54"/>
      <c r="C54"/>
      <c r="D54"/>
      <c r="E54"/>
      <c r="F54" s="85"/>
    </row>
    <row r="55" spans="1:6">
      <c r="A55"/>
      <c r="B55"/>
      <c r="C55"/>
      <c r="D55"/>
      <c r="E55"/>
      <c r="F55" s="85"/>
    </row>
    <row r="56" spans="1:6">
      <c r="A56"/>
      <c r="B56"/>
      <c r="C56"/>
      <c r="D56"/>
      <c r="E56"/>
      <c r="F56" s="85"/>
    </row>
    <row r="57" spans="1:6">
      <c r="A57"/>
      <c r="B57"/>
      <c r="C57"/>
      <c r="D57"/>
      <c r="E57"/>
      <c r="F57" s="85"/>
    </row>
    <row r="58" spans="1:6">
      <c r="A58"/>
      <c r="B58"/>
      <c r="C58"/>
      <c r="D58"/>
      <c r="E58"/>
      <c r="F58" s="85"/>
    </row>
    <row r="59" spans="1:6">
      <c r="A59"/>
      <c r="B59"/>
      <c r="C59"/>
      <c r="D59"/>
      <c r="E59"/>
      <c r="F59" s="85"/>
    </row>
    <row r="60" spans="1:6">
      <c r="A60"/>
      <c r="B60"/>
      <c r="C60"/>
      <c r="D60"/>
      <c r="E60"/>
      <c r="F60" s="85"/>
    </row>
    <row r="61" spans="1:6">
      <c r="A61"/>
      <c r="B61"/>
      <c r="C61"/>
      <c r="D61"/>
      <c r="E61"/>
      <c r="F61" s="85"/>
    </row>
    <row r="62" spans="1:6">
      <c r="A62"/>
      <c r="B62"/>
      <c r="C62"/>
      <c r="D62"/>
      <c r="E62"/>
      <c r="F62" s="85"/>
    </row>
    <row r="63" spans="1:6">
      <c r="A63"/>
      <c r="B63"/>
      <c r="C63"/>
      <c r="D63"/>
      <c r="E63"/>
      <c r="F63" s="85"/>
    </row>
    <row r="64" spans="1:6">
      <c r="A64"/>
      <c r="B64"/>
      <c r="C64"/>
      <c r="D64"/>
      <c r="E64"/>
      <c r="F64" s="85"/>
    </row>
    <row r="65" spans="1:6">
      <c r="A65"/>
      <c r="B65"/>
      <c r="C65"/>
      <c r="D65"/>
      <c r="E65"/>
      <c r="F65" s="85"/>
    </row>
    <row r="66" spans="1:6">
      <c r="A66"/>
      <c r="B66"/>
      <c r="C66"/>
      <c r="D66"/>
      <c r="E66"/>
      <c r="F66" s="85"/>
    </row>
    <row r="67" spans="1:6">
      <c r="A67"/>
      <c r="B67"/>
      <c r="C67"/>
      <c r="D67"/>
      <c r="E67"/>
      <c r="F67" s="85"/>
    </row>
    <row r="68" spans="1:6">
      <c r="A68"/>
      <c r="B68"/>
      <c r="C68"/>
      <c r="D68"/>
      <c r="E68"/>
      <c r="F68" s="85"/>
    </row>
    <row r="69" spans="1:6">
      <c r="A69"/>
      <c r="B69"/>
      <c r="C69"/>
      <c r="D69"/>
      <c r="E69"/>
      <c r="F69" s="85"/>
    </row>
    <row r="70" spans="1:6">
      <c r="A70"/>
      <c r="B70"/>
      <c r="C70"/>
      <c r="D70"/>
      <c r="E70"/>
      <c r="F70" s="85"/>
    </row>
    <row r="71" spans="1:6">
      <c r="A71"/>
      <c r="B71"/>
      <c r="C71"/>
      <c r="D71"/>
      <c r="E71"/>
      <c r="F71" s="85"/>
    </row>
    <row r="72" spans="1:6">
      <c r="A72"/>
      <c r="B72"/>
      <c r="C72"/>
      <c r="D72"/>
      <c r="E72"/>
      <c r="F72" s="85"/>
    </row>
    <row r="73" spans="1:6">
      <c r="A73"/>
      <c r="B73"/>
      <c r="C73"/>
      <c r="D73"/>
      <c r="E73"/>
      <c r="F73" s="85"/>
    </row>
    <row r="74" spans="1:6">
      <c r="A74"/>
      <c r="B74"/>
      <c r="C74"/>
      <c r="D74"/>
      <c r="E74"/>
      <c r="F74" s="85"/>
    </row>
    <row r="75" spans="1:6">
      <c r="A75"/>
      <c r="B75"/>
      <c r="C75"/>
      <c r="D75"/>
      <c r="E75"/>
      <c r="F75" s="85"/>
    </row>
    <row r="76" spans="1:6">
      <c r="A76"/>
      <c r="B76"/>
      <c r="C76"/>
      <c r="D76"/>
      <c r="E76"/>
      <c r="F76" s="85"/>
    </row>
    <row r="77" spans="1:6">
      <c r="A77"/>
      <c r="B77"/>
      <c r="C77"/>
      <c r="D77"/>
      <c r="E77"/>
      <c r="F77" s="85"/>
    </row>
    <row r="78" spans="1:6">
      <c r="A78"/>
      <c r="B78"/>
      <c r="C78"/>
      <c r="D78"/>
      <c r="E78"/>
      <c r="F78" s="85"/>
    </row>
    <row r="79" spans="1:6">
      <c r="A79"/>
      <c r="B79"/>
      <c r="C79"/>
      <c r="D79"/>
      <c r="E79"/>
      <c r="F79" s="85"/>
    </row>
    <row r="80" spans="1:6">
      <c r="A80"/>
      <c r="B80"/>
      <c r="C80"/>
      <c r="D80"/>
      <c r="E80"/>
      <c r="F80" s="85"/>
    </row>
    <row r="81" spans="1:6">
      <c r="A81"/>
      <c r="B81"/>
      <c r="C81"/>
      <c r="D81"/>
      <c r="E81"/>
      <c r="F81" s="85"/>
    </row>
    <row r="82" spans="1:6">
      <c r="A82"/>
      <c r="B82"/>
      <c r="C82"/>
      <c r="D82"/>
      <c r="E82"/>
      <c r="F82" s="85"/>
    </row>
    <row r="83" spans="1:6">
      <c r="A83"/>
      <c r="B83"/>
      <c r="C83"/>
      <c r="D83"/>
      <c r="E83"/>
      <c r="F83" s="85"/>
    </row>
    <row r="84" spans="1:6">
      <c r="A84"/>
      <c r="B84"/>
      <c r="C84"/>
      <c r="D84"/>
      <c r="E84"/>
      <c r="F84" s="85"/>
    </row>
    <row r="85" spans="1:6">
      <c r="A85"/>
      <c r="B85"/>
      <c r="C85"/>
      <c r="D85"/>
      <c r="E85"/>
      <c r="F85" s="85"/>
    </row>
    <row r="86" spans="1:6">
      <c r="A86"/>
      <c r="B86"/>
      <c r="C86"/>
      <c r="D86"/>
      <c r="E86"/>
      <c r="F86" s="85"/>
    </row>
    <row r="87" spans="1:6">
      <c r="A87"/>
      <c r="B87"/>
      <c r="C87"/>
      <c r="D87"/>
      <c r="E87"/>
      <c r="F87" s="85"/>
    </row>
    <row r="88" spans="1:6">
      <c r="A88"/>
      <c r="B88"/>
      <c r="C88"/>
      <c r="D88"/>
      <c r="E88"/>
      <c r="F88" s="85"/>
    </row>
    <row r="89" spans="1:6">
      <c r="A89"/>
      <c r="B89"/>
      <c r="C89"/>
      <c r="D89"/>
      <c r="E89"/>
      <c r="F89" s="85"/>
    </row>
    <row r="90" spans="1:6">
      <c r="A90"/>
      <c r="B90"/>
      <c r="C90"/>
      <c r="D90"/>
      <c r="E90"/>
      <c r="F90" s="85"/>
    </row>
    <row r="91" spans="1:6">
      <c r="A91"/>
      <c r="B91"/>
      <c r="C91"/>
      <c r="D91"/>
      <c r="E91"/>
      <c r="F91" s="85"/>
    </row>
    <row r="92" spans="1:6">
      <c r="A92"/>
      <c r="B92"/>
      <c r="C92"/>
      <c r="D92"/>
      <c r="E92"/>
      <c r="F92" s="85"/>
    </row>
    <row r="93" spans="1:6">
      <c r="A93"/>
      <c r="B93"/>
      <c r="C93"/>
      <c r="D93"/>
      <c r="E93"/>
      <c r="F93" s="85"/>
    </row>
    <row r="94" spans="1:6">
      <c r="A94"/>
      <c r="B94"/>
      <c r="C94"/>
      <c r="D94"/>
      <c r="E94"/>
      <c r="F94" s="85"/>
    </row>
    <row r="95" spans="1:6">
      <c r="A95"/>
      <c r="B95"/>
      <c r="C95"/>
      <c r="D95"/>
      <c r="E95"/>
      <c r="F95" s="85"/>
    </row>
    <row r="96" spans="1:6">
      <c r="A96"/>
      <c r="B96"/>
      <c r="C96"/>
      <c r="D96"/>
      <c r="E96"/>
      <c r="F96" s="85"/>
    </row>
    <row r="97" spans="1:6">
      <c r="A97"/>
      <c r="B97"/>
      <c r="C97"/>
      <c r="D97"/>
      <c r="E97"/>
      <c r="F97" s="85"/>
    </row>
    <row r="98" spans="1:6">
      <c r="A98"/>
      <c r="B98"/>
      <c r="C98"/>
      <c r="D98"/>
      <c r="E98"/>
      <c r="F98" s="85"/>
    </row>
    <row r="99" spans="1:6">
      <c r="A99"/>
      <c r="B99"/>
      <c r="C99"/>
      <c r="D99"/>
      <c r="E99"/>
      <c r="F99" s="85"/>
    </row>
    <row r="100" spans="1:6">
      <c r="A100"/>
      <c r="B100"/>
      <c r="C100"/>
      <c r="D100"/>
      <c r="E100"/>
      <c r="F100" s="85"/>
    </row>
    <row r="101" spans="1:6">
      <c r="A101"/>
      <c r="B101"/>
      <c r="C101"/>
      <c r="D101"/>
      <c r="E101"/>
      <c r="F101" s="85"/>
    </row>
    <row r="102" spans="1:6">
      <c r="A102"/>
      <c r="B102"/>
      <c r="C102"/>
      <c r="D102"/>
      <c r="E102"/>
      <c r="F102" s="85"/>
    </row>
    <row r="103" spans="1:6">
      <c r="A103"/>
      <c r="B103"/>
      <c r="C103"/>
      <c r="D103"/>
      <c r="E103"/>
      <c r="F103" s="85"/>
    </row>
    <row r="104" spans="1:6">
      <c r="A104"/>
      <c r="B104"/>
      <c r="C104"/>
      <c r="D104"/>
      <c r="E104"/>
      <c r="F104" s="85"/>
    </row>
    <row r="105" spans="1:6">
      <c r="A105"/>
      <c r="B105"/>
      <c r="C105"/>
      <c r="D105"/>
      <c r="E105"/>
      <c r="F105" s="85"/>
    </row>
    <row r="106" spans="1:6">
      <c r="A106"/>
      <c r="B106"/>
      <c r="C106"/>
      <c r="D106"/>
      <c r="E106"/>
      <c r="F106" s="85"/>
    </row>
    <row r="107" spans="1:6">
      <c r="A107"/>
      <c r="B107"/>
      <c r="C107"/>
      <c r="D107"/>
      <c r="E107"/>
      <c r="F107" s="85"/>
    </row>
    <row r="108" spans="1:6">
      <c r="A108"/>
      <c r="B108"/>
      <c r="C108"/>
      <c r="D108"/>
      <c r="E108"/>
      <c r="F108" s="85"/>
    </row>
    <row r="109" spans="1:6">
      <c r="A109"/>
      <c r="B109"/>
      <c r="C109"/>
      <c r="D109"/>
      <c r="E109"/>
      <c r="F109" s="85"/>
    </row>
    <row r="110" spans="1:6">
      <c r="A110"/>
      <c r="B110"/>
      <c r="C110"/>
      <c r="D110"/>
      <c r="E110"/>
      <c r="F110" s="85"/>
    </row>
    <row r="111" spans="1:6">
      <c r="A111"/>
      <c r="B111"/>
      <c r="C111"/>
      <c r="D111"/>
      <c r="E111"/>
      <c r="F111" s="85"/>
    </row>
    <row r="112" spans="1:6">
      <c r="A112"/>
      <c r="B112"/>
      <c r="C112"/>
      <c r="D112"/>
      <c r="E112"/>
      <c r="F112" s="85"/>
    </row>
    <row r="113" spans="1:6">
      <c r="A113"/>
      <c r="B113"/>
      <c r="C113"/>
      <c r="D113"/>
      <c r="E113"/>
      <c r="F113" s="85"/>
    </row>
    <row r="114" spans="1:6">
      <c r="A114"/>
      <c r="B114"/>
      <c r="C114"/>
      <c r="D114"/>
      <c r="E114"/>
      <c r="F114" s="85"/>
    </row>
    <row r="115" spans="1:6">
      <c r="A115"/>
      <c r="B115"/>
      <c r="C115"/>
      <c r="D115"/>
      <c r="E115"/>
      <c r="F115" s="85"/>
    </row>
    <row r="116" spans="1:6">
      <c r="A116"/>
      <c r="B116"/>
      <c r="C116"/>
      <c r="D116"/>
      <c r="E116"/>
      <c r="F116" s="85"/>
    </row>
    <row r="117" spans="1:6">
      <c r="A117"/>
      <c r="B117"/>
      <c r="C117"/>
      <c r="D117"/>
      <c r="E117"/>
      <c r="F117" s="85"/>
    </row>
    <row r="118" spans="1:6">
      <c r="A118"/>
      <c r="B118"/>
      <c r="C118"/>
      <c r="D118"/>
      <c r="E118"/>
      <c r="F118" s="85"/>
    </row>
    <row r="119" spans="1:6">
      <c r="A119"/>
      <c r="B119"/>
      <c r="C119"/>
      <c r="D119"/>
      <c r="E119"/>
      <c r="F119" s="85"/>
    </row>
    <row r="120" spans="1:6">
      <c r="A120"/>
      <c r="B120"/>
      <c r="C120"/>
      <c r="D120"/>
      <c r="E120"/>
      <c r="F120" s="85"/>
    </row>
    <row r="121" spans="1:6">
      <c r="A121"/>
      <c r="B121"/>
      <c r="C121"/>
      <c r="D121"/>
      <c r="E121"/>
      <c r="F121" s="85"/>
    </row>
    <row r="122" spans="1:6">
      <c r="A122"/>
      <c r="B122"/>
      <c r="C122"/>
      <c r="D122"/>
      <c r="E122"/>
      <c r="F122" s="85"/>
    </row>
    <row r="123" spans="1:6">
      <c r="A123"/>
      <c r="B123"/>
      <c r="C123"/>
      <c r="D123"/>
      <c r="E123"/>
      <c r="F123" s="85"/>
    </row>
    <row r="124" spans="1:6">
      <c r="A124"/>
      <c r="B124"/>
      <c r="C124"/>
      <c r="D124"/>
      <c r="E124"/>
      <c r="F124" s="85"/>
    </row>
    <row r="125" spans="1:6">
      <c r="A125"/>
      <c r="B125"/>
      <c r="C125"/>
      <c r="D125"/>
      <c r="E125"/>
      <c r="F125" s="85"/>
    </row>
    <row r="126" spans="1:6">
      <c r="A126"/>
      <c r="B126"/>
      <c r="C126"/>
      <c r="D126"/>
      <c r="E126"/>
      <c r="F126" s="85"/>
    </row>
    <row r="127" spans="1:6">
      <c r="A127"/>
      <c r="B127"/>
      <c r="C127"/>
      <c r="D127"/>
      <c r="E127"/>
      <c r="F127" s="85"/>
    </row>
    <row r="128" spans="1:6">
      <c r="A128"/>
      <c r="B128"/>
      <c r="C128"/>
      <c r="D128"/>
      <c r="E128"/>
      <c r="F128" s="85"/>
    </row>
    <row r="129" spans="1:6">
      <c r="A129"/>
      <c r="B129"/>
      <c r="C129"/>
      <c r="D129"/>
      <c r="E129"/>
      <c r="F129" s="85"/>
    </row>
    <row r="130" spans="1:6">
      <c r="A130"/>
      <c r="B130"/>
      <c r="C130"/>
      <c r="D130"/>
      <c r="E130"/>
      <c r="F130" s="85"/>
    </row>
    <row r="131" spans="1:6">
      <c r="A131"/>
      <c r="B131"/>
      <c r="C131"/>
      <c r="D131"/>
      <c r="E131"/>
      <c r="F131" s="85"/>
    </row>
    <row r="132" spans="1:6">
      <c r="A132"/>
      <c r="B132"/>
      <c r="C132"/>
      <c r="D132"/>
      <c r="E132"/>
      <c r="F132" s="85"/>
    </row>
    <row r="133" spans="1:6">
      <c r="A133"/>
      <c r="B133"/>
      <c r="C133"/>
      <c r="D133"/>
      <c r="E133"/>
      <c r="F133" s="85"/>
    </row>
    <row r="134" spans="1:6">
      <c r="A134"/>
      <c r="B134"/>
      <c r="C134"/>
      <c r="D134"/>
      <c r="E134"/>
      <c r="F134" s="85"/>
    </row>
    <row r="135" spans="1:6">
      <c r="A135"/>
      <c r="B135"/>
      <c r="C135"/>
      <c r="D135"/>
      <c r="E135"/>
      <c r="F135" s="85"/>
    </row>
    <row r="136" spans="1:6">
      <c r="A136"/>
      <c r="B136"/>
      <c r="C136"/>
      <c r="D136"/>
      <c r="E136"/>
      <c r="F136" s="85"/>
    </row>
    <row r="137" spans="1:6">
      <c r="A137"/>
      <c r="B137"/>
      <c r="C137"/>
      <c r="D137"/>
      <c r="E137"/>
      <c r="F137" s="85"/>
    </row>
    <row r="138" spans="1:6">
      <c r="A138"/>
      <c r="B138"/>
      <c r="C138"/>
      <c r="D138"/>
      <c r="E138"/>
      <c r="F138" s="85"/>
    </row>
    <row r="139" spans="1:6">
      <c r="A139"/>
      <c r="B139"/>
      <c r="C139"/>
      <c r="D139"/>
      <c r="E139"/>
      <c r="F139" s="85"/>
    </row>
    <row r="140" spans="1:6">
      <c r="A140"/>
      <c r="B140"/>
      <c r="C140"/>
      <c r="D140"/>
      <c r="E140"/>
      <c r="F140" s="85"/>
    </row>
    <row r="141" spans="1:6">
      <c r="A141"/>
      <c r="B141"/>
      <c r="C141"/>
      <c r="D141"/>
      <c r="E141"/>
      <c r="F141" s="85"/>
    </row>
    <row r="142" spans="1:6">
      <c r="A142"/>
      <c r="B142"/>
      <c r="C142"/>
      <c r="D142"/>
      <c r="E142"/>
      <c r="F142" s="85"/>
    </row>
    <row r="143" spans="1:6">
      <c r="A143"/>
      <c r="B143"/>
      <c r="C143"/>
      <c r="D143"/>
      <c r="E143"/>
      <c r="F143" s="85"/>
    </row>
    <row r="144" spans="1:6">
      <c r="A144"/>
      <c r="B144"/>
      <c r="C144"/>
      <c r="D144"/>
      <c r="E144"/>
      <c r="F144" s="85"/>
    </row>
    <row r="145" spans="1:13">
      <c r="A145"/>
      <c r="B145"/>
      <c r="C145"/>
      <c r="D145"/>
      <c r="E145"/>
      <c r="F145" s="85"/>
    </row>
    <row r="146" spans="1:13">
      <c r="A146"/>
      <c r="B146"/>
      <c r="C146"/>
      <c r="D146"/>
      <c r="E146"/>
      <c r="F146" s="85"/>
    </row>
    <row r="147" spans="1:13">
      <c r="A147"/>
      <c r="B147"/>
      <c r="C147"/>
      <c r="D147"/>
      <c r="E147"/>
      <c r="F147" s="85"/>
    </row>
    <row r="148" spans="1:13">
      <c r="A148"/>
      <c r="B148"/>
      <c r="C148"/>
      <c r="D148"/>
      <c r="E148"/>
      <c r="F148" s="85"/>
    </row>
    <row r="149" spans="1:13">
      <c r="A149"/>
      <c r="B149"/>
      <c r="C149"/>
      <c r="D149"/>
      <c r="E149"/>
      <c r="F149" s="85"/>
    </row>
    <row r="150" spans="1:13">
      <c r="A150"/>
      <c r="B150"/>
      <c r="C150"/>
      <c r="D150"/>
      <c r="E150"/>
      <c r="F150" s="85"/>
    </row>
    <row r="152" spans="1:13">
      <c r="F152" s="83"/>
      <c r="G152" s="83"/>
      <c r="H152" s="84"/>
      <c r="I152" s="83"/>
      <c r="J152" s="83"/>
      <c r="K152" s="83"/>
      <c r="L152" s="83"/>
      <c r="M152" s="83"/>
    </row>
    <row r="153" spans="1:13">
      <c r="F153" s="81"/>
    </row>
    <row r="154" spans="1:13">
      <c r="F154" s="81"/>
    </row>
    <row r="155" spans="1:13">
      <c r="F155" s="81"/>
    </row>
    <row r="156" spans="1:13">
      <c r="F156" s="81"/>
    </row>
    <row r="157" spans="1:13">
      <c r="F157" s="81"/>
    </row>
    <row r="158" spans="1:13">
      <c r="F158" s="81"/>
    </row>
    <row r="159" spans="1:13">
      <c r="F159" s="81"/>
    </row>
    <row r="160" spans="1:13">
      <c r="F160" s="81"/>
    </row>
    <row r="161" spans="6:6">
      <c r="F161" s="81"/>
    </row>
    <row r="162" spans="6:6">
      <c r="F162" s="81"/>
    </row>
    <row r="163" spans="6:6">
      <c r="F163" s="81"/>
    </row>
    <row r="164" spans="6:6">
      <c r="F164" s="81"/>
    </row>
    <row r="165" spans="6:6">
      <c r="F165" s="81"/>
    </row>
    <row r="166" spans="6:6">
      <c r="F166" s="81"/>
    </row>
    <row r="167" spans="6:6">
      <c r="F167" s="81"/>
    </row>
    <row r="168" spans="6:6">
      <c r="F168" s="81"/>
    </row>
    <row r="169" spans="6:6">
      <c r="F169" s="81"/>
    </row>
    <row r="170" spans="6:6">
      <c r="F170" s="81"/>
    </row>
    <row r="171" spans="6:6">
      <c r="F171" s="81"/>
    </row>
    <row r="172" spans="6:6">
      <c r="F172" s="81"/>
    </row>
    <row r="173" spans="6:6">
      <c r="F173" s="81"/>
    </row>
    <row r="174" spans="6:6">
      <c r="F174" s="81"/>
    </row>
    <row r="175" spans="6:6">
      <c r="F175" s="81"/>
    </row>
    <row r="176" spans="6:6">
      <c r="F176" s="81"/>
    </row>
    <row r="177" spans="6:6">
      <c r="F177" s="81"/>
    </row>
    <row r="178" spans="6:6">
      <c r="F178" s="81"/>
    </row>
    <row r="179" spans="6:6">
      <c r="F179" s="81"/>
    </row>
    <row r="180" spans="6:6">
      <c r="F180" s="81"/>
    </row>
    <row r="181" spans="6:6">
      <c r="F181" s="81"/>
    </row>
    <row r="182" spans="6:6">
      <c r="F182" s="81"/>
    </row>
    <row r="183" spans="6:6">
      <c r="F183" s="81"/>
    </row>
    <row r="184" spans="6:6">
      <c r="F184" s="81"/>
    </row>
    <row r="185" spans="6:6">
      <c r="F185" s="81"/>
    </row>
    <row r="186" spans="6:6">
      <c r="F186" s="81"/>
    </row>
    <row r="187" spans="6:6">
      <c r="F187" s="81"/>
    </row>
    <row r="188" spans="6:6">
      <c r="F188" s="81"/>
    </row>
    <row r="189" spans="6:6">
      <c r="F189" s="81"/>
    </row>
    <row r="190" spans="6:6">
      <c r="F190" s="81"/>
    </row>
    <row r="191" spans="6:6">
      <c r="F191" s="81"/>
    </row>
    <row r="192" spans="6:6">
      <c r="F192" s="81"/>
    </row>
    <row r="193" spans="6:6">
      <c r="F193" s="81"/>
    </row>
    <row r="194" spans="6:6">
      <c r="F194" s="81"/>
    </row>
    <row r="195" spans="6:6">
      <c r="F195" s="81"/>
    </row>
    <row r="196" spans="6:6">
      <c r="F196" s="81"/>
    </row>
    <row r="197" spans="6:6">
      <c r="F197" s="81"/>
    </row>
    <row r="198" spans="6:6">
      <c r="F198" s="81"/>
    </row>
    <row r="199" spans="6:6">
      <c r="F199" s="81"/>
    </row>
    <row r="200" spans="6:6">
      <c r="F200" s="81"/>
    </row>
    <row r="201" spans="6:6">
      <c r="F201" s="81"/>
    </row>
    <row r="202" spans="6:6">
      <c r="F202" s="81"/>
    </row>
    <row r="203" spans="6:6">
      <c r="F203" s="81"/>
    </row>
    <row r="204" spans="6:6">
      <c r="F204" s="81"/>
    </row>
    <row r="205" spans="6:6">
      <c r="F205" s="81"/>
    </row>
    <row r="206" spans="6:6">
      <c r="F206" s="81"/>
    </row>
    <row r="207" spans="6:6">
      <c r="F207" s="81"/>
    </row>
    <row r="208" spans="6:6">
      <c r="F208" s="81"/>
    </row>
    <row r="209" spans="6:6">
      <c r="F209" s="81"/>
    </row>
    <row r="210" spans="6:6">
      <c r="F210" s="81"/>
    </row>
    <row r="211" spans="6:6">
      <c r="F211" s="81"/>
    </row>
    <row r="212" spans="6:6">
      <c r="F212" s="81"/>
    </row>
    <row r="213" spans="6:6">
      <c r="F213" s="81"/>
    </row>
    <row r="214" spans="6:6">
      <c r="F214" s="81"/>
    </row>
    <row r="215" spans="6:6">
      <c r="F215" s="81"/>
    </row>
    <row r="216" spans="6:6">
      <c r="F216" s="81"/>
    </row>
    <row r="217" spans="6:6">
      <c r="F217" s="81"/>
    </row>
    <row r="218" spans="6:6">
      <c r="F218" s="81"/>
    </row>
    <row r="219" spans="6:6">
      <c r="F219" s="81"/>
    </row>
    <row r="220" spans="6:6">
      <c r="F220" s="81"/>
    </row>
    <row r="221" spans="6:6">
      <c r="F221" s="81"/>
    </row>
    <row r="222" spans="6:6">
      <c r="F222" s="81"/>
    </row>
    <row r="223" spans="6:6">
      <c r="F223" s="81"/>
    </row>
    <row r="224" spans="6:6">
      <c r="F224" s="81"/>
    </row>
    <row r="225" spans="6:6">
      <c r="F225" s="81"/>
    </row>
    <row r="226" spans="6:6">
      <c r="F226" s="81"/>
    </row>
    <row r="227" spans="6:6">
      <c r="F227" s="81"/>
    </row>
    <row r="228" spans="6:6">
      <c r="F228" s="81"/>
    </row>
    <row r="229" spans="6:6">
      <c r="F229" s="81"/>
    </row>
    <row r="230" spans="6:6">
      <c r="F230" s="81"/>
    </row>
    <row r="231" spans="6:6">
      <c r="F231" s="81"/>
    </row>
    <row r="232" spans="6:6">
      <c r="F232" s="81"/>
    </row>
    <row r="233" spans="6:6">
      <c r="F233" s="81"/>
    </row>
    <row r="234" spans="6:6">
      <c r="F234" s="81"/>
    </row>
    <row r="235" spans="6:6">
      <c r="F235" s="81"/>
    </row>
    <row r="236" spans="6:6">
      <c r="F236" s="81"/>
    </row>
    <row r="237" spans="6:6">
      <c r="F237" s="81"/>
    </row>
    <row r="238" spans="6:6">
      <c r="F238" s="81"/>
    </row>
    <row r="239" spans="6:6">
      <c r="F239" s="81"/>
    </row>
    <row r="240" spans="6:6">
      <c r="F240" s="81"/>
    </row>
    <row r="241" spans="6:6">
      <c r="F241" s="81"/>
    </row>
    <row r="242" spans="6:6">
      <c r="F242" s="81"/>
    </row>
    <row r="243" spans="6:6">
      <c r="F243" s="81"/>
    </row>
    <row r="244" spans="6:6">
      <c r="F244" s="81"/>
    </row>
    <row r="245" spans="6:6">
      <c r="F245" s="81"/>
    </row>
    <row r="246" spans="6:6">
      <c r="F246" s="81"/>
    </row>
    <row r="247" spans="6:6">
      <c r="F247" s="81"/>
    </row>
    <row r="248" spans="6:6">
      <c r="F248" s="81"/>
    </row>
    <row r="249" spans="6:6">
      <c r="F249" s="81"/>
    </row>
    <row r="250" spans="6:6">
      <c r="F250" s="81"/>
    </row>
    <row r="251" spans="6:6">
      <c r="F251" s="81"/>
    </row>
    <row r="252" spans="6:6">
      <c r="F252" s="81"/>
    </row>
    <row r="253" spans="6:6">
      <c r="F253" s="81"/>
    </row>
    <row r="254" spans="6:6">
      <c r="F254" s="81"/>
    </row>
    <row r="255" spans="6:6">
      <c r="F255" s="81"/>
    </row>
    <row r="256" spans="6:6">
      <c r="F256" s="81"/>
    </row>
    <row r="257" spans="6:6">
      <c r="F257" s="81"/>
    </row>
    <row r="258" spans="6:6">
      <c r="F258" s="81"/>
    </row>
    <row r="259" spans="6:6">
      <c r="F259" s="81"/>
    </row>
    <row r="260" spans="6:6">
      <c r="F260" s="81"/>
    </row>
    <row r="261" spans="6:6">
      <c r="F261" s="81"/>
    </row>
    <row r="262" spans="6:6">
      <c r="F262" s="81"/>
    </row>
    <row r="263" spans="6:6">
      <c r="F263" s="81"/>
    </row>
    <row r="264" spans="6:6">
      <c r="F264" s="81"/>
    </row>
    <row r="265" spans="6:6">
      <c r="F265" s="81"/>
    </row>
    <row r="266" spans="6:6">
      <c r="F266" s="81"/>
    </row>
    <row r="267" spans="6:6">
      <c r="F267" s="81"/>
    </row>
    <row r="268" spans="6:6">
      <c r="F268" s="81"/>
    </row>
    <row r="269" spans="6:6">
      <c r="F269" s="81"/>
    </row>
    <row r="270" spans="6:6">
      <c r="F270" s="81"/>
    </row>
    <row r="271" spans="6:6">
      <c r="F271" s="81"/>
    </row>
    <row r="272" spans="6:6">
      <c r="F272" s="81"/>
    </row>
    <row r="273" spans="6:6">
      <c r="F273" s="81"/>
    </row>
    <row r="274" spans="6:6">
      <c r="F274" s="81"/>
    </row>
    <row r="275" spans="6:6">
      <c r="F275" s="81"/>
    </row>
    <row r="276" spans="6:6">
      <c r="F276" s="81"/>
    </row>
    <row r="277" spans="6:6">
      <c r="F277" s="81"/>
    </row>
    <row r="278" spans="6:6">
      <c r="F278" s="81"/>
    </row>
    <row r="279" spans="6:6">
      <c r="F279" s="81"/>
    </row>
    <row r="280" spans="6:6">
      <c r="F280" s="81"/>
    </row>
    <row r="281" spans="6:6">
      <c r="F281" s="81"/>
    </row>
    <row r="282" spans="6:6">
      <c r="F282" s="81"/>
    </row>
    <row r="283" spans="6:6">
      <c r="F283" s="81"/>
    </row>
    <row r="284" spans="6:6">
      <c r="F284" s="81"/>
    </row>
    <row r="285" spans="6:6">
      <c r="F285" s="81"/>
    </row>
    <row r="286" spans="6:6">
      <c r="F286" s="81"/>
    </row>
    <row r="287" spans="6:6">
      <c r="F287" s="81"/>
    </row>
    <row r="288" spans="6:6">
      <c r="F288" s="81"/>
    </row>
    <row r="289" spans="6:6">
      <c r="F289" s="81"/>
    </row>
    <row r="290" spans="6:6">
      <c r="F290" s="81"/>
    </row>
    <row r="291" spans="6:6">
      <c r="F291" s="81"/>
    </row>
    <row r="292" spans="6:6">
      <c r="F292" s="81"/>
    </row>
    <row r="293" spans="6:6">
      <c r="F293" s="81"/>
    </row>
    <row r="294" spans="6:6">
      <c r="F294" s="81"/>
    </row>
    <row r="295" spans="6:6">
      <c r="F295" s="81"/>
    </row>
    <row r="296" spans="6:6">
      <c r="F296" s="81"/>
    </row>
    <row r="297" spans="6:6">
      <c r="F297" s="81"/>
    </row>
    <row r="298" spans="6:6">
      <c r="F298" s="81"/>
    </row>
    <row r="299" spans="6:6">
      <c r="F299" s="81"/>
    </row>
    <row r="300" spans="6:6">
      <c r="F300" s="81"/>
    </row>
    <row r="301" spans="6:6">
      <c r="F301" s="81"/>
    </row>
    <row r="302" spans="6:6">
      <c r="F302" s="81"/>
    </row>
    <row r="303" spans="6:6">
      <c r="F303" s="81"/>
    </row>
    <row r="304" spans="6:6">
      <c r="F304" s="81"/>
    </row>
    <row r="305" spans="6:6">
      <c r="F305" s="81"/>
    </row>
    <row r="306" spans="6:6">
      <c r="F306" s="81"/>
    </row>
    <row r="307" spans="6:6">
      <c r="F307" s="81"/>
    </row>
    <row r="308" spans="6:6">
      <c r="F308" s="81"/>
    </row>
    <row r="309" spans="6:6">
      <c r="F309" s="81"/>
    </row>
    <row r="310" spans="6:6">
      <c r="F310" s="81"/>
    </row>
    <row r="311" spans="6:6">
      <c r="F311" s="81"/>
    </row>
    <row r="312" spans="6:6">
      <c r="F312" s="81"/>
    </row>
    <row r="313" spans="6:6">
      <c r="F313" s="81"/>
    </row>
    <row r="314" spans="6:6">
      <c r="F314" s="81"/>
    </row>
    <row r="315" spans="6:6">
      <c r="F315" s="81"/>
    </row>
    <row r="316" spans="6:6">
      <c r="F316" s="81"/>
    </row>
    <row r="317" spans="6:6">
      <c r="F317" s="81"/>
    </row>
    <row r="318" spans="6:6">
      <c r="F318" s="81"/>
    </row>
    <row r="319" spans="6:6">
      <c r="F319" s="81"/>
    </row>
    <row r="320" spans="6:6">
      <c r="F320" s="81"/>
    </row>
    <row r="321" spans="6:6">
      <c r="F321" s="81"/>
    </row>
    <row r="322" spans="6:6">
      <c r="F322" s="81"/>
    </row>
    <row r="323" spans="6:6">
      <c r="F323" s="81"/>
    </row>
    <row r="324" spans="6:6">
      <c r="F324" s="81"/>
    </row>
    <row r="325" spans="6:6">
      <c r="F325" s="81"/>
    </row>
    <row r="326" spans="6:6">
      <c r="F326" s="81"/>
    </row>
    <row r="327" spans="6:6">
      <c r="F327" s="81"/>
    </row>
    <row r="328" spans="6:6">
      <c r="F328" s="81"/>
    </row>
    <row r="329" spans="6:6">
      <c r="F329" s="81"/>
    </row>
    <row r="330" spans="6:6">
      <c r="F330" s="81"/>
    </row>
    <row r="331" spans="6:6">
      <c r="F331" s="81"/>
    </row>
    <row r="332" spans="6:6">
      <c r="F332" s="81"/>
    </row>
    <row r="333" spans="6:6">
      <c r="F333" s="81"/>
    </row>
    <row r="334" spans="6:6">
      <c r="F334" s="81"/>
    </row>
    <row r="335" spans="6:6">
      <c r="F335" s="81"/>
    </row>
    <row r="336" spans="6:6">
      <c r="F336" s="81"/>
    </row>
    <row r="337" spans="6:6">
      <c r="F337" s="81"/>
    </row>
    <row r="338" spans="6:6">
      <c r="F338" s="81"/>
    </row>
    <row r="339" spans="6:6">
      <c r="F339" s="81"/>
    </row>
    <row r="340" spans="6:6">
      <c r="F340" s="81"/>
    </row>
    <row r="341" spans="6:6">
      <c r="F341" s="81"/>
    </row>
    <row r="342" spans="6:6">
      <c r="F342" s="81"/>
    </row>
    <row r="343" spans="6:6">
      <c r="F343" s="81"/>
    </row>
    <row r="344" spans="6:6">
      <c r="F344" s="81"/>
    </row>
    <row r="345" spans="6:6">
      <c r="F345" s="81"/>
    </row>
    <row r="346" spans="6:6">
      <c r="F346" s="81"/>
    </row>
    <row r="347" spans="6:6">
      <c r="F347" s="81"/>
    </row>
    <row r="348" spans="6:6">
      <c r="F348" s="81"/>
    </row>
    <row r="349" spans="6:6">
      <c r="F349" s="81"/>
    </row>
    <row r="350" spans="6:6">
      <c r="F350" s="81"/>
    </row>
    <row r="351" spans="6:6">
      <c r="F351" s="81"/>
    </row>
    <row r="352" spans="6:6">
      <c r="F352" s="81"/>
    </row>
    <row r="353" spans="6:6">
      <c r="F353" s="81"/>
    </row>
    <row r="354" spans="6:6">
      <c r="F354" s="81"/>
    </row>
    <row r="355" spans="6:6">
      <c r="F355" s="81"/>
    </row>
    <row r="356" spans="6:6">
      <c r="F356" s="81"/>
    </row>
    <row r="357" spans="6:6">
      <c r="F357" s="81"/>
    </row>
    <row r="358" spans="6:6">
      <c r="F358" s="81"/>
    </row>
    <row r="359" spans="6:6">
      <c r="F359" s="81"/>
    </row>
    <row r="360" spans="6:6">
      <c r="F360" s="81"/>
    </row>
    <row r="361" spans="6:6">
      <c r="F361" s="81"/>
    </row>
    <row r="362" spans="6:6">
      <c r="F362" s="81"/>
    </row>
    <row r="363" spans="6:6">
      <c r="F363" s="81"/>
    </row>
    <row r="364" spans="6:6">
      <c r="F364" s="81"/>
    </row>
    <row r="365" spans="6:6">
      <c r="F365" s="81"/>
    </row>
    <row r="366" spans="6:6">
      <c r="F366" s="81"/>
    </row>
    <row r="367" spans="6:6">
      <c r="F367" s="81"/>
    </row>
    <row r="368" spans="6:6">
      <c r="F368" s="81"/>
    </row>
    <row r="369" spans="6:6">
      <c r="F369" s="81"/>
    </row>
    <row r="370" spans="6:6">
      <c r="F370" s="81"/>
    </row>
    <row r="371" spans="6:6">
      <c r="F371" s="81"/>
    </row>
    <row r="372" spans="6:6">
      <c r="F372" s="81"/>
    </row>
    <row r="373" spans="6:6">
      <c r="F373" s="81"/>
    </row>
    <row r="374" spans="6:6">
      <c r="F374" s="81"/>
    </row>
    <row r="375" spans="6:6">
      <c r="F375" s="81"/>
    </row>
    <row r="376" spans="6:6">
      <c r="F376" s="81"/>
    </row>
    <row r="377" spans="6:6">
      <c r="F377" s="81"/>
    </row>
    <row r="378" spans="6:6">
      <c r="F378" s="81"/>
    </row>
    <row r="379" spans="6:6">
      <c r="F379" s="81"/>
    </row>
    <row r="380" spans="6:6">
      <c r="F380" s="81"/>
    </row>
    <row r="381" spans="6:6">
      <c r="F381" s="81"/>
    </row>
    <row r="382" spans="6:6">
      <c r="F382" s="81"/>
    </row>
    <row r="383" spans="6:6">
      <c r="F383" s="81"/>
    </row>
    <row r="384" spans="6:6">
      <c r="F384" s="81"/>
    </row>
    <row r="385" spans="6:6">
      <c r="F385" s="81"/>
    </row>
    <row r="386" spans="6:6">
      <c r="F386" s="81"/>
    </row>
    <row r="387" spans="6:6">
      <c r="F387" s="81"/>
    </row>
    <row r="388" spans="6:6">
      <c r="F388" s="81"/>
    </row>
    <row r="389" spans="6:6">
      <c r="F389" s="81"/>
    </row>
    <row r="390" spans="6:6">
      <c r="F390" s="81"/>
    </row>
    <row r="391" spans="6:6">
      <c r="F391" s="81"/>
    </row>
    <row r="392" spans="6:6">
      <c r="F392" s="81"/>
    </row>
    <row r="393" spans="6:6">
      <c r="F393" s="81"/>
    </row>
    <row r="394" spans="6:6">
      <c r="F394" s="81"/>
    </row>
    <row r="395" spans="6:6">
      <c r="F395" s="81"/>
    </row>
    <row r="396" spans="6:6">
      <c r="F396" s="81"/>
    </row>
    <row r="397" spans="6:6">
      <c r="F397" s="81"/>
    </row>
    <row r="398" spans="6:6">
      <c r="F398" s="81"/>
    </row>
    <row r="399" spans="6:6">
      <c r="F399" s="81"/>
    </row>
    <row r="400" spans="6:6">
      <c r="F400" s="81"/>
    </row>
    <row r="401" spans="6:6">
      <c r="F401" s="81"/>
    </row>
    <row r="402" spans="6:6">
      <c r="F402" s="81"/>
    </row>
    <row r="403" spans="6:6">
      <c r="F403" s="81"/>
    </row>
    <row r="404" spans="6:6">
      <c r="F404" s="81"/>
    </row>
    <row r="405" spans="6:6">
      <c r="F405" s="81"/>
    </row>
    <row r="406" spans="6:6">
      <c r="F406" s="81"/>
    </row>
    <row r="407" spans="6:6">
      <c r="F407" s="81"/>
    </row>
    <row r="408" spans="6:6">
      <c r="F408" s="81"/>
    </row>
    <row r="409" spans="6:6">
      <c r="F409" s="81"/>
    </row>
    <row r="410" spans="6:6">
      <c r="F410" s="81"/>
    </row>
    <row r="411" spans="6:6">
      <c r="F411" s="81"/>
    </row>
    <row r="412" spans="6:6">
      <c r="F412" s="81"/>
    </row>
    <row r="413" spans="6:6">
      <c r="F413" s="81"/>
    </row>
    <row r="414" spans="6:6">
      <c r="F414" s="81"/>
    </row>
    <row r="415" spans="6:6">
      <c r="F415" s="81"/>
    </row>
    <row r="416" spans="6:6">
      <c r="F416" s="81"/>
    </row>
    <row r="417" spans="6:6">
      <c r="F417" s="81"/>
    </row>
    <row r="418" spans="6:6">
      <c r="F418" s="81"/>
    </row>
    <row r="419" spans="6:6">
      <c r="F419" s="81"/>
    </row>
    <row r="420" spans="6:6">
      <c r="F420" s="81"/>
    </row>
    <row r="421" spans="6:6">
      <c r="F421" s="81"/>
    </row>
    <row r="422" spans="6:6">
      <c r="F422" s="81"/>
    </row>
    <row r="423" spans="6:6">
      <c r="F423" s="81"/>
    </row>
    <row r="424" spans="6:6">
      <c r="F424" s="81"/>
    </row>
    <row r="425" spans="6:6">
      <c r="F425" s="81"/>
    </row>
    <row r="426" spans="6:6">
      <c r="F426" s="81"/>
    </row>
    <row r="427" spans="6:6">
      <c r="F427" s="81"/>
    </row>
    <row r="428" spans="6:6">
      <c r="F428" s="81"/>
    </row>
    <row r="429" spans="6:6">
      <c r="F429" s="81"/>
    </row>
    <row r="430" spans="6:6">
      <c r="F430" s="81"/>
    </row>
    <row r="431" spans="6:6">
      <c r="F431" s="81"/>
    </row>
    <row r="432" spans="6:6">
      <c r="F432" s="81"/>
    </row>
    <row r="433" spans="6:6">
      <c r="F433" s="81"/>
    </row>
    <row r="434" spans="6:6">
      <c r="F434" s="81"/>
    </row>
    <row r="435" spans="6:6">
      <c r="F435" s="81"/>
    </row>
    <row r="436" spans="6:6">
      <c r="F436" s="81"/>
    </row>
    <row r="437" spans="6:6">
      <c r="F437" s="81"/>
    </row>
    <row r="438" spans="6:6">
      <c r="F438" s="81"/>
    </row>
    <row r="439" spans="6:6">
      <c r="F439" s="81"/>
    </row>
    <row r="440" spans="6:6">
      <c r="F440" s="81"/>
    </row>
    <row r="441" spans="6:6">
      <c r="F441" s="81"/>
    </row>
    <row r="442" spans="6:6">
      <c r="F442" s="81"/>
    </row>
    <row r="443" spans="6:6">
      <c r="F443" s="81"/>
    </row>
    <row r="444" spans="6:6">
      <c r="F444" s="81"/>
    </row>
    <row r="445" spans="6:6">
      <c r="F445" s="81"/>
    </row>
    <row r="446" spans="6:6">
      <c r="F446" s="81"/>
    </row>
    <row r="447" spans="6:6">
      <c r="F447" s="81"/>
    </row>
    <row r="448" spans="6:6">
      <c r="F448" s="81"/>
    </row>
    <row r="449" spans="6:13">
      <c r="F449" s="81"/>
    </row>
    <row r="450" spans="6:13">
      <c r="F450" s="81"/>
    </row>
    <row r="451" spans="6:13">
      <c r="F451" s="81"/>
    </row>
    <row r="452" spans="6:13">
      <c r="F452" s="81"/>
    </row>
    <row r="453" spans="6:13">
      <c r="F453" s="81"/>
    </row>
    <row r="454" spans="6:13">
      <c r="F454" s="81"/>
    </row>
    <row r="455" spans="6:13">
      <c r="F455" s="81"/>
    </row>
    <row r="456" spans="6:13">
      <c r="F456" s="81"/>
    </row>
    <row r="457" spans="6:13">
      <c r="F457" s="81"/>
    </row>
    <row r="458" spans="6:13">
      <c r="F458" s="81"/>
    </row>
    <row r="459" spans="6:13">
      <c r="F459" s="81"/>
    </row>
    <row r="460" spans="6:13">
      <c r="F460" s="81"/>
    </row>
    <row r="461" spans="6:13">
      <c r="F461" s="81"/>
    </row>
    <row r="462" spans="6:13">
      <c r="F462" s="81"/>
    </row>
    <row r="463" spans="6:13">
      <c r="F463" s="81"/>
    </row>
    <row r="464" spans="6:13">
      <c r="F464" s="81"/>
      <c r="M464" s="82"/>
    </row>
    <row r="465" spans="6:6">
      <c r="F465" s="81"/>
    </row>
    <row r="466" spans="6:6">
      <c r="F466" s="81"/>
    </row>
    <row r="467" spans="6:6">
      <c r="F467" s="81"/>
    </row>
    <row r="468" spans="6:6">
      <c r="F468" s="81"/>
    </row>
    <row r="469" spans="6:6">
      <c r="F469" s="81"/>
    </row>
    <row r="470" spans="6:6">
      <c r="F470" s="81"/>
    </row>
    <row r="471" spans="6:6">
      <c r="F471" s="81"/>
    </row>
    <row r="472" spans="6:6">
      <c r="F472" s="81"/>
    </row>
    <row r="473" spans="6:6">
      <c r="F473" s="81"/>
    </row>
    <row r="474" spans="6:6">
      <c r="F474" s="81"/>
    </row>
    <row r="475" spans="6:6">
      <c r="F475" s="81"/>
    </row>
    <row r="476" spans="6:6">
      <c r="F476" s="81"/>
    </row>
    <row r="477" spans="6:6">
      <c r="F477" s="81"/>
    </row>
    <row r="478" spans="6:6">
      <c r="F478" s="81"/>
    </row>
    <row r="479" spans="6:6">
      <c r="F479" s="81"/>
    </row>
    <row r="480" spans="6:6">
      <c r="F480" s="81"/>
    </row>
    <row r="481" spans="6:6">
      <c r="F481" s="81"/>
    </row>
    <row r="482" spans="6:6">
      <c r="F482" s="81"/>
    </row>
    <row r="483" spans="6:6">
      <c r="F483" s="81"/>
    </row>
    <row r="484" spans="6:6">
      <c r="F484" s="81"/>
    </row>
    <row r="485" spans="6:6">
      <c r="F485" s="81"/>
    </row>
    <row r="486" spans="6:6">
      <c r="F486" s="81"/>
    </row>
    <row r="487" spans="6:6">
      <c r="F487" s="81"/>
    </row>
    <row r="488" spans="6:6">
      <c r="F488" s="81"/>
    </row>
    <row r="489" spans="6:6">
      <c r="F489" s="81"/>
    </row>
    <row r="490" spans="6:6">
      <c r="F490" s="81"/>
    </row>
  </sheetData>
  <mergeCells count="1">
    <mergeCell ref="A1:D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EC04-E455-4DD9-B90B-09439F33B050}">
  <dimension ref="A1:H41"/>
  <sheetViews>
    <sheetView workbookViewId="0">
      <selection activeCell="B1" sqref="B1:B41"/>
    </sheetView>
  </sheetViews>
  <sheetFormatPr baseColWidth="10" defaultRowHeight="14.4"/>
  <sheetData>
    <row r="1" spans="1:8" ht="28.8">
      <c r="A1" s="64" t="s">
        <v>41</v>
      </c>
      <c r="B1" s="64" t="s">
        <v>45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</row>
    <row r="2" spans="1:8">
      <c r="A2" s="5">
        <v>66.7</v>
      </c>
      <c r="B2" s="5">
        <v>267</v>
      </c>
      <c r="C2">
        <f>CORREL(A2:A41,B2:B41)</f>
        <v>0.41229445717269125</v>
      </c>
      <c r="D2">
        <f t="shared" ref="D2:D41" si="0">A2*B2</f>
        <v>17808.900000000001</v>
      </c>
      <c r="E2">
        <f>B2*B2</f>
        <v>71289</v>
      </c>
      <c r="F2">
        <f>A2*A2</f>
        <v>4448.8900000000003</v>
      </c>
      <c r="G2">
        <f>C2*C2</f>
        <v>0.16998671941532414</v>
      </c>
      <c r="H2">
        <f>SQRT(0.17)</f>
        <v>0.41231056256176607</v>
      </c>
    </row>
    <row r="3" spans="1:8">
      <c r="A3" s="5">
        <v>67.2</v>
      </c>
      <c r="B3" s="5">
        <v>264</v>
      </c>
      <c r="D3">
        <f t="shared" si="0"/>
        <v>17740.8</v>
      </c>
      <c r="E3">
        <f t="shared" ref="E3:E41" si="1">B3*B3</f>
        <v>69696</v>
      </c>
      <c r="F3">
        <f t="shared" ref="F3:F41" si="2">A3*A3</f>
        <v>4515.84</v>
      </c>
    </row>
    <row r="4" spans="1:8">
      <c r="A4" s="5">
        <v>67.7</v>
      </c>
      <c r="B4" s="5">
        <v>130</v>
      </c>
      <c r="D4">
        <f t="shared" si="0"/>
        <v>8801</v>
      </c>
      <c r="E4">
        <f t="shared" si="1"/>
        <v>16900</v>
      </c>
      <c r="F4">
        <f t="shared" si="2"/>
        <v>4583.29</v>
      </c>
    </row>
    <row r="5" spans="1:8">
      <c r="A5" s="5">
        <v>67.8</v>
      </c>
      <c r="B5" s="5">
        <v>94</v>
      </c>
      <c r="D5">
        <f t="shared" si="0"/>
        <v>6373.2</v>
      </c>
      <c r="E5">
        <f t="shared" si="1"/>
        <v>8836</v>
      </c>
      <c r="F5">
        <f t="shared" si="2"/>
        <v>4596.8399999999992</v>
      </c>
    </row>
    <row r="6" spans="1:8">
      <c r="A6" s="5">
        <v>68.599999999999994</v>
      </c>
      <c r="B6" s="5">
        <v>207</v>
      </c>
      <c r="D6">
        <f t="shared" si="0"/>
        <v>14200.199999999999</v>
      </c>
      <c r="E6">
        <f t="shared" si="1"/>
        <v>42849</v>
      </c>
      <c r="F6">
        <f t="shared" si="2"/>
        <v>4705.9599999999991</v>
      </c>
    </row>
    <row r="7" spans="1:8">
      <c r="A7" s="5">
        <v>68.7</v>
      </c>
      <c r="B7" s="5">
        <v>2</v>
      </c>
      <c r="D7">
        <f t="shared" si="0"/>
        <v>137.4</v>
      </c>
      <c r="E7">
        <f t="shared" si="1"/>
        <v>4</v>
      </c>
      <c r="F7">
        <f t="shared" si="2"/>
        <v>4719.6900000000005</v>
      </c>
    </row>
    <row r="8" spans="1:8">
      <c r="A8" s="5">
        <v>69.099999999999994</v>
      </c>
      <c r="B8" s="5">
        <v>223</v>
      </c>
      <c r="D8">
        <f t="shared" si="0"/>
        <v>15409.3</v>
      </c>
      <c r="E8">
        <f t="shared" si="1"/>
        <v>49729</v>
      </c>
      <c r="F8">
        <f t="shared" si="2"/>
        <v>4774.8099999999995</v>
      </c>
    </row>
    <row r="9" spans="1:8">
      <c r="A9" s="5">
        <v>70</v>
      </c>
      <c r="B9" s="5">
        <v>237</v>
      </c>
      <c r="D9">
        <f t="shared" si="0"/>
        <v>16590</v>
      </c>
      <c r="E9">
        <f t="shared" si="1"/>
        <v>56169</v>
      </c>
      <c r="F9">
        <f t="shared" si="2"/>
        <v>4900</v>
      </c>
    </row>
    <row r="10" spans="1:8">
      <c r="A10" s="5">
        <v>72.7</v>
      </c>
      <c r="B10" s="5">
        <v>920</v>
      </c>
      <c r="D10">
        <f t="shared" si="0"/>
        <v>66884</v>
      </c>
      <c r="E10">
        <f t="shared" si="1"/>
        <v>846400</v>
      </c>
      <c r="F10">
        <f t="shared" si="2"/>
        <v>5285.29</v>
      </c>
    </row>
    <row r="11" spans="1:8">
      <c r="A11" s="5">
        <v>72.900000000000006</v>
      </c>
      <c r="B11" s="5">
        <v>44</v>
      </c>
      <c r="D11">
        <f t="shared" si="0"/>
        <v>3207.6000000000004</v>
      </c>
      <c r="E11">
        <f t="shared" si="1"/>
        <v>1936</v>
      </c>
      <c r="F11">
        <f t="shared" si="2"/>
        <v>5314.4100000000008</v>
      </c>
    </row>
    <row r="12" spans="1:8">
      <c r="A12" s="5">
        <v>73.599999999999994</v>
      </c>
      <c r="B12" s="5">
        <v>126</v>
      </c>
      <c r="D12">
        <f t="shared" si="0"/>
        <v>9273.5999999999985</v>
      </c>
      <c r="E12">
        <f t="shared" si="1"/>
        <v>15876</v>
      </c>
      <c r="F12">
        <f t="shared" si="2"/>
        <v>5416.9599999999991</v>
      </c>
    </row>
    <row r="13" spans="1:8">
      <c r="A13" s="5">
        <v>74.5</v>
      </c>
      <c r="B13" s="5">
        <v>62</v>
      </c>
      <c r="D13">
        <f t="shared" si="0"/>
        <v>4619</v>
      </c>
      <c r="E13">
        <f t="shared" si="1"/>
        <v>3844</v>
      </c>
      <c r="F13">
        <f t="shared" si="2"/>
        <v>5550.25</v>
      </c>
    </row>
    <row r="14" spans="1:8">
      <c r="A14" s="5">
        <v>74.5</v>
      </c>
      <c r="B14" s="5">
        <v>98</v>
      </c>
      <c r="D14">
        <f t="shared" si="0"/>
        <v>7301</v>
      </c>
      <c r="E14">
        <f t="shared" si="1"/>
        <v>9604</v>
      </c>
      <c r="F14">
        <f t="shared" si="2"/>
        <v>5550.25</v>
      </c>
    </row>
    <row r="15" spans="1:8">
      <c r="A15" s="5">
        <v>74.5</v>
      </c>
      <c r="B15" s="5">
        <v>123</v>
      </c>
      <c r="D15">
        <f t="shared" si="0"/>
        <v>9163.5</v>
      </c>
      <c r="E15">
        <f t="shared" si="1"/>
        <v>15129</v>
      </c>
      <c r="F15">
        <f t="shared" si="2"/>
        <v>5550.25</v>
      </c>
    </row>
    <row r="16" spans="1:8">
      <c r="A16" s="5">
        <v>75.400000000000006</v>
      </c>
      <c r="B16" s="5">
        <v>62</v>
      </c>
      <c r="D16">
        <f t="shared" si="0"/>
        <v>4674.8</v>
      </c>
      <c r="E16">
        <f t="shared" si="1"/>
        <v>3844</v>
      </c>
      <c r="F16">
        <f t="shared" si="2"/>
        <v>5685.1600000000008</v>
      </c>
    </row>
    <row r="17" spans="1:6">
      <c r="A17" s="5">
        <v>75.5</v>
      </c>
      <c r="B17" s="5">
        <v>325</v>
      </c>
      <c r="D17">
        <f t="shared" si="0"/>
        <v>24537.5</v>
      </c>
      <c r="E17">
        <f t="shared" si="1"/>
        <v>105625</v>
      </c>
      <c r="F17">
        <f t="shared" si="2"/>
        <v>5700.25</v>
      </c>
    </row>
    <row r="18" spans="1:6">
      <c r="A18" s="5">
        <v>75.900000000000006</v>
      </c>
      <c r="B18" s="5">
        <v>271</v>
      </c>
      <c r="D18">
        <f t="shared" si="0"/>
        <v>20568.900000000001</v>
      </c>
      <c r="E18">
        <f t="shared" si="1"/>
        <v>73441</v>
      </c>
      <c r="F18">
        <f t="shared" si="2"/>
        <v>5760.8100000000013</v>
      </c>
    </row>
    <row r="19" spans="1:6">
      <c r="A19" s="5">
        <v>78.8</v>
      </c>
      <c r="B19" s="5">
        <v>146</v>
      </c>
      <c r="D19">
        <f t="shared" si="0"/>
        <v>11504.8</v>
      </c>
      <c r="E19">
        <f t="shared" si="1"/>
        <v>21316</v>
      </c>
      <c r="F19">
        <f t="shared" si="2"/>
        <v>6209.44</v>
      </c>
    </row>
    <row r="20" spans="1:6">
      <c r="A20" s="5">
        <v>79.5</v>
      </c>
      <c r="B20" s="5">
        <v>301</v>
      </c>
      <c r="D20">
        <f t="shared" si="0"/>
        <v>23929.5</v>
      </c>
      <c r="E20">
        <f t="shared" si="1"/>
        <v>90601</v>
      </c>
      <c r="F20">
        <f t="shared" si="2"/>
        <v>6320.25</v>
      </c>
    </row>
    <row r="21" spans="1:6">
      <c r="A21" s="5">
        <v>81.400000000000006</v>
      </c>
      <c r="B21" s="5">
        <v>89</v>
      </c>
      <c r="D21">
        <f t="shared" si="0"/>
        <v>7244.6</v>
      </c>
      <c r="E21">
        <f t="shared" si="1"/>
        <v>7921</v>
      </c>
      <c r="F21">
        <f t="shared" si="2"/>
        <v>6625.9600000000009</v>
      </c>
    </row>
    <row r="22" spans="1:6">
      <c r="A22" s="5">
        <v>82.5</v>
      </c>
      <c r="B22" s="5">
        <v>181</v>
      </c>
      <c r="D22">
        <f t="shared" si="0"/>
        <v>14932.5</v>
      </c>
      <c r="E22">
        <f t="shared" si="1"/>
        <v>32761</v>
      </c>
      <c r="F22">
        <f t="shared" si="2"/>
        <v>6806.25</v>
      </c>
    </row>
    <row r="23" spans="1:6">
      <c r="A23" s="5">
        <v>82.6</v>
      </c>
      <c r="B23" s="5">
        <v>98</v>
      </c>
      <c r="D23">
        <f t="shared" si="0"/>
        <v>8094.7999999999993</v>
      </c>
      <c r="E23">
        <f t="shared" si="1"/>
        <v>9604</v>
      </c>
      <c r="F23">
        <f t="shared" si="2"/>
        <v>6822.7599999999993</v>
      </c>
    </row>
    <row r="24" spans="1:6">
      <c r="A24" s="5">
        <v>85</v>
      </c>
      <c r="B24" s="5">
        <v>8</v>
      </c>
      <c r="D24">
        <f t="shared" si="0"/>
        <v>680</v>
      </c>
      <c r="E24">
        <f t="shared" si="1"/>
        <v>64</v>
      </c>
      <c r="F24">
        <f t="shared" si="2"/>
        <v>7225</v>
      </c>
    </row>
    <row r="25" spans="1:6">
      <c r="A25" s="5">
        <v>85.7</v>
      </c>
      <c r="B25" s="5">
        <v>112</v>
      </c>
      <c r="D25">
        <f t="shared" si="0"/>
        <v>9598.4</v>
      </c>
      <c r="E25">
        <f t="shared" si="1"/>
        <v>12544</v>
      </c>
      <c r="F25">
        <f t="shared" si="2"/>
        <v>7344.4900000000007</v>
      </c>
    </row>
    <row r="26" spans="1:6">
      <c r="A26" s="5">
        <v>85.7</v>
      </c>
      <c r="B26" s="5">
        <v>149</v>
      </c>
      <c r="D26">
        <f t="shared" si="0"/>
        <v>12769.300000000001</v>
      </c>
      <c r="E26">
        <f t="shared" si="1"/>
        <v>22201</v>
      </c>
      <c r="F26">
        <f t="shared" si="2"/>
        <v>7344.4900000000007</v>
      </c>
    </row>
    <row r="27" spans="1:6">
      <c r="A27" s="5">
        <v>91.1</v>
      </c>
      <c r="B27" s="5">
        <v>254</v>
      </c>
      <c r="D27">
        <f t="shared" si="0"/>
        <v>23139.399999999998</v>
      </c>
      <c r="E27">
        <f t="shared" si="1"/>
        <v>64516</v>
      </c>
      <c r="F27">
        <f t="shared" si="2"/>
        <v>8299.2099999999991</v>
      </c>
    </row>
    <row r="28" spans="1:6">
      <c r="A28" s="5">
        <v>92.8</v>
      </c>
      <c r="B28" s="5">
        <v>125</v>
      </c>
      <c r="D28">
        <f t="shared" si="0"/>
        <v>11600</v>
      </c>
      <c r="E28">
        <f t="shared" si="1"/>
        <v>15625</v>
      </c>
      <c r="F28">
        <f t="shared" si="2"/>
        <v>8611.84</v>
      </c>
    </row>
    <row r="29" spans="1:6">
      <c r="A29" s="5">
        <v>92.8</v>
      </c>
      <c r="B29" s="5">
        <v>149</v>
      </c>
      <c r="D29">
        <f t="shared" si="0"/>
        <v>13827.199999999999</v>
      </c>
      <c r="E29">
        <f t="shared" si="1"/>
        <v>22201</v>
      </c>
      <c r="F29">
        <f t="shared" si="2"/>
        <v>8611.84</v>
      </c>
    </row>
    <row r="30" spans="1:6">
      <c r="A30" s="5">
        <v>93</v>
      </c>
      <c r="B30" s="5">
        <v>384</v>
      </c>
      <c r="D30">
        <f t="shared" si="0"/>
        <v>35712</v>
      </c>
      <c r="E30">
        <f t="shared" si="1"/>
        <v>147456</v>
      </c>
      <c r="F30">
        <f t="shared" si="2"/>
        <v>8649</v>
      </c>
    </row>
    <row r="31" spans="1:6">
      <c r="A31" s="5">
        <v>94</v>
      </c>
      <c r="B31" s="5">
        <v>447</v>
      </c>
      <c r="D31">
        <f t="shared" si="0"/>
        <v>42018</v>
      </c>
      <c r="E31">
        <f t="shared" si="1"/>
        <v>199809</v>
      </c>
      <c r="F31">
        <f t="shared" si="2"/>
        <v>8836</v>
      </c>
    </row>
    <row r="32" spans="1:6">
      <c r="A32" s="5">
        <v>95.5</v>
      </c>
      <c r="B32" s="5">
        <v>596</v>
      </c>
      <c r="D32">
        <f t="shared" si="0"/>
        <v>56918</v>
      </c>
      <c r="E32">
        <f t="shared" si="1"/>
        <v>355216</v>
      </c>
      <c r="F32">
        <f t="shared" si="2"/>
        <v>9120.25</v>
      </c>
    </row>
    <row r="33" spans="1:6">
      <c r="A33" s="5">
        <v>98</v>
      </c>
      <c r="B33" s="5">
        <v>173</v>
      </c>
      <c r="D33">
        <f t="shared" si="0"/>
        <v>16954</v>
      </c>
      <c r="E33">
        <f t="shared" si="1"/>
        <v>29929</v>
      </c>
      <c r="F33">
        <f t="shared" si="2"/>
        <v>9604</v>
      </c>
    </row>
    <row r="34" spans="1:6">
      <c r="A34" s="5">
        <v>99.3</v>
      </c>
      <c r="B34" s="5">
        <v>280</v>
      </c>
      <c r="D34">
        <f t="shared" si="0"/>
        <v>27804</v>
      </c>
      <c r="E34">
        <f t="shared" si="1"/>
        <v>78400</v>
      </c>
      <c r="F34">
        <f t="shared" si="2"/>
        <v>9860.49</v>
      </c>
    </row>
    <row r="35" spans="1:6">
      <c r="A35" s="5">
        <v>99.4</v>
      </c>
      <c r="B35" s="5">
        <v>531</v>
      </c>
      <c r="D35">
        <f t="shared" si="0"/>
        <v>52781.4</v>
      </c>
      <c r="E35">
        <f t="shared" si="1"/>
        <v>281961</v>
      </c>
      <c r="F35">
        <f t="shared" si="2"/>
        <v>9880.36</v>
      </c>
    </row>
    <row r="36" spans="1:6">
      <c r="A36" s="5">
        <v>100.7</v>
      </c>
      <c r="B36" s="5">
        <v>175</v>
      </c>
      <c r="D36">
        <f t="shared" si="0"/>
        <v>17622.5</v>
      </c>
      <c r="E36">
        <f t="shared" si="1"/>
        <v>30625</v>
      </c>
      <c r="F36">
        <f t="shared" si="2"/>
        <v>10140.49</v>
      </c>
    </row>
    <row r="37" spans="1:6">
      <c r="A37" s="5">
        <v>104.7</v>
      </c>
      <c r="B37" s="5">
        <v>309</v>
      </c>
      <c r="D37">
        <f t="shared" si="0"/>
        <v>32352.3</v>
      </c>
      <c r="E37">
        <f t="shared" si="1"/>
        <v>95481</v>
      </c>
      <c r="F37">
        <f t="shared" si="2"/>
        <v>10962.09</v>
      </c>
    </row>
    <row r="38" spans="1:6">
      <c r="A38" s="5">
        <v>105.5</v>
      </c>
      <c r="B38" s="5">
        <v>318</v>
      </c>
      <c r="D38">
        <f t="shared" si="0"/>
        <v>33549</v>
      </c>
      <c r="E38">
        <f t="shared" si="1"/>
        <v>101124</v>
      </c>
      <c r="F38">
        <f t="shared" si="2"/>
        <v>11130.25</v>
      </c>
    </row>
    <row r="39" spans="1:6">
      <c r="A39" s="5">
        <v>105.5</v>
      </c>
      <c r="B39" s="5">
        <v>293</v>
      </c>
      <c r="D39">
        <f t="shared" si="0"/>
        <v>30911.5</v>
      </c>
      <c r="E39">
        <f t="shared" si="1"/>
        <v>85849</v>
      </c>
      <c r="F39">
        <f t="shared" si="2"/>
        <v>11130.25</v>
      </c>
    </row>
    <row r="40" spans="1:6">
      <c r="A40" s="5">
        <v>126</v>
      </c>
      <c r="B40" s="5">
        <v>462</v>
      </c>
      <c r="D40">
        <f t="shared" si="0"/>
        <v>58212</v>
      </c>
      <c r="E40">
        <f t="shared" si="1"/>
        <v>213444</v>
      </c>
      <c r="F40">
        <f t="shared" si="2"/>
        <v>15876</v>
      </c>
    </row>
    <row r="41" spans="1:6">
      <c r="A41" s="5">
        <v>126.5</v>
      </c>
      <c r="B41" s="5">
        <v>600</v>
      </c>
      <c r="D41">
        <f t="shared" si="0"/>
        <v>75900</v>
      </c>
      <c r="E41">
        <f t="shared" si="1"/>
        <v>360000</v>
      </c>
      <c r="F41">
        <f t="shared" si="2"/>
        <v>16002.25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CARATULA</vt:lpstr>
      <vt:lpstr>Datos Mujeres</vt:lpstr>
      <vt:lpstr>Datos Hombres</vt:lpstr>
      <vt:lpstr>Tabla Pearson</vt:lpstr>
      <vt:lpstr>QQ Normal </vt:lpstr>
      <vt:lpstr>Caso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MARTIN RIVERA PEREZ</dc:creator>
  <cp:lastModifiedBy>Roberto Gómez</cp:lastModifiedBy>
  <dcterms:created xsi:type="dcterms:W3CDTF">2019-11-13T13:38:14Z</dcterms:created>
  <dcterms:modified xsi:type="dcterms:W3CDTF">2021-06-30T18:56:06Z</dcterms:modified>
</cp:coreProperties>
</file>