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JALVAREZ\Documents\Lista de Precios y Cotizador\"/>
    </mc:Choice>
  </mc:AlternateContent>
  <xr:revisionPtr revIDLastSave="0" documentId="13_ncr:1_{54D1DB2E-724F-401D-951D-EA10C5FFB9E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OS1" sheetId="1" r:id="rId1"/>
    <sheet name="DATOS 2" sheetId="2" r:id="rId2"/>
    <sheet name="COTIZADOR X2" sheetId="3" r:id="rId3"/>
    <sheet name="IMAGEN MOD" sheetId="5" r:id="rId4"/>
    <sheet name="IMAG MOD 25-26" sheetId="6" r:id="rId5"/>
  </sheets>
  <definedNames>
    <definedName name="_xlnm._FilterDatabase" localSheetId="1" hidden="1">'DATOS 2'!$A$1:$T$44</definedName>
    <definedName name="_xlnm.Print_Area" localSheetId="2">'COTIZADOR X2'!$A$1:$M$63</definedName>
    <definedName name="B_IMAGEN">INDEX(IMAGEN,MATCH('IMAG MOD 25-26'!$D$2,CAMION,0))</definedName>
    <definedName name="B_IMAGEN2">INDEX(IMAGEN,MATCH('COTIZADOR X2'!$J$24,CAMION,0))</definedName>
    <definedName name="CAMION">'IMAG MOD 25-26'!$A$2:$A$44</definedName>
    <definedName name="IMAGEN">'IMAG MOD 25-26'!$B$2:$B$59</definedName>
    <definedName name="MODELO">'IMAG MOD 25-26'!#REF!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3" l="1"/>
  <c r="G27" i="3" l="1"/>
  <c r="J24" i="3" l="1"/>
  <c r="I18" i="3"/>
  <c r="I19" i="3"/>
  <c r="I20" i="3"/>
  <c r="G25" i="3"/>
  <c r="L10" i="3"/>
  <c r="G24" i="3"/>
  <c r="J5" i="3"/>
  <c r="I17" i="3" l="1"/>
  <c r="C27" i="3"/>
  <c r="C37" i="3"/>
  <c r="C35" i="3"/>
  <c r="I33" i="3"/>
  <c r="D33" i="3"/>
  <c r="G31" i="3"/>
  <c r="C31" i="3"/>
  <c r="C29" i="3"/>
  <c r="I24" i="3"/>
  <c r="K13" i="3"/>
  <c r="J13" i="3"/>
  <c r="I15" i="3"/>
  <c r="I13" i="3"/>
  <c r="I14" i="3"/>
  <c r="G15" i="3"/>
  <c r="G14" i="3"/>
  <c r="G13" i="3"/>
  <c r="L22" i="3"/>
  <c r="A25" i="3"/>
  <c r="C13" i="3"/>
  <c r="F2" i="1" l="1"/>
</calcChain>
</file>

<file path=xl/sharedStrings.xml><?xml version="1.0" encoding="utf-8"?>
<sst xmlns="http://schemas.openxmlformats.org/spreadsheetml/2006/main" count="442" uniqueCount="184">
  <si>
    <t>CATALOGO</t>
  </si>
  <si>
    <t>ELF 100E</t>
  </si>
  <si>
    <t>ELF 200E</t>
  </si>
  <si>
    <t>ELF 300E</t>
  </si>
  <si>
    <t>ELF 300H</t>
  </si>
  <si>
    <t>ELF 350F</t>
  </si>
  <si>
    <t>ELF 350H</t>
  </si>
  <si>
    <t>ELF 350K</t>
  </si>
  <si>
    <t>ELF 400F</t>
  </si>
  <si>
    <t>ELF 400H</t>
  </si>
  <si>
    <t>ELF 400K</t>
  </si>
  <si>
    <t>ELF 500F</t>
  </si>
  <si>
    <t>ELF 500H</t>
  </si>
  <si>
    <t>ELF 500K</t>
  </si>
  <si>
    <t>ELF 500M+</t>
  </si>
  <si>
    <t>ELF 600H</t>
  </si>
  <si>
    <t>ELF 600K</t>
  </si>
  <si>
    <t>ELF 600M+</t>
  </si>
  <si>
    <t>FORWARD 800K</t>
  </si>
  <si>
    <t>FORWARD 800M</t>
  </si>
  <si>
    <t>FORWARD 1100L</t>
  </si>
  <si>
    <t>FORWARD 1100Q</t>
  </si>
  <si>
    <t>FORWARD 1100M</t>
  </si>
  <si>
    <t>FORWARD 1400K</t>
  </si>
  <si>
    <t>FORWARD 1400M</t>
  </si>
  <si>
    <t>FORWARD 1400Q</t>
  </si>
  <si>
    <t>AÑO MODELO</t>
  </si>
  <si>
    <t>PRECIO 2025</t>
  </si>
  <si>
    <t>PRECIO 2026</t>
  </si>
  <si>
    <t>MODELO</t>
  </si>
  <si>
    <t>LARGO APLICACIÓN</t>
  </si>
  <si>
    <t>MOTOR</t>
  </si>
  <si>
    <t>TECNOLOGIA</t>
  </si>
  <si>
    <t>GARANTIA</t>
  </si>
  <si>
    <t>EQUIPO</t>
  </si>
  <si>
    <t>FRENOS</t>
  </si>
  <si>
    <t>HP</t>
  </si>
  <si>
    <t>ib-pie@rpm</t>
  </si>
  <si>
    <t>Km/L</t>
  </si>
  <si>
    <t>ELF 100E.</t>
  </si>
  <si>
    <t>ELF 200E.</t>
  </si>
  <si>
    <t>ELF 300E.</t>
  </si>
  <si>
    <t>ELF 300H.</t>
  </si>
  <si>
    <t>ELF 400F.</t>
  </si>
  <si>
    <t>ELF 400H.</t>
  </si>
  <si>
    <t>ELF 400K.</t>
  </si>
  <si>
    <t>ELF 500F.</t>
  </si>
  <si>
    <t>ELF 500H.</t>
  </si>
  <si>
    <t>ELF 500K.</t>
  </si>
  <si>
    <t>ELF 600H.</t>
  </si>
  <si>
    <t>ELF 600K.</t>
  </si>
  <si>
    <t>FORWARD 800K.</t>
  </si>
  <si>
    <t>FORWARD 800M.</t>
  </si>
  <si>
    <t>FORWARD 1100Q.</t>
  </si>
  <si>
    <t>FORWARD 1400Q.</t>
  </si>
  <si>
    <t>PRECIO</t>
  </si>
  <si>
    <t>LARGO CHASIS</t>
  </si>
  <si>
    <t>ALTO APLICACIÓN</t>
  </si>
  <si>
    <t>ANCHO APLICACIÓN</t>
  </si>
  <si>
    <t>DISTANCIA ENTRE EJES</t>
  </si>
  <si>
    <t>PVB</t>
  </si>
  <si>
    <t>3.5 T</t>
  </si>
  <si>
    <t>CAPACIDAD DE CARGA</t>
  </si>
  <si>
    <t>4 T</t>
  </si>
  <si>
    <t>5 T</t>
  </si>
  <si>
    <t>6 T</t>
  </si>
  <si>
    <t>7 T</t>
  </si>
  <si>
    <t>10 T</t>
  </si>
  <si>
    <t>12 T</t>
  </si>
  <si>
    <t>EURO VI</t>
  </si>
  <si>
    <t>3 años o 100,000 kms</t>
  </si>
  <si>
    <t>2  años SIN límite de kms</t>
  </si>
  <si>
    <t>Motor</t>
  </si>
  <si>
    <t>Potencia</t>
  </si>
  <si>
    <t>Equipo</t>
  </si>
  <si>
    <t>hp</t>
  </si>
  <si>
    <t>Largo</t>
  </si>
  <si>
    <t>Alto</t>
  </si>
  <si>
    <t>Ancho</t>
  </si>
  <si>
    <t>Largo Ext:</t>
  </si>
  <si>
    <t>Alto Ext:</t>
  </si>
  <si>
    <t>Ancho Ext:</t>
  </si>
  <si>
    <t>TONS</t>
  </si>
  <si>
    <t>MTS</t>
  </si>
  <si>
    <t>FAMILIA</t>
  </si>
  <si>
    <t>NOMENCLATURA</t>
  </si>
  <si>
    <t>ELF</t>
  </si>
  <si>
    <t>FORWARD</t>
  </si>
  <si>
    <t>Isuzu</t>
  </si>
  <si>
    <t>Catalogo</t>
  </si>
  <si>
    <t>Distancia Entre Ejes</t>
  </si>
  <si>
    <t>Peso Bruto Vehicular</t>
  </si>
  <si>
    <t>Precio Modelo</t>
  </si>
  <si>
    <t>GRAN TOTAL</t>
  </si>
  <si>
    <t>MXN$</t>
  </si>
  <si>
    <t>ISUZU</t>
  </si>
  <si>
    <t>TONS/CARGA</t>
  </si>
  <si>
    <t>FWD 1400 26</t>
  </si>
  <si>
    <t xml:space="preserve"> </t>
  </si>
  <si>
    <t>CAMION</t>
  </si>
  <si>
    <t>IMAGEN</t>
  </si>
  <si>
    <t>PRESENTE</t>
  </si>
  <si>
    <t>Agradezco su atención y quedo atento a sus comentarios y/o sugerencias.</t>
  </si>
  <si>
    <t>ATENTAMENTE</t>
  </si>
  <si>
    <t>Ofi: (33) – 1646 – 0146</t>
  </si>
  <si>
    <t>10 KM/LT</t>
  </si>
  <si>
    <t>11 KM/LT</t>
  </si>
  <si>
    <t>9 KM/LT</t>
  </si>
  <si>
    <t>7 KM/LT</t>
  </si>
  <si>
    <t>6 KM/LT</t>
  </si>
  <si>
    <t>4.5 KM/LT</t>
  </si>
  <si>
    <t>5.5 KM/LT</t>
  </si>
  <si>
    <t>8.5 KM/LT</t>
  </si>
  <si>
    <t>Guadalajara Jal.</t>
  </si>
  <si>
    <t>PLASENCIA CAMIONES DE GUADALAJARA S.A. DE C.V.</t>
  </si>
  <si>
    <t xml:space="preserve">                                             SUC. ABASTOS</t>
  </si>
  <si>
    <t>www.isuzucamiones.com</t>
  </si>
  <si>
    <t>Ponemos a su consideración la presente cotización de nuestras unidades, acorde a su solicitud de información y necesidad de carga:</t>
  </si>
  <si>
    <t>Capacidad de Carga</t>
  </si>
  <si>
    <t>Dimensiones del Vehículo</t>
  </si>
  <si>
    <t>Dimensión de la Aplicación</t>
  </si>
  <si>
    <t>Caja Seca - Piso de Lámina Antiderrapante, Un Nivel de Riel Logístico, Zóclo &amp; Puertas tipo Tráiler</t>
  </si>
  <si>
    <t>Cel: (33) – 1926 – 9780</t>
  </si>
  <si>
    <t>Julián Álvarez González</t>
  </si>
  <si>
    <t>Asesor Comercial</t>
  </si>
  <si>
    <t>AV. LÁZARO CÁRDENAS No. 2440, COL. DEL FRESNO, C.P. 44900.</t>
  </si>
  <si>
    <t xml:space="preserve">                          GUADALAJARA, JAL TEL: (33) 1646 – 0146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</si>
  <si>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Arial"/>
        <family val="2"/>
      </rPr>
      <t>Imagen Ilustrativa. La unidad No incluye el Equipo Aliado.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</si>
  <si>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Arial"/>
        <family val="2"/>
      </rPr>
      <t>Precios Incluyen IVA.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</si>
  <si>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Se anexa Ficha Técnica de la unidad.</t>
    </r>
  </si>
  <si>
    <t>Con Atención a:</t>
  </si>
  <si>
    <t>Garantía</t>
  </si>
  <si>
    <t>Tecnología</t>
  </si>
  <si>
    <t>Largo Máximo de Aplicación</t>
  </si>
  <si>
    <t>BOLSAS DE AIRE y PANTALLA DIGITAL EN TABLERO con 21 FUNCIONES + CÁMARA DE REVERSA + AIRE ACONDICIONADO + STAR ASSIST</t>
  </si>
  <si>
    <t>BOLSA DE AIRE CONDUCTOR + CÁMARA DE REVERSA +AIRE ACONDICIONADO + ALARMA DE REVERSA + PANTALLA DE INFORMACIÓN MÚLTIPLE</t>
  </si>
  <si>
    <t>VAC-TAMBOR / TAMBOR VÁLVULA LSPV</t>
  </si>
  <si>
    <t>VAC-TAMBOR/TAMBOR VÁLVULA LSPV</t>
  </si>
  <si>
    <t>RAZÓN SOCIAL:</t>
  </si>
  <si>
    <r>
      <t xml:space="preserve">     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Arial"/>
        <family val="2"/>
      </rPr>
      <t>Esta información se envía en formato digital a:</t>
    </r>
  </si>
  <si>
    <r>
      <t>·</t>
    </r>
    <r>
      <rPr>
        <b/>
        <u/>
        <sz val="12"/>
        <color theme="1"/>
        <rFont val="Times New Roman"/>
        <family val="1"/>
      </rPr>
      <t xml:space="preserve">       </t>
    </r>
    <r>
      <rPr>
        <b/>
        <i/>
        <u/>
        <sz val="12"/>
        <color theme="1"/>
        <rFont val="Arial"/>
        <family val="2"/>
      </rPr>
      <t>La Unidad viene con A/C y Cámara de Reversa Instalados, en el Camión.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</si>
  <si>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*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UNIDAD SUJETA A DISPONIBILIDAD.</t>
    </r>
  </si>
  <si>
    <t>Clienteee@gmail.com</t>
  </si>
  <si>
    <t>MT3</t>
  </si>
  <si>
    <t>jalvarez@isuzucamiones.com</t>
  </si>
  <si>
    <r>
      <rPr>
        <b/>
        <i/>
        <sz val="11"/>
        <color rgb="FFFF0000"/>
        <rFont val="Arial"/>
        <family val="2"/>
      </rPr>
      <t>Unidad en Existencia,</t>
    </r>
    <r>
      <rPr>
        <i/>
        <sz val="10"/>
        <color theme="1"/>
        <rFont val="Arial"/>
        <family val="2"/>
      </rPr>
      <t xml:space="preserve"> Entrega Inmediata Chasis Cabina</t>
    </r>
    <r>
      <rPr>
        <b/>
        <i/>
        <sz val="12"/>
        <color theme="1"/>
        <rFont val="Arial"/>
        <family val="2"/>
      </rPr>
      <t>*</t>
    </r>
  </si>
  <si>
    <t>Descuento Especial</t>
  </si>
  <si>
    <r>
      <t>·</t>
    </r>
    <r>
      <rPr>
        <u/>
        <sz val="7"/>
        <color theme="1"/>
        <rFont val="Times New Roman"/>
        <family val="1"/>
      </rPr>
      <t xml:space="preserve">       </t>
    </r>
    <r>
      <rPr>
        <b/>
        <i/>
        <u/>
        <sz val="10"/>
        <color theme="1"/>
        <rFont val="Arial"/>
        <family val="2"/>
      </rPr>
      <t>Límite del T.C. $ 20.00 MXN/USD. Precios sujetos a cambios sin previo aviso.</t>
    </r>
  </si>
  <si>
    <t>ALTO CAMIÓN</t>
  </si>
  <si>
    <t>ANCHO CABINA</t>
  </si>
  <si>
    <t>ib-pie @ rpm</t>
  </si>
  <si>
    <t>LLANTAS</t>
  </si>
  <si>
    <t>4 cilindros 2,999 CC DOHC+VVT / TURBO VGS + EGR + DPD + SCR</t>
  </si>
  <si>
    <t>148 @ 2800</t>
  </si>
  <si>
    <t>277 @ 1,280</t>
  </si>
  <si>
    <t>205 / 75 R16C - 113 / 111</t>
  </si>
  <si>
    <t>VAC-DISCO/TAMBOR ABS+EBD</t>
  </si>
  <si>
    <t>4 cilindros 2,999 CC DOHC+VVT / TURBO VGS + EGR + DOC + DPD + SCR</t>
  </si>
  <si>
    <t>VAC-DISCO/TAMBOR ABS+EBD+BOOST ASSIST</t>
  </si>
  <si>
    <t>215 / 85 R16 - 10 PR</t>
  </si>
  <si>
    <t>4 cilindros 5,194 CC OHC / TURBO VGS + EGR + DPD + SCR</t>
  </si>
  <si>
    <t>BOLSA DE AIRE CONDUCTOR + CÁMARA DE REVERSA +AIRE ACONDICIONADO + ALARMA DE REVERSA + MANDOS AL VOLANTE+ CIERRE CENTRALIZADO VENTANAS ELÉCTRICAS + PUERTO USB (SÓLO ENERGÍA)</t>
  </si>
  <si>
    <t>182 @ 2600</t>
  </si>
  <si>
    <t>372 @ 1600</t>
  </si>
  <si>
    <t>225 / 70 R19.5 - 12 PR</t>
  </si>
  <si>
    <t>VAC-DISCO/DISCO ABS+EBD+BOOST ASSIST</t>
  </si>
  <si>
    <t>AIRE SOBRE HIDRÁULICO (AOH) TAMBOR/TAMBOR ABS + EBD</t>
  </si>
  <si>
    <t>207 @ 2400</t>
  </si>
  <si>
    <t>521 @ 1600</t>
  </si>
  <si>
    <t>225 / 70 R19.5 G</t>
  </si>
  <si>
    <t>6 cilindros 7,790 CC OHC / TURBO VGS + EGR + DPD + SCR</t>
  </si>
  <si>
    <t>FRENOS DE AIRE TAMBOR/TAMBOR + ABS</t>
  </si>
  <si>
    <t>271 @ 2400</t>
  </si>
  <si>
    <t>724 @ 1450</t>
  </si>
  <si>
    <t>11R22.5 148 / 145</t>
  </si>
  <si>
    <t>ELF 500M</t>
  </si>
  <si>
    <t>ELF 600M</t>
  </si>
  <si>
    <t>1.8 T</t>
  </si>
  <si>
    <t>2.6 T</t>
  </si>
  <si>
    <t>ELF 500M.</t>
  </si>
  <si>
    <t>ELF 600M.</t>
  </si>
  <si>
    <t>FORWARD 1100L.</t>
  </si>
  <si>
    <t>FORWARD 1400K.</t>
  </si>
  <si>
    <t>Cotización Vigente Hasta el 28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</si>
</sst>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"/>
    <numFmt numFmtId="165" formatCode="[$-F800]dddd\,\ mmmm\ dd\,\ yyyy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1"/>
      <color rgb="FFC00000"/>
      <name val="Arial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sz val="11"/>
      <color theme="1"/>
      <name val="ADLaM Display"/>
    </font>
    <font>
      <b/>
      <sz val="2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sz val="16"/>
      <color theme="0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Arial"/>
      <family val="2"/>
    </font>
    <font>
      <b/>
      <sz val="12"/>
      <color theme="0"/>
      <name val="Arial"/>
      <family val="2"/>
    </font>
    <font>
      <u/>
      <sz val="10"/>
      <color theme="1"/>
      <name val="Symbol"/>
      <family val="1"/>
      <charset val="2"/>
    </font>
    <font>
      <u/>
      <sz val="7"/>
      <color theme="1"/>
      <name val="Times New Roman"/>
      <family val="1"/>
    </font>
    <font>
      <b/>
      <i/>
      <u/>
      <sz val="10"/>
      <color theme="1"/>
      <name val="Arial"/>
      <family val="2"/>
    </font>
    <font>
      <sz val="12"/>
      <color theme="1"/>
      <name val="Times New Roman"/>
      <family val="1"/>
    </font>
    <font>
      <b/>
      <i/>
      <u/>
      <sz val="12"/>
      <color theme="1"/>
      <name val="Arial"/>
      <family val="2"/>
    </font>
    <font>
      <b/>
      <u/>
      <sz val="12"/>
      <color theme="1"/>
      <name val="Symbol"/>
      <family val="1"/>
      <charset val="2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4" tint="-0.249977111117893"/>
      <name val="Arial"/>
      <family val="2"/>
    </font>
    <font>
      <b/>
      <i/>
      <sz val="11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rgb="FFFF0000"/>
      </top>
      <bottom/>
      <diagonal/>
    </border>
    <border>
      <left/>
      <right/>
      <top/>
      <bottom style="double">
        <color rgb="FFFF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14" xfId="0" applyFont="1" applyBorder="1" applyAlignment="1">
      <alignment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3" fillId="8" borderId="0" xfId="2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12" fillId="9" borderId="24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2" fontId="18" fillId="9" borderId="21" xfId="0" applyNumberFormat="1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11" borderId="21" xfId="0" applyFont="1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28" fillId="0" borderId="30" xfId="0" applyNumberFormat="1" applyFont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44" fontId="34" fillId="9" borderId="7" xfId="1" applyFont="1" applyFill="1" applyBorder="1" applyAlignment="1">
      <alignment vertical="center" wrapText="1"/>
    </xf>
    <xf numFmtId="0" fontId="18" fillId="9" borderId="0" xfId="0" applyFont="1" applyFill="1" applyAlignment="1">
      <alignment horizontal="center" vertical="center" wrapText="1"/>
    </xf>
    <xf numFmtId="0" fontId="25" fillId="10" borderId="38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8" borderId="3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8" borderId="40" xfId="0" applyFill="1" applyBorder="1" applyAlignment="1">
      <alignment horizontal="center" vertical="center" wrapText="1"/>
    </xf>
    <xf numFmtId="0" fontId="0" fillId="8" borderId="39" xfId="0" applyFill="1" applyBorder="1" applyAlignment="1">
      <alignment horizontal="center" vertical="center" wrapText="1"/>
    </xf>
    <xf numFmtId="0" fontId="46" fillId="0" borderId="30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9" borderId="0" xfId="0" applyFill="1" applyAlignment="1">
      <alignment vertical="center" wrapText="1"/>
    </xf>
    <xf numFmtId="0" fontId="19" fillId="9" borderId="18" xfId="0" applyFont="1" applyFill="1" applyBorder="1" applyAlignment="1">
      <alignment horizontal="center" vertical="center" wrapText="1"/>
    </xf>
    <xf numFmtId="0" fontId="19" fillId="9" borderId="1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4" fontId="34" fillId="0" borderId="37" xfId="1" applyFont="1" applyBorder="1" applyAlignment="1">
      <alignment horizontal="center" vertical="center" wrapText="1"/>
    </xf>
    <xf numFmtId="44" fontId="34" fillId="0" borderId="9" xfId="1" applyFont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 wrapText="1"/>
    </xf>
    <xf numFmtId="0" fontId="14" fillId="7" borderId="28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8" fillId="0" borderId="14" xfId="0" applyFont="1" applyBorder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8" fillId="0" borderId="15" xfId="0" applyFont="1" applyBorder="1" applyAlignment="1">
      <alignment horizontal="left" vertical="center" indent="2"/>
    </xf>
    <xf numFmtId="0" fontId="35" fillId="0" borderId="14" xfId="0" applyFont="1" applyBorder="1" applyAlignment="1">
      <alignment horizontal="left" vertical="center" indent="2"/>
    </xf>
    <xf numFmtId="0" fontId="35" fillId="0" borderId="0" xfId="0" applyFont="1" applyAlignment="1">
      <alignment horizontal="left" vertical="center" indent="2"/>
    </xf>
    <xf numFmtId="0" fontId="35" fillId="0" borderId="15" xfId="0" applyFont="1" applyBorder="1" applyAlignment="1">
      <alignment horizontal="left" vertical="center" indent="2"/>
    </xf>
    <xf numFmtId="0" fontId="40" fillId="0" borderId="14" xfId="0" applyFont="1" applyBorder="1" applyAlignment="1">
      <alignment horizontal="left" vertical="center" indent="2"/>
    </xf>
    <xf numFmtId="0" fontId="40" fillId="0" borderId="0" xfId="0" applyFont="1" applyAlignment="1">
      <alignment horizontal="left" vertical="center" indent="2"/>
    </xf>
    <xf numFmtId="0" fontId="40" fillId="0" borderId="15" xfId="0" applyFont="1" applyBorder="1" applyAlignment="1">
      <alignment horizontal="left" vertical="center" indent="2"/>
    </xf>
    <xf numFmtId="0" fontId="21" fillId="0" borderId="0" xfId="0" applyFont="1" applyAlignment="1">
      <alignment horizontal="center" vertical="center"/>
    </xf>
    <xf numFmtId="0" fontId="3" fillId="0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43" fillId="0" borderId="2" xfId="2" applyFont="1" applyBorder="1" applyAlignment="1">
      <alignment horizontal="left" vertical="center"/>
    </xf>
    <xf numFmtId="0" fontId="43" fillId="0" borderId="17" xfId="2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3" fillId="0" borderId="31" xfId="0" applyFont="1" applyBorder="1" applyAlignment="1">
      <alignment horizontal="center" vertical="center" wrapText="1"/>
    </xf>
    <xf numFmtId="0" fontId="43" fillId="0" borderId="0" xfId="2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44" fontId="11" fillId="0" borderId="30" xfId="1" applyFont="1" applyBorder="1" applyAlignment="1">
      <alignment horizontal="center" vertical="center" wrapText="1"/>
    </xf>
    <xf numFmtId="44" fontId="21" fillId="0" borderId="7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44" fontId="21" fillId="0" borderId="30" xfId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6" fillId="6" borderId="34" xfId="0" applyFont="1" applyFill="1" applyBorder="1" applyAlignment="1">
      <alignment horizontal="center" vertical="center" wrapText="1"/>
    </xf>
    <xf numFmtId="0" fontId="26" fillId="6" borderId="35" xfId="0" applyFont="1" applyFill="1" applyBorder="1" applyAlignment="1">
      <alignment horizontal="center" vertical="center" wrapText="1"/>
    </xf>
    <xf numFmtId="0" fontId="26" fillId="6" borderId="36" xfId="0" applyFont="1" applyFill="1" applyBorder="1" applyAlignment="1">
      <alignment horizontal="center" vertical="center" wrapText="1"/>
    </xf>
    <xf numFmtId="0" fontId="22" fillId="9" borderId="19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6" fillId="10" borderId="23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 wrapText="1"/>
    </xf>
    <xf numFmtId="0" fontId="24" fillId="10" borderId="25" xfId="0" applyFont="1" applyFill="1" applyBorder="1" applyAlignment="1">
      <alignment horizontal="center" vertical="center" wrapText="1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" Type="http://schemas.openxmlformats.org/officeDocument/2006/relationships/image" Target="../media/image8.png"/><Relationship Id="rId21" Type="http://schemas.openxmlformats.org/officeDocument/2006/relationships/image" Target="../media/image26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emf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14112</xdr:colOff>
          <xdr:row>24</xdr:row>
          <xdr:rowOff>119944</xdr:rowOff>
        </xdr:from>
        <xdr:to>
          <xdr:col>13</xdr:col>
          <xdr:colOff>246944</xdr:colOff>
          <xdr:row>32</xdr:row>
          <xdr:rowOff>74082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B_IMAGEN2" spid="_x0000_s3259"/>
                </a:ext>
              </a:extLst>
            </xdr:cNvPicPr>
          </xdr:nvPicPr>
          <xdr:blipFill rotWithShape="1">
            <a:blip xmlns:r="http://schemas.openxmlformats.org/officeDocument/2006/relationships" r:embed="rId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  <a:lum contrast="40000"/>
            </a:blip>
            <a:srcRect t="28032" b="26580"/>
            <a:stretch>
              <a:fillRect/>
            </a:stretch>
          </xdr:blipFill>
          <xdr:spPr>
            <a:xfrm>
              <a:off x="4642556" y="4346222"/>
              <a:ext cx="3400777" cy="1629833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6</xdr:col>
      <xdr:colOff>234597</xdr:colOff>
      <xdr:row>0</xdr:row>
      <xdr:rowOff>42333</xdr:rowOff>
    </xdr:from>
    <xdr:to>
      <xdr:col>9</xdr:col>
      <xdr:colOff>190500</xdr:colOff>
      <xdr:row>2</xdr:row>
      <xdr:rowOff>179917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6847" y="42333"/>
          <a:ext cx="1755070" cy="518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55562</xdr:rowOff>
    </xdr:from>
    <xdr:to>
      <xdr:col>13</xdr:col>
      <xdr:colOff>7938</xdr:colOff>
      <xdr:row>72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38" t="167" r="735" b="-572"/>
        <a:stretch/>
      </xdr:blipFill>
      <xdr:spPr>
        <a:xfrm>
          <a:off x="0" y="7905750"/>
          <a:ext cx="9913938" cy="523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176388</xdr:colOff>
          <xdr:row>1</xdr:row>
          <xdr:rowOff>148167</xdr:rowOff>
        </xdr:from>
        <xdr:to>
          <xdr:col>4</xdr:col>
          <xdr:colOff>2434166</xdr:colOff>
          <xdr:row>1</xdr:row>
          <xdr:rowOff>1516945</xdr:rowOff>
        </xdr:to>
        <xdr:pic>
          <xdr:nvPicPr>
            <xdr:cNvPr id="37" name="Imagen 36">
              <a:extLst>
                <a:ext uri="{FF2B5EF4-FFF2-40B4-BE49-F238E27FC236}">
                  <a16:creationId xmlns:a16="http://schemas.microsoft.com/office/drawing/2014/main" id="{00000000-0008-0000-0400-000025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B_IMAGEN" spid="_x0000_s2201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t="28032" b="26580"/>
            <a:stretch>
              <a:fillRect/>
            </a:stretch>
          </xdr:blipFill>
          <xdr:spPr>
            <a:xfrm>
              <a:off x="5827888" y="331611"/>
              <a:ext cx="2257778" cy="1368778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1</xdr:col>
      <xdr:colOff>226785</xdr:colOff>
      <xdr:row>1</xdr:row>
      <xdr:rowOff>517072</xdr:rowOff>
    </xdr:from>
    <xdr:to>
      <xdr:col>1</xdr:col>
      <xdr:colOff>1877785</xdr:colOff>
      <xdr:row>1</xdr:row>
      <xdr:rowOff>1124857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214" y="698501"/>
          <a:ext cx="1651000" cy="607785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272143</xdr:colOff>
      <xdr:row>2</xdr:row>
      <xdr:rowOff>462641</xdr:rowOff>
    </xdr:from>
    <xdr:to>
      <xdr:col>1</xdr:col>
      <xdr:colOff>1986642</xdr:colOff>
      <xdr:row>2</xdr:row>
      <xdr:rowOff>1142998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572" y="2222498"/>
          <a:ext cx="1714499" cy="680357"/>
        </a:xfrm>
        <a:prstGeom prst="rect">
          <a:avLst/>
        </a:prstGeom>
      </xdr:spPr>
    </xdr:pic>
    <xdr:clientData/>
  </xdr:twoCellAnchor>
  <xdr:twoCellAnchor editAs="oneCell">
    <xdr:from>
      <xdr:col>1</xdr:col>
      <xdr:colOff>437068</xdr:colOff>
      <xdr:row>3</xdr:row>
      <xdr:rowOff>498927</xdr:rowOff>
    </xdr:from>
    <xdr:to>
      <xdr:col>1</xdr:col>
      <xdr:colOff>1759857</xdr:colOff>
      <xdr:row>3</xdr:row>
      <xdr:rowOff>1070428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97" y="3837213"/>
          <a:ext cx="1322789" cy="571501"/>
        </a:xfrm>
        <a:prstGeom prst="rect">
          <a:avLst/>
        </a:prstGeom>
      </xdr:spPr>
    </xdr:pic>
    <xdr:clientData/>
  </xdr:twoCellAnchor>
  <xdr:twoCellAnchor editAs="oneCell">
    <xdr:from>
      <xdr:col>1</xdr:col>
      <xdr:colOff>462644</xdr:colOff>
      <xdr:row>4</xdr:row>
      <xdr:rowOff>451953</xdr:rowOff>
    </xdr:from>
    <xdr:to>
      <xdr:col>1</xdr:col>
      <xdr:colOff>1605643</xdr:colOff>
      <xdr:row>4</xdr:row>
      <xdr:rowOff>1098534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5644" y="5377739"/>
          <a:ext cx="1142999" cy="646581"/>
        </a:xfrm>
        <a:prstGeom prst="rect">
          <a:avLst/>
        </a:prstGeom>
      </xdr:spPr>
    </xdr:pic>
    <xdr:clientData/>
  </xdr:twoCellAnchor>
  <xdr:twoCellAnchor editAs="oneCell">
    <xdr:from>
      <xdr:col>1</xdr:col>
      <xdr:colOff>376931</xdr:colOff>
      <xdr:row>5</xdr:row>
      <xdr:rowOff>463241</xdr:rowOff>
    </xdr:from>
    <xdr:to>
      <xdr:col>1</xdr:col>
      <xdr:colOff>1814284</xdr:colOff>
      <xdr:row>5</xdr:row>
      <xdr:rowOff>1143475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74360" y="6958384"/>
          <a:ext cx="1437353" cy="680234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435428</xdr:colOff>
      <xdr:row>6</xdr:row>
      <xdr:rowOff>424663</xdr:rowOff>
    </xdr:from>
    <xdr:to>
      <xdr:col>1</xdr:col>
      <xdr:colOff>1841500</xdr:colOff>
      <xdr:row>6</xdr:row>
      <xdr:rowOff>1140129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57" y="8498234"/>
          <a:ext cx="1406072" cy="715466"/>
        </a:xfrm>
        <a:prstGeom prst="rect">
          <a:avLst/>
        </a:prstGeom>
      </xdr:spPr>
    </xdr:pic>
    <xdr:clientData/>
  </xdr:twoCellAnchor>
  <xdr:twoCellAnchor editAs="oneCell">
    <xdr:from>
      <xdr:col>1</xdr:col>
      <xdr:colOff>353782</xdr:colOff>
      <xdr:row>7</xdr:row>
      <xdr:rowOff>464451</xdr:rowOff>
    </xdr:from>
    <xdr:to>
      <xdr:col>1</xdr:col>
      <xdr:colOff>1895927</xdr:colOff>
      <xdr:row>7</xdr:row>
      <xdr:rowOff>1125332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51211" y="10116451"/>
          <a:ext cx="1542145" cy="660881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417286</xdr:colOff>
      <xdr:row>8</xdr:row>
      <xdr:rowOff>483088</xdr:rowOff>
    </xdr:from>
    <xdr:to>
      <xdr:col>1</xdr:col>
      <xdr:colOff>1814285</xdr:colOff>
      <xdr:row>8</xdr:row>
      <xdr:rowOff>1123679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715" y="11713517"/>
          <a:ext cx="1396999" cy="640591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544286</xdr:colOff>
      <xdr:row>9</xdr:row>
      <xdr:rowOff>440766</xdr:rowOff>
    </xdr:from>
    <xdr:to>
      <xdr:col>1</xdr:col>
      <xdr:colOff>1741714</xdr:colOff>
      <xdr:row>9</xdr:row>
      <xdr:rowOff>1076444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715" y="13249623"/>
          <a:ext cx="1197428" cy="635678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544286</xdr:colOff>
      <xdr:row>10</xdr:row>
      <xdr:rowOff>480786</xdr:rowOff>
    </xdr:from>
    <xdr:to>
      <xdr:col>1</xdr:col>
      <xdr:colOff>1741714</xdr:colOff>
      <xdr:row>10</xdr:row>
      <xdr:rowOff>1116464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715" y="14868072"/>
          <a:ext cx="1197428" cy="635678"/>
        </a:xfrm>
        <a:prstGeom prst="rect">
          <a:avLst/>
        </a:prstGeom>
      </xdr:spPr>
    </xdr:pic>
    <xdr:clientData/>
  </xdr:twoCellAnchor>
  <xdr:twoCellAnchor editAs="oneCell">
    <xdr:from>
      <xdr:col>1</xdr:col>
      <xdr:colOff>399142</xdr:colOff>
      <xdr:row>11</xdr:row>
      <xdr:rowOff>480785</xdr:rowOff>
    </xdr:from>
    <xdr:to>
      <xdr:col>1</xdr:col>
      <xdr:colOff>1741714</xdr:colOff>
      <xdr:row>11</xdr:row>
      <xdr:rowOff>1116463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6571" y="16446499"/>
          <a:ext cx="1342572" cy="635678"/>
        </a:xfrm>
        <a:prstGeom prst="rect">
          <a:avLst/>
        </a:prstGeom>
      </xdr:spPr>
    </xdr:pic>
    <xdr:clientData/>
  </xdr:twoCellAnchor>
  <xdr:twoCellAnchor editAs="oneCell">
    <xdr:from>
      <xdr:col>1</xdr:col>
      <xdr:colOff>489858</xdr:colOff>
      <xdr:row>12</xdr:row>
      <xdr:rowOff>462076</xdr:rowOff>
    </xdr:from>
    <xdr:to>
      <xdr:col>1</xdr:col>
      <xdr:colOff>1714500</xdr:colOff>
      <xdr:row>12</xdr:row>
      <xdr:rowOff>1093545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287" y="18006219"/>
          <a:ext cx="1224642" cy="631469"/>
        </a:xfrm>
        <a:prstGeom prst="rect">
          <a:avLst/>
        </a:prstGeom>
      </xdr:spPr>
    </xdr:pic>
    <xdr:clientData/>
  </xdr:twoCellAnchor>
  <xdr:twoCellAnchor editAs="oneCell">
    <xdr:from>
      <xdr:col>1</xdr:col>
      <xdr:colOff>344714</xdr:colOff>
      <xdr:row>13</xdr:row>
      <xdr:rowOff>445727</xdr:rowOff>
    </xdr:from>
    <xdr:to>
      <xdr:col>1</xdr:col>
      <xdr:colOff>1787071</xdr:colOff>
      <xdr:row>13</xdr:row>
      <xdr:rowOff>1098205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143" y="19568298"/>
          <a:ext cx="1442357" cy="652478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15</xdr:row>
      <xdr:rowOff>498792</xdr:rowOff>
    </xdr:from>
    <xdr:to>
      <xdr:col>1</xdr:col>
      <xdr:colOff>1823356</xdr:colOff>
      <xdr:row>15</xdr:row>
      <xdr:rowOff>1122022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429" y="22778221"/>
          <a:ext cx="1315356" cy="623230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453570</xdr:colOff>
      <xdr:row>17</xdr:row>
      <xdr:rowOff>465611</xdr:rowOff>
    </xdr:from>
    <xdr:to>
      <xdr:col>1</xdr:col>
      <xdr:colOff>1796141</xdr:colOff>
      <xdr:row>17</xdr:row>
      <xdr:rowOff>1112951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50999" y="25901897"/>
          <a:ext cx="1342571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371928</xdr:colOff>
      <xdr:row>19</xdr:row>
      <xdr:rowOff>510967</xdr:rowOff>
    </xdr:from>
    <xdr:to>
      <xdr:col>1</xdr:col>
      <xdr:colOff>1805214</xdr:colOff>
      <xdr:row>19</xdr:row>
      <xdr:rowOff>1158307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69357" y="29104110"/>
          <a:ext cx="1433286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21</xdr:row>
      <xdr:rowOff>534248</xdr:rowOff>
    </xdr:from>
    <xdr:to>
      <xdr:col>1</xdr:col>
      <xdr:colOff>1895928</xdr:colOff>
      <xdr:row>21</xdr:row>
      <xdr:rowOff>1176450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78429" y="32284248"/>
          <a:ext cx="1514928" cy="642202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408214</xdr:colOff>
      <xdr:row>23</xdr:row>
      <xdr:rowOff>456538</xdr:rowOff>
    </xdr:from>
    <xdr:to>
      <xdr:col>1</xdr:col>
      <xdr:colOff>1805214</xdr:colOff>
      <xdr:row>23</xdr:row>
      <xdr:rowOff>1103878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643" y="35363395"/>
          <a:ext cx="1397000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471715</xdr:colOff>
      <xdr:row>25</xdr:row>
      <xdr:rowOff>488009</xdr:rowOff>
    </xdr:from>
    <xdr:to>
      <xdr:col>1</xdr:col>
      <xdr:colOff>1814287</xdr:colOff>
      <xdr:row>25</xdr:row>
      <xdr:rowOff>1176451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144" y="38551723"/>
          <a:ext cx="1342572" cy="688442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27</xdr:row>
      <xdr:rowOff>484075</xdr:rowOff>
    </xdr:from>
    <xdr:to>
      <xdr:col>1</xdr:col>
      <xdr:colOff>1814287</xdr:colOff>
      <xdr:row>27</xdr:row>
      <xdr:rowOff>1167379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86" y="41704646"/>
          <a:ext cx="1514930" cy="683304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226785</xdr:colOff>
      <xdr:row>29</xdr:row>
      <xdr:rowOff>447096</xdr:rowOff>
    </xdr:from>
    <xdr:to>
      <xdr:col>1</xdr:col>
      <xdr:colOff>1823356</xdr:colOff>
      <xdr:row>29</xdr:row>
      <xdr:rowOff>1140163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214" y="44824525"/>
          <a:ext cx="1596571" cy="693067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417285</xdr:colOff>
      <xdr:row>31</xdr:row>
      <xdr:rowOff>438397</xdr:rowOff>
    </xdr:from>
    <xdr:to>
      <xdr:col>1</xdr:col>
      <xdr:colOff>1805213</xdr:colOff>
      <xdr:row>31</xdr:row>
      <xdr:rowOff>1085737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714" y="47972683"/>
          <a:ext cx="1387928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14</xdr:row>
      <xdr:rowOff>508000</xdr:rowOff>
    </xdr:from>
    <xdr:to>
      <xdr:col>1</xdr:col>
      <xdr:colOff>1732642</xdr:colOff>
      <xdr:row>14</xdr:row>
      <xdr:rowOff>1139469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429" y="21209000"/>
          <a:ext cx="1224642" cy="631469"/>
        </a:xfrm>
        <a:prstGeom prst="rect">
          <a:avLst/>
        </a:prstGeom>
      </xdr:spPr>
    </xdr:pic>
    <xdr:clientData/>
  </xdr:twoCellAnchor>
  <xdr:twoCellAnchor editAs="oneCell">
    <xdr:from>
      <xdr:col>1</xdr:col>
      <xdr:colOff>426358</xdr:colOff>
      <xdr:row>16</xdr:row>
      <xdr:rowOff>453573</xdr:rowOff>
    </xdr:from>
    <xdr:to>
      <xdr:col>1</xdr:col>
      <xdr:colOff>1750786</xdr:colOff>
      <xdr:row>16</xdr:row>
      <xdr:rowOff>1085042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87" y="24311430"/>
          <a:ext cx="1324428" cy="631469"/>
        </a:xfrm>
        <a:prstGeom prst="rect">
          <a:avLst/>
        </a:prstGeom>
      </xdr:spPr>
    </xdr:pic>
    <xdr:clientData/>
  </xdr:twoCellAnchor>
  <xdr:twoCellAnchor editAs="oneCell">
    <xdr:from>
      <xdr:col>1</xdr:col>
      <xdr:colOff>444499</xdr:colOff>
      <xdr:row>18</xdr:row>
      <xdr:rowOff>431665</xdr:rowOff>
    </xdr:from>
    <xdr:to>
      <xdr:col>1</xdr:col>
      <xdr:colOff>1778000</xdr:colOff>
      <xdr:row>18</xdr:row>
      <xdr:rowOff>1174731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928" y="27446379"/>
          <a:ext cx="1333501" cy="743066"/>
        </a:xfrm>
        <a:prstGeom prst="rect">
          <a:avLst/>
        </a:prstGeom>
      </xdr:spPr>
    </xdr:pic>
    <xdr:clientData/>
  </xdr:twoCellAnchor>
  <xdr:twoCellAnchor editAs="oneCell">
    <xdr:from>
      <xdr:col>1</xdr:col>
      <xdr:colOff>526143</xdr:colOff>
      <xdr:row>20</xdr:row>
      <xdr:rowOff>462643</xdr:rowOff>
    </xdr:from>
    <xdr:to>
      <xdr:col>1</xdr:col>
      <xdr:colOff>1859644</xdr:colOff>
      <xdr:row>20</xdr:row>
      <xdr:rowOff>1205709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3572" y="30634214"/>
          <a:ext cx="1333501" cy="743066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453572</xdr:colOff>
      <xdr:row>22</xdr:row>
      <xdr:rowOff>435428</xdr:rowOff>
    </xdr:from>
    <xdr:to>
      <xdr:col>1</xdr:col>
      <xdr:colOff>1787073</xdr:colOff>
      <xdr:row>22</xdr:row>
      <xdr:rowOff>1178494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1" y="33763857"/>
          <a:ext cx="1333501" cy="743066"/>
        </a:xfrm>
        <a:prstGeom prst="rect">
          <a:avLst/>
        </a:prstGeom>
      </xdr:spPr>
    </xdr:pic>
    <xdr:clientData/>
  </xdr:twoCellAnchor>
  <xdr:twoCellAnchor editAs="oneCell">
    <xdr:from>
      <xdr:col>1</xdr:col>
      <xdr:colOff>362857</xdr:colOff>
      <xdr:row>24</xdr:row>
      <xdr:rowOff>471853</xdr:rowOff>
    </xdr:from>
    <xdr:to>
      <xdr:col>1</xdr:col>
      <xdr:colOff>1768929</xdr:colOff>
      <xdr:row>24</xdr:row>
      <xdr:rowOff>1169425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286" y="36957139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426358</xdr:colOff>
      <xdr:row>26</xdr:row>
      <xdr:rowOff>462643</xdr:rowOff>
    </xdr:from>
    <xdr:to>
      <xdr:col>1</xdr:col>
      <xdr:colOff>1832430</xdr:colOff>
      <xdr:row>26</xdr:row>
      <xdr:rowOff>1160215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87" y="40104786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435429</xdr:colOff>
      <xdr:row>28</xdr:row>
      <xdr:rowOff>471714</xdr:rowOff>
    </xdr:from>
    <xdr:to>
      <xdr:col>1</xdr:col>
      <xdr:colOff>1841501</xdr:colOff>
      <xdr:row>28</xdr:row>
      <xdr:rowOff>1169286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58" y="43270714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462642</xdr:colOff>
      <xdr:row>30</xdr:row>
      <xdr:rowOff>426358</xdr:rowOff>
    </xdr:from>
    <xdr:to>
      <xdr:col>1</xdr:col>
      <xdr:colOff>1868714</xdr:colOff>
      <xdr:row>30</xdr:row>
      <xdr:rowOff>1123930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0071" y="46382215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426358</xdr:colOff>
      <xdr:row>32</xdr:row>
      <xdr:rowOff>458791</xdr:rowOff>
    </xdr:from>
    <xdr:to>
      <xdr:col>1</xdr:col>
      <xdr:colOff>1832428</xdr:colOff>
      <xdr:row>32</xdr:row>
      <xdr:rowOff>1136919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87" y="49571505"/>
          <a:ext cx="1406070" cy="678128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417286</xdr:colOff>
      <xdr:row>34</xdr:row>
      <xdr:rowOff>517071</xdr:rowOff>
    </xdr:from>
    <xdr:to>
      <xdr:col>1</xdr:col>
      <xdr:colOff>1823356</xdr:colOff>
      <xdr:row>34</xdr:row>
      <xdr:rowOff>1195199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715" y="52786642"/>
          <a:ext cx="1406070" cy="678128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326572</xdr:colOff>
      <xdr:row>33</xdr:row>
      <xdr:rowOff>463790</xdr:rowOff>
    </xdr:from>
    <xdr:to>
      <xdr:col>1</xdr:col>
      <xdr:colOff>1805214</xdr:colOff>
      <xdr:row>33</xdr:row>
      <xdr:rowOff>1077684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51154933"/>
          <a:ext cx="1478642" cy="61389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408214</xdr:colOff>
      <xdr:row>35</xdr:row>
      <xdr:rowOff>453571</xdr:rowOff>
    </xdr:from>
    <xdr:to>
      <xdr:col>1</xdr:col>
      <xdr:colOff>1886856</xdr:colOff>
      <xdr:row>35</xdr:row>
      <xdr:rowOff>1067465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643" y="54301571"/>
          <a:ext cx="1478642" cy="613894"/>
        </a:xfrm>
        <a:prstGeom prst="rect">
          <a:avLst/>
        </a:prstGeom>
      </xdr:spPr>
    </xdr:pic>
    <xdr:clientData/>
  </xdr:twoCellAnchor>
  <xdr:twoCellAnchor editAs="oneCell">
    <xdr:from>
      <xdr:col>1</xdr:col>
      <xdr:colOff>263071</xdr:colOff>
      <xdr:row>36</xdr:row>
      <xdr:rowOff>451273</xdr:rowOff>
    </xdr:from>
    <xdr:to>
      <xdr:col>1</xdr:col>
      <xdr:colOff>1905000</xdr:colOff>
      <xdr:row>36</xdr:row>
      <xdr:rowOff>1133486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0" y="55877702"/>
          <a:ext cx="1641929" cy="68221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38</xdr:row>
      <xdr:rowOff>471714</xdr:rowOff>
    </xdr:from>
    <xdr:to>
      <xdr:col>1</xdr:col>
      <xdr:colOff>1959429</xdr:colOff>
      <xdr:row>38</xdr:row>
      <xdr:rowOff>1153927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14929" y="59055000"/>
          <a:ext cx="1641929" cy="68221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37</xdr:row>
      <xdr:rowOff>442248</xdr:rowOff>
    </xdr:from>
    <xdr:to>
      <xdr:col>1</xdr:col>
      <xdr:colOff>1859643</xdr:colOff>
      <xdr:row>37</xdr:row>
      <xdr:rowOff>1125877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929" y="57447105"/>
          <a:ext cx="1542143" cy="683629"/>
        </a:xfrm>
        <a:prstGeom prst="rect">
          <a:avLst/>
        </a:prstGeom>
      </xdr:spPr>
    </xdr:pic>
    <xdr:clientData/>
  </xdr:twoCellAnchor>
  <xdr:twoCellAnchor editAs="oneCell">
    <xdr:from>
      <xdr:col>1</xdr:col>
      <xdr:colOff>362857</xdr:colOff>
      <xdr:row>39</xdr:row>
      <xdr:rowOff>535214</xdr:rowOff>
    </xdr:from>
    <xdr:to>
      <xdr:col>1</xdr:col>
      <xdr:colOff>1905000</xdr:colOff>
      <xdr:row>39</xdr:row>
      <xdr:rowOff>1218843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286" y="60696928"/>
          <a:ext cx="1542143" cy="68362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40</xdr:row>
      <xdr:rowOff>486501</xdr:rowOff>
    </xdr:from>
    <xdr:to>
      <xdr:col>1</xdr:col>
      <xdr:colOff>1950357</xdr:colOff>
      <xdr:row>40</xdr:row>
      <xdr:rowOff>1126248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929" y="62226644"/>
          <a:ext cx="1759857" cy="639747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226785</xdr:colOff>
      <xdr:row>42</xdr:row>
      <xdr:rowOff>426357</xdr:rowOff>
    </xdr:from>
    <xdr:to>
      <xdr:col>1</xdr:col>
      <xdr:colOff>1986642</xdr:colOff>
      <xdr:row>42</xdr:row>
      <xdr:rowOff>1066104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24214" y="65323357"/>
          <a:ext cx="1759857" cy="63974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41</xdr:row>
      <xdr:rowOff>480982</xdr:rowOff>
    </xdr:from>
    <xdr:to>
      <xdr:col>1</xdr:col>
      <xdr:colOff>1841499</xdr:colOff>
      <xdr:row>41</xdr:row>
      <xdr:rowOff>1125689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929" y="63799553"/>
          <a:ext cx="1650999" cy="644707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43</xdr:row>
      <xdr:rowOff>399143</xdr:rowOff>
    </xdr:from>
    <xdr:to>
      <xdr:col>1</xdr:col>
      <xdr:colOff>1950356</xdr:colOff>
      <xdr:row>43</xdr:row>
      <xdr:rowOff>1043850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96786" y="66665929"/>
          <a:ext cx="1650999" cy="644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alvarez@isuzucamiones.com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mailto:Clienteee@gmail.com" TargetMode="External"/><Relationship Id="rId1" Type="http://schemas.openxmlformats.org/officeDocument/2006/relationships/hyperlink" Target="http://www.isuzucamiones.com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A22" sqref="A22"/>
    </sheetView>
  </sheetViews>
  <sheetFormatPr baseColWidth="10" defaultRowHeight="15" x14ac:dyDescent="0.25"/>
  <cols>
    <col min="1" max="1" width="16.42578125" bestFit="1" customWidth="1"/>
    <col min="2" max="3" width="12.5703125" bestFit="1" customWidth="1"/>
    <col min="4" max="5" width="14.140625" bestFit="1" customWidth="1"/>
  </cols>
  <sheetData>
    <row r="1" spans="1:6" ht="30.75" customHeight="1" x14ac:dyDescent="0.25">
      <c r="A1" s="53" t="s">
        <v>0</v>
      </c>
      <c r="B1" s="54" t="s">
        <v>26</v>
      </c>
      <c r="C1" s="54" t="s">
        <v>26</v>
      </c>
      <c r="D1" s="53" t="s">
        <v>27</v>
      </c>
      <c r="E1" s="53" t="s">
        <v>28</v>
      </c>
    </row>
    <row r="2" spans="1:6" x14ac:dyDescent="0.25">
      <c r="A2" t="s">
        <v>1</v>
      </c>
      <c r="B2" s="1">
        <v>2025</v>
      </c>
      <c r="C2" s="1">
        <v>2026</v>
      </c>
      <c r="D2" s="2">
        <v>719700</v>
      </c>
      <c r="E2" s="2">
        <v>808700</v>
      </c>
      <c r="F2" t="str">
        <f>A2&amp;B2</f>
        <v>ELF 100E2025</v>
      </c>
    </row>
    <row r="3" spans="1:6" x14ac:dyDescent="0.25">
      <c r="A3" t="s">
        <v>2</v>
      </c>
      <c r="B3" s="1">
        <v>2025</v>
      </c>
      <c r="C3" s="1">
        <v>2026</v>
      </c>
      <c r="D3" s="2">
        <v>889900</v>
      </c>
      <c r="E3" s="2">
        <v>986200</v>
      </c>
    </row>
    <row r="4" spans="1:6" x14ac:dyDescent="0.25">
      <c r="A4" t="s">
        <v>3</v>
      </c>
      <c r="B4" s="1">
        <v>2025</v>
      </c>
      <c r="C4" s="1">
        <v>2026</v>
      </c>
      <c r="D4" s="2">
        <v>987900</v>
      </c>
      <c r="E4" s="2">
        <v>1088500</v>
      </c>
    </row>
    <row r="5" spans="1:6" x14ac:dyDescent="0.25">
      <c r="A5" t="s">
        <v>4</v>
      </c>
      <c r="B5" s="1">
        <v>2025</v>
      </c>
      <c r="C5" s="1">
        <v>2026</v>
      </c>
      <c r="D5" s="2">
        <v>1006400</v>
      </c>
      <c r="E5" s="2">
        <v>1107800</v>
      </c>
    </row>
    <row r="6" spans="1:6" x14ac:dyDescent="0.25">
      <c r="A6" t="s">
        <v>5</v>
      </c>
      <c r="B6" s="1">
        <v>2025</v>
      </c>
      <c r="C6" s="1">
        <v>2026</v>
      </c>
      <c r="D6" s="2">
        <v>0</v>
      </c>
      <c r="E6" s="2">
        <v>1165700</v>
      </c>
    </row>
    <row r="7" spans="1:6" x14ac:dyDescent="0.25">
      <c r="A7" t="s">
        <v>6</v>
      </c>
      <c r="B7" s="1">
        <v>2025</v>
      </c>
      <c r="C7" s="1">
        <v>2026</v>
      </c>
      <c r="D7" s="2">
        <v>0</v>
      </c>
      <c r="E7" s="2">
        <v>1188900</v>
      </c>
    </row>
    <row r="8" spans="1:6" x14ac:dyDescent="0.25">
      <c r="A8" t="s">
        <v>7</v>
      </c>
      <c r="B8" s="1">
        <v>2025</v>
      </c>
      <c r="C8" s="1">
        <v>2026</v>
      </c>
      <c r="D8" s="2">
        <v>0</v>
      </c>
      <c r="E8" s="2">
        <v>1204300</v>
      </c>
    </row>
    <row r="9" spans="1:6" x14ac:dyDescent="0.25">
      <c r="A9" t="s">
        <v>8</v>
      </c>
      <c r="B9" s="1">
        <v>2025</v>
      </c>
      <c r="C9" s="1">
        <v>2026</v>
      </c>
      <c r="D9" s="2">
        <v>1098900</v>
      </c>
      <c r="E9" s="2">
        <v>1223600</v>
      </c>
    </row>
    <row r="10" spans="1:6" x14ac:dyDescent="0.25">
      <c r="A10" t="s">
        <v>9</v>
      </c>
      <c r="B10" s="1">
        <v>2025</v>
      </c>
      <c r="C10" s="1">
        <v>2026</v>
      </c>
      <c r="D10" s="2">
        <v>1121100</v>
      </c>
      <c r="E10" s="2">
        <v>1246800</v>
      </c>
    </row>
    <row r="11" spans="1:6" x14ac:dyDescent="0.25">
      <c r="A11" t="s">
        <v>10</v>
      </c>
      <c r="B11" s="1">
        <v>2025</v>
      </c>
      <c r="C11" s="1">
        <v>2026</v>
      </c>
      <c r="D11" s="2">
        <v>1135900</v>
      </c>
      <c r="E11" s="2">
        <v>1262200</v>
      </c>
    </row>
    <row r="12" spans="1:6" x14ac:dyDescent="0.25">
      <c r="A12" t="s">
        <v>11</v>
      </c>
      <c r="B12" s="1">
        <v>2025</v>
      </c>
      <c r="C12" s="1">
        <v>2026</v>
      </c>
      <c r="D12" s="2">
        <v>1187700</v>
      </c>
      <c r="E12" s="2">
        <v>1316300</v>
      </c>
    </row>
    <row r="13" spans="1:6" x14ac:dyDescent="0.25">
      <c r="A13" t="s">
        <v>12</v>
      </c>
      <c r="B13" s="1">
        <v>2025</v>
      </c>
      <c r="C13" s="1">
        <v>2026</v>
      </c>
      <c r="D13" s="2">
        <v>1198800</v>
      </c>
      <c r="E13" s="2">
        <v>1327800</v>
      </c>
    </row>
    <row r="14" spans="1:6" x14ac:dyDescent="0.25">
      <c r="A14" t="s">
        <v>13</v>
      </c>
      <c r="B14" s="1">
        <v>2025</v>
      </c>
      <c r="C14" s="1">
        <v>2026</v>
      </c>
      <c r="D14" s="2">
        <v>1219200</v>
      </c>
      <c r="E14" s="2">
        <v>1349100</v>
      </c>
    </row>
    <row r="15" spans="1:6" x14ac:dyDescent="0.25">
      <c r="A15" t="s">
        <v>14</v>
      </c>
      <c r="B15" s="1">
        <v>2025</v>
      </c>
      <c r="C15" s="1">
        <v>2026</v>
      </c>
      <c r="D15" s="2">
        <v>1230300</v>
      </c>
      <c r="E15" s="2">
        <v>1360700</v>
      </c>
    </row>
    <row r="16" spans="1:6" x14ac:dyDescent="0.25">
      <c r="A16" t="s">
        <v>15</v>
      </c>
      <c r="B16" s="1">
        <v>2025</v>
      </c>
      <c r="C16" s="1">
        <v>2026</v>
      </c>
      <c r="D16" s="2">
        <v>1261700</v>
      </c>
      <c r="E16" s="2">
        <v>1393500</v>
      </c>
    </row>
    <row r="17" spans="1:5" x14ac:dyDescent="0.25">
      <c r="A17" t="s">
        <v>16</v>
      </c>
      <c r="B17" s="1">
        <v>2025</v>
      </c>
      <c r="C17" s="1">
        <v>2026</v>
      </c>
      <c r="D17" s="2">
        <v>1276500</v>
      </c>
      <c r="E17" s="2">
        <v>1408900</v>
      </c>
    </row>
    <row r="18" spans="1:5" x14ac:dyDescent="0.25">
      <c r="A18" t="s">
        <v>17</v>
      </c>
      <c r="B18" s="1">
        <v>2025</v>
      </c>
      <c r="C18" s="1">
        <v>2026</v>
      </c>
      <c r="D18" s="2">
        <v>1289500</v>
      </c>
      <c r="E18" s="2">
        <v>1422400</v>
      </c>
    </row>
    <row r="19" spans="1:5" x14ac:dyDescent="0.25">
      <c r="A19" t="s">
        <v>18</v>
      </c>
      <c r="B19" s="1">
        <v>2025</v>
      </c>
      <c r="C19" s="1">
        <v>2026</v>
      </c>
      <c r="D19" s="2">
        <v>1463400</v>
      </c>
      <c r="E19" s="2">
        <v>1565200</v>
      </c>
    </row>
    <row r="20" spans="1:5" x14ac:dyDescent="0.25">
      <c r="A20" t="s">
        <v>19</v>
      </c>
      <c r="B20" s="1">
        <v>2025</v>
      </c>
      <c r="C20" s="1">
        <v>2026</v>
      </c>
      <c r="D20" s="2">
        <v>1483700</v>
      </c>
      <c r="E20" s="2">
        <v>1586500</v>
      </c>
    </row>
    <row r="21" spans="1:5" x14ac:dyDescent="0.25">
      <c r="A21" t="s">
        <v>20</v>
      </c>
      <c r="B21" s="1">
        <v>2025</v>
      </c>
      <c r="C21" s="1">
        <v>2026</v>
      </c>
      <c r="D21" s="2">
        <v>1694600</v>
      </c>
      <c r="E21" s="2">
        <v>1825800</v>
      </c>
    </row>
    <row r="22" spans="1:5" x14ac:dyDescent="0.25">
      <c r="A22" t="s">
        <v>22</v>
      </c>
      <c r="B22" s="1"/>
      <c r="C22" s="1">
        <v>2026</v>
      </c>
      <c r="D22" s="2">
        <v>0</v>
      </c>
      <c r="E22" s="2">
        <v>0</v>
      </c>
    </row>
    <row r="23" spans="1:5" x14ac:dyDescent="0.25">
      <c r="A23" t="s">
        <v>21</v>
      </c>
      <c r="B23" s="1">
        <v>2025</v>
      </c>
      <c r="C23" s="1">
        <v>2026</v>
      </c>
      <c r="D23" s="2">
        <v>1716800</v>
      </c>
      <c r="E23" s="2">
        <v>1848900</v>
      </c>
    </row>
    <row r="24" spans="1:5" x14ac:dyDescent="0.25">
      <c r="A24" t="s">
        <v>23</v>
      </c>
      <c r="B24" s="1">
        <v>2025</v>
      </c>
      <c r="C24" s="1">
        <v>2026</v>
      </c>
      <c r="D24" s="2">
        <v>1792700</v>
      </c>
      <c r="E24" s="2">
        <v>1928100</v>
      </c>
    </row>
    <row r="25" spans="1:5" x14ac:dyDescent="0.25">
      <c r="A25" t="s">
        <v>24</v>
      </c>
      <c r="B25" s="1"/>
      <c r="C25" s="1">
        <v>2026</v>
      </c>
      <c r="D25" s="2">
        <v>0</v>
      </c>
      <c r="E25" s="2">
        <v>0</v>
      </c>
    </row>
    <row r="26" spans="1:5" x14ac:dyDescent="0.25">
      <c r="A26" t="s">
        <v>25</v>
      </c>
      <c r="B26" s="1">
        <v>2025</v>
      </c>
      <c r="C26" s="1">
        <v>2026</v>
      </c>
      <c r="D26" s="2">
        <v>1826000</v>
      </c>
      <c r="E26" s="2">
        <v>1962800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4"/>
  <sheetViews>
    <sheetView workbookViewId="0">
      <selection activeCell="A2" sqref="A2"/>
    </sheetView>
  </sheetViews>
  <sheetFormatPr baseColWidth="10" defaultRowHeight="15" x14ac:dyDescent="0.25"/>
  <cols>
    <col min="1" max="1" width="17" bestFit="1" customWidth="1"/>
    <col min="2" max="4" width="15.7109375" customWidth="1"/>
    <col min="5" max="5" width="11" customWidth="1"/>
    <col min="6" max="6" width="10.5703125" customWidth="1"/>
    <col min="7" max="7" width="10.85546875" customWidth="1"/>
    <col min="8" max="8" width="16" customWidth="1"/>
    <col min="9" max="9" width="15.140625" customWidth="1"/>
    <col min="10" max="10" width="14.5703125" customWidth="1"/>
    <col min="11" max="11" width="15.28515625" customWidth="1"/>
    <col min="12" max="12" width="9.140625" bestFit="1" customWidth="1"/>
    <col min="13" max="13" width="62.7109375" bestFit="1" customWidth="1"/>
    <col min="14" max="14" width="17" bestFit="1" customWidth="1"/>
    <col min="15" max="15" width="23" bestFit="1" customWidth="1"/>
    <col min="16" max="16" width="183.7109375" bestFit="1" customWidth="1"/>
    <col min="17" max="17" width="55.28515625" bestFit="1" customWidth="1"/>
    <col min="18" max="18" width="10.7109375" bestFit="1" customWidth="1"/>
    <col min="19" max="19" width="17.140625" bestFit="1" customWidth="1"/>
    <col min="20" max="21" width="10.140625" bestFit="1" customWidth="1"/>
    <col min="22" max="22" width="16.140625" bestFit="1" customWidth="1"/>
    <col min="23" max="23" width="22" bestFit="1" customWidth="1"/>
  </cols>
  <sheetData>
    <row r="1" spans="1:23" ht="29.45" customHeight="1" x14ac:dyDescent="0.25">
      <c r="A1" s="58" t="s">
        <v>29</v>
      </c>
      <c r="B1" s="58" t="s">
        <v>26</v>
      </c>
      <c r="C1" s="58" t="s">
        <v>55</v>
      </c>
      <c r="D1" s="58" t="s">
        <v>62</v>
      </c>
      <c r="E1" s="58" t="s">
        <v>56</v>
      </c>
      <c r="F1" s="58" t="s">
        <v>148</v>
      </c>
      <c r="G1" s="58" t="s">
        <v>149</v>
      </c>
      <c r="H1" s="58" t="s">
        <v>30</v>
      </c>
      <c r="I1" s="58" t="s">
        <v>57</v>
      </c>
      <c r="J1" s="58" t="s">
        <v>58</v>
      </c>
      <c r="K1" s="58" t="s">
        <v>59</v>
      </c>
      <c r="L1" s="58" t="s">
        <v>60</v>
      </c>
      <c r="M1" s="58" t="s">
        <v>31</v>
      </c>
      <c r="N1" s="58" t="s">
        <v>32</v>
      </c>
      <c r="O1" s="58" t="s">
        <v>33</v>
      </c>
      <c r="P1" s="58" t="s">
        <v>34</v>
      </c>
      <c r="Q1" s="58" t="s">
        <v>35</v>
      </c>
      <c r="R1" s="58" t="s">
        <v>36</v>
      </c>
      <c r="S1" s="59" t="s">
        <v>150</v>
      </c>
      <c r="T1" s="58" t="s">
        <v>38</v>
      </c>
      <c r="U1" s="58" t="s">
        <v>84</v>
      </c>
      <c r="V1" s="58" t="s">
        <v>85</v>
      </c>
      <c r="W1" s="58" t="s">
        <v>151</v>
      </c>
    </row>
    <row r="2" spans="1:23" x14ac:dyDescent="0.25">
      <c r="A2" s="8" t="s">
        <v>1</v>
      </c>
      <c r="B2" s="8">
        <v>2026</v>
      </c>
      <c r="C2" s="60">
        <v>766800</v>
      </c>
      <c r="D2" s="3" t="s">
        <v>177</v>
      </c>
      <c r="E2" s="4">
        <v>4.7300000000000004</v>
      </c>
      <c r="F2" s="4">
        <v>2.23</v>
      </c>
      <c r="G2" s="4">
        <v>1.8149999999999999</v>
      </c>
      <c r="H2" s="5">
        <v>3.3</v>
      </c>
      <c r="I2" s="6">
        <v>2</v>
      </c>
      <c r="J2" s="6">
        <v>2</v>
      </c>
      <c r="K2" s="4">
        <v>2.4750000000000001</v>
      </c>
      <c r="L2" s="4">
        <v>3.9</v>
      </c>
      <c r="M2" t="s">
        <v>152</v>
      </c>
      <c r="N2" s="8" t="s">
        <v>69</v>
      </c>
      <c r="O2" t="s">
        <v>70</v>
      </c>
      <c r="P2" t="s">
        <v>134</v>
      </c>
      <c r="Q2" t="s">
        <v>136</v>
      </c>
      <c r="R2" s="8" t="s">
        <v>153</v>
      </c>
      <c r="S2" s="8" t="s">
        <v>154</v>
      </c>
      <c r="T2" s="8" t="s">
        <v>106</v>
      </c>
      <c r="U2" s="8" t="s">
        <v>86</v>
      </c>
      <c r="V2" s="8">
        <v>100</v>
      </c>
      <c r="W2" s="8" t="s">
        <v>155</v>
      </c>
    </row>
    <row r="3" spans="1:23" x14ac:dyDescent="0.25">
      <c r="A3" s="8" t="s">
        <v>2</v>
      </c>
      <c r="B3" s="8">
        <v>2026</v>
      </c>
      <c r="C3" s="60">
        <v>935100</v>
      </c>
      <c r="D3" s="3" t="s">
        <v>178</v>
      </c>
      <c r="E3" s="4">
        <v>4.7300000000000004</v>
      </c>
      <c r="F3" s="4">
        <v>2.23</v>
      </c>
      <c r="G3" s="4">
        <v>1.8149999999999999</v>
      </c>
      <c r="H3" s="5">
        <v>3.3</v>
      </c>
      <c r="I3" s="6">
        <v>2</v>
      </c>
      <c r="J3" s="6">
        <v>2</v>
      </c>
      <c r="K3" s="4">
        <v>2.4750000000000001</v>
      </c>
      <c r="L3" s="4">
        <v>4.0999999999999996</v>
      </c>
      <c r="M3" t="s">
        <v>152</v>
      </c>
      <c r="N3" s="8" t="s">
        <v>69</v>
      </c>
      <c r="O3" t="s">
        <v>70</v>
      </c>
      <c r="P3" t="s">
        <v>134</v>
      </c>
      <c r="Q3" t="s">
        <v>137</v>
      </c>
      <c r="R3" s="8" t="s">
        <v>153</v>
      </c>
      <c r="S3" s="8" t="s">
        <v>154</v>
      </c>
      <c r="T3" s="8" t="s">
        <v>105</v>
      </c>
      <c r="U3" s="8" t="s">
        <v>86</v>
      </c>
      <c r="V3" s="8">
        <v>200</v>
      </c>
      <c r="W3" s="8" t="s">
        <v>155</v>
      </c>
    </row>
    <row r="4" spans="1:23" x14ac:dyDescent="0.25">
      <c r="A4" s="8" t="s">
        <v>3</v>
      </c>
      <c r="B4" s="8">
        <v>2026</v>
      </c>
      <c r="C4" s="60">
        <v>1032100</v>
      </c>
      <c r="D4" s="3" t="s">
        <v>61</v>
      </c>
      <c r="E4" s="4">
        <v>4.7249999999999996</v>
      </c>
      <c r="F4" s="4">
        <v>2.262</v>
      </c>
      <c r="G4" s="4">
        <v>1.8149999999999999</v>
      </c>
      <c r="H4" s="5">
        <v>3.3</v>
      </c>
      <c r="I4" s="6">
        <v>2</v>
      </c>
      <c r="J4" s="6">
        <v>2</v>
      </c>
      <c r="K4" s="4">
        <v>2.4750000000000001</v>
      </c>
      <c r="L4" s="4">
        <v>5</v>
      </c>
      <c r="M4" t="s">
        <v>152</v>
      </c>
      <c r="N4" s="8" t="s">
        <v>69</v>
      </c>
      <c r="O4" t="s">
        <v>70</v>
      </c>
      <c r="P4" t="s">
        <v>134</v>
      </c>
      <c r="Q4" t="s">
        <v>156</v>
      </c>
      <c r="R4" s="8" t="s">
        <v>153</v>
      </c>
      <c r="S4" s="8" t="s">
        <v>154</v>
      </c>
      <c r="T4" s="8" t="s">
        <v>107</v>
      </c>
      <c r="U4" s="8" t="s">
        <v>86</v>
      </c>
      <c r="V4" s="8">
        <v>300</v>
      </c>
      <c r="W4" s="8" t="s">
        <v>155</v>
      </c>
    </row>
    <row r="5" spans="1:23" x14ac:dyDescent="0.25">
      <c r="A5" s="8" t="s">
        <v>4</v>
      </c>
      <c r="B5" s="8">
        <v>2026</v>
      </c>
      <c r="C5" s="60">
        <v>1050400</v>
      </c>
      <c r="D5" s="3" t="s">
        <v>61</v>
      </c>
      <c r="E5" s="4">
        <v>6.02</v>
      </c>
      <c r="F5" s="4">
        <v>2.262</v>
      </c>
      <c r="G5" s="4">
        <v>1.8149999999999999</v>
      </c>
      <c r="H5" s="5">
        <v>4.5</v>
      </c>
      <c r="I5" s="6">
        <v>2</v>
      </c>
      <c r="J5" s="6">
        <v>2</v>
      </c>
      <c r="K5" s="4">
        <v>3.3450000000000002</v>
      </c>
      <c r="L5" s="4">
        <v>5</v>
      </c>
      <c r="M5" t="s">
        <v>152</v>
      </c>
      <c r="N5" s="8" t="s">
        <v>69</v>
      </c>
      <c r="O5" t="s">
        <v>70</v>
      </c>
      <c r="P5" t="s">
        <v>134</v>
      </c>
      <c r="Q5" t="s">
        <v>156</v>
      </c>
      <c r="R5" s="8" t="s">
        <v>153</v>
      </c>
      <c r="S5" s="8" t="s">
        <v>154</v>
      </c>
      <c r="T5" s="8" t="s">
        <v>107</v>
      </c>
      <c r="U5" s="8" t="s">
        <v>86</v>
      </c>
      <c r="V5" s="8">
        <v>300</v>
      </c>
      <c r="W5" s="8" t="s">
        <v>155</v>
      </c>
    </row>
    <row r="6" spans="1:23" x14ac:dyDescent="0.25">
      <c r="A6" s="8" t="s">
        <v>5</v>
      </c>
      <c r="B6" s="8">
        <v>2026</v>
      </c>
      <c r="C6" s="60">
        <v>1105300</v>
      </c>
      <c r="D6" s="3" t="s">
        <v>63</v>
      </c>
      <c r="E6" s="4">
        <v>5.1349999999999998</v>
      </c>
      <c r="F6" s="4">
        <v>2.2599999999999998</v>
      </c>
      <c r="G6" s="4">
        <v>2.04</v>
      </c>
      <c r="H6" s="5">
        <v>3.8</v>
      </c>
      <c r="I6" s="5">
        <v>2.2000000000000002</v>
      </c>
      <c r="J6" s="4">
        <v>2.4</v>
      </c>
      <c r="K6" s="4">
        <v>2.7650000000000001</v>
      </c>
      <c r="L6" s="4">
        <v>5.8</v>
      </c>
      <c r="M6" t="s">
        <v>157</v>
      </c>
      <c r="N6" s="8" t="s">
        <v>69</v>
      </c>
      <c r="O6" t="s">
        <v>70</v>
      </c>
      <c r="P6" t="s">
        <v>134</v>
      </c>
      <c r="Q6" t="s">
        <v>158</v>
      </c>
      <c r="R6" s="8" t="s">
        <v>153</v>
      </c>
      <c r="S6" s="8" t="s">
        <v>154</v>
      </c>
      <c r="T6" s="8" t="s">
        <v>112</v>
      </c>
      <c r="U6" s="8" t="s">
        <v>86</v>
      </c>
      <c r="V6" s="8">
        <v>350</v>
      </c>
      <c r="W6" s="8" t="s">
        <v>159</v>
      </c>
    </row>
    <row r="7" spans="1:23" x14ac:dyDescent="0.25">
      <c r="A7" s="8" t="s">
        <v>6</v>
      </c>
      <c r="B7" s="8">
        <v>2026</v>
      </c>
      <c r="C7" s="60">
        <v>1127300</v>
      </c>
      <c r="D7" s="3" t="s">
        <v>63</v>
      </c>
      <c r="E7" s="4">
        <v>5.9850000000000003</v>
      </c>
      <c r="F7" s="4">
        <v>2.2599999999999998</v>
      </c>
      <c r="G7" s="4">
        <v>2.04</v>
      </c>
      <c r="H7" s="5">
        <v>4.5999999999999996</v>
      </c>
      <c r="I7" s="5">
        <v>2.2000000000000002</v>
      </c>
      <c r="J7" s="4">
        <v>2.4</v>
      </c>
      <c r="K7" s="4">
        <v>3.3650000000000002</v>
      </c>
      <c r="L7" s="4">
        <v>5.8</v>
      </c>
      <c r="M7" t="s">
        <v>157</v>
      </c>
      <c r="N7" s="8" t="s">
        <v>69</v>
      </c>
      <c r="O7" t="s">
        <v>70</v>
      </c>
      <c r="P7" t="s">
        <v>134</v>
      </c>
      <c r="Q7" t="s">
        <v>158</v>
      </c>
      <c r="R7" s="8" t="s">
        <v>153</v>
      </c>
      <c r="S7" s="8" t="s">
        <v>154</v>
      </c>
      <c r="T7" s="8" t="s">
        <v>112</v>
      </c>
      <c r="U7" s="8" t="s">
        <v>86</v>
      </c>
      <c r="V7" s="8">
        <v>350</v>
      </c>
      <c r="W7" s="8" t="s">
        <v>159</v>
      </c>
    </row>
    <row r="8" spans="1:23" x14ac:dyDescent="0.25">
      <c r="A8" s="8" t="s">
        <v>7</v>
      </c>
      <c r="B8" s="8">
        <v>2026</v>
      </c>
      <c r="C8" s="60">
        <v>1141900</v>
      </c>
      <c r="D8" s="3" t="s">
        <v>63</v>
      </c>
      <c r="E8" s="4">
        <v>6.6349999999999998</v>
      </c>
      <c r="F8" s="4">
        <v>2.2599999999999998</v>
      </c>
      <c r="G8" s="4">
        <v>2.04</v>
      </c>
      <c r="H8" s="5">
        <v>5.2</v>
      </c>
      <c r="I8" s="5">
        <v>2.2000000000000002</v>
      </c>
      <c r="J8" s="4">
        <v>2.4</v>
      </c>
      <c r="K8" s="4">
        <v>3.8149999999999999</v>
      </c>
      <c r="L8" s="4">
        <v>5.8</v>
      </c>
      <c r="M8" t="s">
        <v>157</v>
      </c>
      <c r="N8" s="8" t="s">
        <v>69</v>
      </c>
      <c r="O8" t="s">
        <v>70</v>
      </c>
      <c r="P8" t="s">
        <v>134</v>
      </c>
      <c r="Q8" t="s">
        <v>158</v>
      </c>
      <c r="R8" s="8" t="s">
        <v>153</v>
      </c>
      <c r="S8" s="8" t="s">
        <v>154</v>
      </c>
      <c r="T8" s="8" t="s">
        <v>112</v>
      </c>
      <c r="U8" s="8" t="s">
        <v>86</v>
      </c>
      <c r="V8" s="8">
        <v>350</v>
      </c>
      <c r="W8" s="8" t="s">
        <v>159</v>
      </c>
    </row>
    <row r="9" spans="1:23" x14ac:dyDescent="0.25">
      <c r="A9" s="8" t="s">
        <v>8</v>
      </c>
      <c r="B9" s="8">
        <v>2026</v>
      </c>
      <c r="C9" s="60">
        <v>1160200</v>
      </c>
      <c r="D9" s="3" t="s">
        <v>63</v>
      </c>
      <c r="E9" s="4">
        <v>5.1349999999999998</v>
      </c>
      <c r="F9" s="4">
        <v>2.3279999999999998</v>
      </c>
      <c r="G9" s="4">
        <v>2.04</v>
      </c>
      <c r="H9" s="5">
        <v>3.8</v>
      </c>
      <c r="I9" s="5">
        <v>2.2000000000000002</v>
      </c>
      <c r="J9" s="4">
        <v>2.4</v>
      </c>
      <c r="K9" s="4">
        <v>2.76</v>
      </c>
      <c r="L9" s="4">
        <v>6.577</v>
      </c>
      <c r="M9" t="s">
        <v>160</v>
      </c>
      <c r="N9" s="8" t="s">
        <v>69</v>
      </c>
      <c r="O9" t="s">
        <v>70</v>
      </c>
      <c r="P9" t="s">
        <v>161</v>
      </c>
      <c r="Q9" t="s">
        <v>158</v>
      </c>
      <c r="R9" s="8" t="s">
        <v>162</v>
      </c>
      <c r="S9" s="8" t="s">
        <v>163</v>
      </c>
      <c r="T9" s="8" t="s">
        <v>108</v>
      </c>
      <c r="U9" s="8" t="s">
        <v>86</v>
      </c>
      <c r="V9" s="8">
        <v>400</v>
      </c>
      <c r="W9" s="8" t="s">
        <v>159</v>
      </c>
    </row>
    <row r="10" spans="1:23" x14ac:dyDescent="0.25">
      <c r="A10" s="8" t="s">
        <v>9</v>
      </c>
      <c r="B10" s="8">
        <v>2026</v>
      </c>
      <c r="C10" s="60">
        <v>1182200</v>
      </c>
      <c r="D10" s="3" t="s">
        <v>63</v>
      </c>
      <c r="E10" s="4">
        <v>5.9850000000000003</v>
      </c>
      <c r="F10" s="4">
        <v>2.3279999999999998</v>
      </c>
      <c r="G10" s="4">
        <v>2.04</v>
      </c>
      <c r="H10" s="5">
        <v>4.5999999999999996</v>
      </c>
      <c r="I10" s="5">
        <v>2.2000000000000002</v>
      </c>
      <c r="J10" s="4">
        <v>2.4</v>
      </c>
      <c r="K10" s="4">
        <v>3.36</v>
      </c>
      <c r="L10" s="4">
        <v>6.577</v>
      </c>
      <c r="M10" t="s">
        <v>160</v>
      </c>
      <c r="N10" s="8" t="s">
        <v>69</v>
      </c>
      <c r="O10" t="s">
        <v>70</v>
      </c>
      <c r="P10" t="s">
        <v>161</v>
      </c>
      <c r="Q10" t="s">
        <v>158</v>
      </c>
      <c r="R10" s="8" t="s">
        <v>162</v>
      </c>
      <c r="S10" s="8" t="s">
        <v>163</v>
      </c>
      <c r="T10" s="8" t="s">
        <v>108</v>
      </c>
      <c r="U10" s="8" t="s">
        <v>86</v>
      </c>
      <c r="V10" s="8">
        <v>400</v>
      </c>
      <c r="W10" s="8" t="s">
        <v>159</v>
      </c>
    </row>
    <row r="11" spans="1:23" x14ac:dyDescent="0.25">
      <c r="A11" s="8" t="s">
        <v>10</v>
      </c>
      <c r="B11" s="8">
        <v>2026</v>
      </c>
      <c r="C11" s="60">
        <v>1196800</v>
      </c>
      <c r="D11" s="3" t="s">
        <v>63</v>
      </c>
      <c r="E11" s="4">
        <v>6.6349999999999998</v>
      </c>
      <c r="F11" s="4">
        <v>2.3279999999999998</v>
      </c>
      <c r="G11" s="4">
        <v>2.04</v>
      </c>
      <c r="H11" s="5">
        <v>5.2</v>
      </c>
      <c r="I11" s="5">
        <v>2.2000000000000002</v>
      </c>
      <c r="J11" s="4">
        <v>2.4</v>
      </c>
      <c r="K11" s="4">
        <v>3.8</v>
      </c>
      <c r="L11" s="4">
        <v>6.577</v>
      </c>
      <c r="M11" t="s">
        <v>160</v>
      </c>
      <c r="N11" s="8" t="s">
        <v>69</v>
      </c>
      <c r="O11" t="s">
        <v>70</v>
      </c>
      <c r="P11" t="s">
        <v>161</v>
      </c>
      <c r="Q11" t="s">
        <v>158</v>
      </c>
      <c r="R11" s="8" t="s">
        <v>162</v>
      </c>
      <c r="S11" s="8" t="s">
        <v>163</v>
      </c>
      <c r="T11" s="8" t="s">
        <v>108</v>
      </c>
      <c r="U11" s="8" t="s">
        <v>86</v>
      </c>
      <c r="V11" s="8">
        <v>400</v>
      </c>
      <c r="W11" s="8" t="s">
        <v>159</v>
      </c>
    </row>
    <row r="12" spans="1:23" x14ac:dyDescent="0.25">
      <c r="A12" s="8" t="s">
        <v>11</v>
      </c>
      <c r="B12" s="8">
        <v>2026</v>
      </c>
      <c r="C12" s="60">
        <v>1248100</v>
      </c>
      <c r="D12" s="3" t="s">
        <v>64</v>
      </c>
      <c r="E12" s="4">
        <v>5.1349999999999998</v>
      </c>
      <c r="F12" s="4">
        <v>2.3519999999999999</v>
      </c>
      <c r="G12" s="4">
        <v>2.04</v>
      </c>
      <c r="H12" s="5">
        <v>3.8</v>
      </c>
      <c r="I12" s="5">
        <v>2.2000000000000002</v>
      </c>
      <c r="J12" s="4">
        <v>2.4</v>
      </c>
      <c r="K12" s="4">
        <v>2.76</v>
      </c>
      <c r="L12" s="4">
        <v>7.2569999999999997</v>
      </c>
      <c r="M12" t="s">
        <v>160</v>
      </c>
      <c r="N12" s="8" t="s">
        <v>69</v>
      </c>
      <c r="O12" t="s">
        <v>70</v>
      </c>
      <c r="P12" t="s">
        <v>161</v>
      </c>
      <c r="Q12" t="s">
        <v>158</v>
      </c>
      <c r="R12" s="8" t="s">
        <v>162</v>
      </c>
      <c r="S12" s="8" t="s">
        <v>163</v>
      </c>
      <c r="T12" s="8" t="s">
        <v>109</v>
      </c>
      <c r="U12" s="8" t="s">
        <v>86</v>
      </c>
      <c r="V12" s="8">
        <v>500</v>
      </c>
      <c r="W12" s="8" t="s">
        <v>164</v>
      </c>
    </row>
    <row r="13" spans="1:23" x14ac:dyDescent="0.25">
      <c r="A13" s="8" t="s">
        <v>12</v>
      </c>
      <c r="B13" s="8">
        <v>2026</v>
      </c>
      <c r="C13" s="60">
        <v>1259000</v>
      </c>
      <c r="D13" s="3" t="s">
        <v>64</v>
      </c>
      <c r="E13" s="4">
        <v>5.9850000000000003</v>
      </c>
      <c r="F13" s="4">
        <v>2.3519999999999999</v>
      </c>
      <c r="G13" s="4">
        <v>2.04</v>
      </c>
      <c r="H13" s="5">
        <v>4.5999999999999996</v>
      </c>
      <c r="I13" s="5">
        <v>2.2000000000000002</v>
      </c>
      <c r="J13" s="4">
        <v>2.4</v>
      </c>
      <c r="K13" s="4">
        <v>3.36</v>
      </c>
      <c r="L13" s="4">
        <v>7.2569999999999997</v>
      </c>
      <c r="M13" t="s">
        <v>160</v>
      </c>
      <c r="N13" s="8" t="s">
        <v>69</v>
      </c>
      <c r="O13" t="s">
        <v>70</v>
      </c>
      <c r="P13" t="s">
        <v>161</v>
      </c>
      <c r="Q13" t="s">
        <v>158</v>
      </c>
      <c r="R13" s="8" t="s">
        <v>162</v>
      </c>
      <c r="S13" s="8" t="s">
        <v>163</v>
      </c>
      <c r="T13" s="8" t="s">
        <v>109</v>
      </c>
      <c r="U13" s="8" t="s">
        <v>86</v>
      </c>
      <c r="V13" s="8">
        <v>500</v>
      </c>
      <c r="W13" s="8" t="s">
        <v>164</v>
      </c>
    </row>
    <row r="14" spans="1:23" x14ac:dyDescent="0.25">
      <c r="A14" s="8" t="s">
        <v>13</v>
      </c>
      <c r="B14" s="8">
        <v>2026</v>
      </c>
      <c r="C14" s="60">
        <v>1279200</v>
      </c>
      <c r="D14" s="3" t="s">
        <v>64</v>
      </c>
      <c r="E14" s="4">
        <v>6.6349999999999998</v>
      </c>
      <c r="F14" s="4">
        <v>2.3519999999999999</v>
      </c>
      <c r="G14" s="4">
        <v>2.04</v>
      </c>
      <c r="H14" s="5">
        <v>5.2</v>
      </c>
      <c r="I14" s="5">
        <v>2.2000000000000002</v>
      </c>
      <c r="J14" s="4">
        <v>2.4</v>
      </c>
      <c r="K14" s="4">
        <v>3.8</v>
      </c>
      <c r="L14" s="4">
        <v>7.2569999999999997</v>
      </c>
      <c r="M14" t="s">
        <v>160</v>
      </c>
      <c r="N14" s="8" t="s">
        <v>69</v>
      </c>
      <c r="O14" t="s">
        <v>70</v>
      </c>
      <c r="P14" t="s">
        <v>161</v>
      </c>
      <c r="Q14" t="s">
        <v>158</v>
      </c>
      <c r="R14" s="8" t="s">
        <v>162</v>
      </c>
      <c r="S14" s="8" t="s">
        <v>163</v>
      </c>
      <c r="T14" s="8" t="s">
        <v>109</v>
      </c>
      <c r="U14" s="8" t="s">
        <v>86</v>
      </c>
      <c r="V14" s="8">
        <v>500</v>
      </c>
      <c r="W14" s="8" t="s">
        <v>164</v>
      </c>
    </row>
    <row r="15" spans="1:23" x14ac:dyDescent="0.25">
      <c r="A15" s="8" t="s">
        <v>175</v>
      </c>
      <c r="B15" s="8">
        <v>2026</v>
      </c>
      <c r="C15" s="60">
        <v>1290200</v>
      </c>
      <c r="D15" s="3" t="s">
        <v>64</v>
      </c>
      <c r="E15" s="4">
        <v>6.6849999999999996</v>
      </c>
      <c r="F15" s="4">
        <v>2.3519999999999999</v>
      </c>
      <c r="G15" s="4">
        <v>2.04</v>
      </c>
      <c r="H15" s="5">
        <v>6</v>
      </c>
      <c r="I15" s="5">
        <v>2.2000000000000002</v>
      </c>
      <c r="J15" s="4">
        <v>2.4</v>
      </c>
      <c r="K15" s="4">
        <v>4.47</v>
      </c>
      <c r="L15" s="4">
        <v>7.2569999999999997</v>
      </c>
      <c r="M15" t="s">
        <v>160</v>
      </c>
      <c r="N15" s="8" t="s">
        <v>69</v>
      </c>
      <c r="O15" t="s">
        <v>70</v>
      </c>
      <c r="P15" t="s">
        <v>161</v>
      </c>
      <c r="Q15" t="s">
        <v>158</v>
      </c>
      <c r="R15" s="8" t="s">
        <v>162</v>
      </c>
      <c r="S15" s="8" t="s">
        <v>163</v>
      </c>
      <c r="T15" s="8" t="s">
        <v>109</v>
      </c>
      <c r="U15" s="8" t="s">
        <v>86</v>
      </c>
      <c r="V15" s="8">
        <v>500</v>
      </c>
      <c r="W15" s="8" t="s">
        <v>164</v>
      </c>
    </row>
    <row r="16" spans="1:23" x14ac:dyDescent="0.25">
      <c r="A16" s="8" t="s">
        <v>15</v>
      </c>
      <c r="B16" s="8">
        <v>2026</v>
      </c>
      <c r="C16" s="60">
        <v>1321300</v>
      </c>
      <c r="D16" s="3" t="s">
        <v>65</v>
      </c>
      <c r="E16" s="4">
        <v>5.9850000000000003</v>
      </c>
      <c r="F16" s="4">
        <v>2.3559999999999999</v>
      </c>
      <c r="G16" s="4">
        <v>2.04</v>
      </c>
      <c r="H16" s="5">
        <v>4.5999999999999996</v>
      </c>
      <c r="I16" s="5">
        <v>2.2000000000000002</v>
      </c>
      <c r="J16" s="4">
        <v>2.4</v>
      </c>
      <c r="K16" s="4">
        <v>3.36</v>
      </c>
      <c r="L16" s="4">
        <v>8.8450000000000006</v>
      </c>
      <c r="M16" t="s">
        <v>160</v>
      </c>
      <c r="N16" s="8" t="s">
        <v>69</v>
      </c>
      <c r="O16" t="s">
        <v>70</v>
      </c>
      <c r="P16" t="s">
        <v>161</v>
      </c>
      <c r="Q16" t="s">
        <v>165</v>
      </c>
      <c r="R16" s="8" t="s">
        <v>162</v>
      </c>
      <c r="S16" s="8" t="s">
        <v>163</v>
      </c>
      <c r="T16" s="8" t="s">
        <v>109</v>
      </c>
      <c r="U16" s="8" t="s">
        <v>86</v>
      </c>
      <c r="V16" s="8">
        <v>600</v>
      </c>
      <c r="W16" s="8" t="s">
        <v>164</v>
      </c>
    </row>
    <row r="17" spans="1:23" x14ac:dyDescent="0.25">
      <c r="A17" s="8" t="s">
        <v>16</v>
      </c>
      <c r="B17" s="8">
        <v>2026</v>
      </c>
      <c r="C17" s="60">
        <v>1335900</v>
      </c>
      <c r="D17" s="3" t="s">
        <v>65</v>
      </c>
      <c r="E17" s="4">
        <v>6.6349999999999998</v>
      </c>
      <c r="F17" s="4">
        <v>2.3559999999999999</v>
      </c>
      <c r="G17" s="4">
        <v>2.04</v>
      </c>
      <c r="H17" s="5">
        <v>5.2</v>
      </c>
      <c r="I17" s="5">
        <v>2.2000000000000002</v>
      </c>
      <c r="J17" s="4">
        <v>2.4</v>
      </c>
      <c r="K17" s="4">
        <v>3.8</v>
      </c>
      <c r="L17" s="4">
        <v>8.8450000000000006</v>
      </c>
      <c r="M17" t="s">
        <v>160</v>
      </c>
      <c r="N17" s="8" t="s">
        <v>69</v>
      </c>
      <c r="O17" t="s">
        <v>70</v>
      </c>
      <c r="P17" t="s">
        <v>161</v>
      </c>
      <c r="Q17" t="s">
        <v>165</v>
      </c>
      <c r="R17" s="8" t="s">
        <v>162</v>
      </c>
      <c r="S17" s="8" t="s">
        <v>163</v>
      </c>
      <c r="T17" s="8" t="s">
        <v>109</v>
      </c>
      <c r="U17" s="8" t="s">
        <v>86</v>
      </c>
      <c r="V17" s="8">
        <v>600</v>
      </c>
      <c r="W17" s="8" t="s">
        <v>164</v>
      </c>
    </row>
    <row r="18" spans="1:23" x14ac:dyDescent="0.25">
      <c r="A18" s="8" t="s">
        <v>176</v>
      </c>
      <c r="B18" s="8">
        <v>2026</v>
      </c>
      <c r="C18" s="60">
        <v>1348700</v>
      </c>
      <c r="D18" s="3" t="s">
        <v>65</v>
      </c>
      <c r="E18" s="4">
        <v>6.6849999999999996</v>
      </c>
      <c r="F18" s="4">
        <v>2.3559999999999999</v>
      </c>
      <c r="G18" s="4">
        <v>2.04</v>
      </c>
      <c r="H18" s="5">
        <v>6</v>
      </c>
      <c r="I18" s="5">
        <v>2.2000000000000002</v>
      </c>
      <c r="J18" s="4">
        <v>2.4</v>
      </c>
      <c r="K18" s="4">
        <v>4.47</v>
      </c>
      <c r="L18" s="4">
        <v>8.8450000000000006</v>
      </c>
      <c r="M18" t="s">
        <v>160</v>
      </c>
      <c r="N18" s="8" t="s">
        <v>69</v>
      </c>
      <c r="O18" t="s">
        <v>70</v>
      </c>
      <c r="P18" t="s">
        <v>161</v>
      </c>
      <c r="Q18" t="s">
        <v>165</v>
      </c>
      <c r="R18" s="8" t="s">
        <v>162</v>
      </c>
      <c r="S18" s="8" t="s">
        <v>163</v>
      </c>
      <c r="T18" s="8" t="s">
        <v>109</v>
      </c>
      <c r="U18" s="8" t="s">
        <v>86</v>
      </c>
      <c r="V18" s="8">
        <v>600</v>
      </c>
      <c r="W18" s="8" t="s">
        <v>164</v>
      </c>
    </row>
    <row r="19" spans="1:23" x14ac:dyDescent="0.25">
      <c r="A19" s="8" t="s">
        <v>18</v>
      </c>
      <c r="B19" s="8">
        <v>2026</v>
      </c>
      <c r="C19" s="60">
        <v>1459800</v>
      </c>
      <c r="D19" s="3" t="s">
        <v>66</v>
      </c>
      <c r="E19" s="4">
        <v>6.9749999999999996</v>
      </c>
      <c r="F19" s="4">
        <v>2.5499999999999998</v>
      </c>
      <c r="G19" s="4">
        <v>2.1949999999999998</v>
      </c>
      <c r="H19" s="5">
        <v>5.5</v>
      </c>
      <c r="I19" s="5">
        <v>2.4</v>
      </c>
      <c r="J19" s="4">
        <v>2.5</v>
      </c>
      <c r="K19" s="4">
        <v>4.0599999999999996</v>
      </c>
      <c r="L19" s="4">
        <v>10.4</v>
      </c>
      <c r="M19" t="s">
        <v>160</v>
      </c>
      <c r="N19" s="8" t="s">
        <v>69</v>
      </c>
      <c r="O19" t="s">
        <v>71</v>
      </c>
      <c r="P19" t="s">
        <v>135</v>
      </c>
      <c r="Q19" t="s">
        <v>166</v>
      </c>
      <c r="R19" s="8" t="s">
        <v>167</v>
      </c>
      <c r="S19" s="8" t="s">
        <v>168</v>
      </c>
      <c r="T19" s="8" t="s">
        <v>111</v>
      </c>
      <c r="U19" s="8" t="s">
        <v>87</v>
      </c>
      <c r="V19" s="8">
        <v>800</v>
      </c>
      <c r="W19" s="8" t="s">
        <v>169</v>
      </c>
    </row>
    <row r="20" spans="1:23" x14ac:dyDescent="0.25">
      <c r="A20" s="8" t="s">
        <v>19</v>
      </c>
      <c r="B20" s="8">
        <v>2026</v>
      </c>
      <c r="C20" s="60">
        <v>1479600</v>
      </c>
      <c r="D20" s="3" t="s">
        <v>66</v>
      </c>
      <c r="E20" s="4">
        <v>7.875</v>
      </c>
      <c r="F20" s="4">
        <v>2.5499999999999998</v>
      </c>
      <c r="G20" s="4">
        <v>2.1949999999999998</v>
      </c>
      <c r="H20" s="5">
        <v>6.5</v>
      </c>
      <c r="I20" s="5">
        <v>2.4</v>
      </c>
      <c r="J20" s="4">
        <v>2.5</v>
      </c>
      <c r="K20" s="4">
        <v>4.66</v>
      </c>
      <c r="L20" s="4">
        <v>10.4</v>
      </c>
      <c r="M20" t="s">
        <v>160</v>
      </c>
      <c r="N20" s="8" t="s">
        <v>69</v>
      </c>
      <c r="O20" t="s">
        <v>71</v>
      </c>
      <c r="P20" t="s">
        <v>135</v>
      </c>
      <c r="Q20" t="s">
        <v>166</v>
      </c>
      <c r="R20" s="8" t="s">
        <v>167</v>
      </c>
      <c r="S20" s="8" t="s">
        <v>168</v>
      </c>
      <c r="T20" s="8" t="s">
        <v>111</v>
      </c>
      <c r="U20" s="8" t="s">
        <v>87</v>
      </c>
      <c r="V20" s="8">
        <v>800</v>
      </c>
      <c r="W20" s="8" t="s">
        <v>169</v>
      </c>
    </row>
    <row r="21" spans="1:23" x14ac:dyDescent="0.25">
      <c r="A21" s="8" t="s">
        <v>20</v>
      </c>
      <c r="B21" s="8">
        <v>2026</v>
      </c>
      <c r="C21" s="60">
        <v>1702800</v>
      </c>
      <c r="D21" s="3" t="s">
        <v>67</v>
      </c>
      <c r="E21" s="4">
        <v>7.9550000000000001</v>
      </c>
      <c r="F21" s="4">
        <v>2.75</v>
      </c>
      <c r="G21" s="4">
        <v>2.395</v>
      </c>
      <c r="H21" s="5">
        <v>6.2</v>
      </c>
      <c r="I21" s="5">
        <v>2.6</v>
      </c>
      <c r="J21" s="4">
        <v>2.6</v>
      </c>
      <c r="K21" s="4">
        <v>4.6500000000000004</v>
      </c>
      <c r="L21" s="4">
        <v>15.9</v>
      </c>
      <c r="M21" t="s">
        <v>170</v>
      </c>
      <c r="N21" s="8" t="s">
        <v>69</v>
      </c>
      <c r="O21" t="s">
        <v>71</v>
      </c>
      <c r="P21" t="s">
        <v>135</v>
      </c>
      <c r="Q21" t="s">
        <v>171</v>
      </c>
      <c r="R21" s="8" t="s">
        <v>172</v>
      </c>
      <c r="S21" s="8" t="s">
        <v>173</v>
      </c>
      <c r="T21" s="8" t="s">
        <v>110</v>
      </c>
      <c r="U21" s="8" t="s">
        <v>87</v>
      </c>
      <c r="V21" s="8">
        <v>1100</v>
      </c>
      <c r="W21" s="8" t="s">
        <v>174</v>
      </c>
    </row>
    <row r="22" spans="1:23" x14ac:dyDescent="0.25">
      <c r="A22" s="8" t="s">
        <v>21</v>
      </c>
      <c r="B22" s="8">
        <v>2026</v>
      </c>
      <c r="C22" s="60">
        <v>1724400</v>
      </c>
      <c r="D22" s="3" t="s">
        <v>67</v>
      </c>
      <c r="E22" s="4">
        <v>9.2550000000000008</v>
      </c>
      <c r="F22" s="4">
        <v>2.75</v>
      </c>
      <c r="G22" s="4">
        <v>2.395</v>
      </c>
      <c r="H22" s="5">
        <v>7.5</v>
      </c>
      <c r="I22" s="5">
        <v>2.6</v>
      </c>
      <c r="J22" s="4">
        <v>2.6</v>
      </c>
      <c r="K22" s="4">
        <v>5.55</v>
      </c>
      <c r="L22" s="4">
        <v>15.9</v>
      </c>
      <c r="M22" t="s">
        <v>170</v>
      </c>
      <c r="N22" s="8" t="s">
        <v>69</v>
      </c>
      <c r="O22" t="s">
        <v>71</v>
      </c>
      <c r="P22" t="s">
        <v>135</v>
      </c>
      <c r="Q22" t="s">
        <v>171</v>
      </c>
      <c r="R22" s="8" t="s">
        <v>172</v>
      </c>
      <c r="S22" s="8" t="s">
        <v>173</v>
      </c>
      <c r="T22" s="8" t="s">
        <v>110</v>
      </c>
      <c r="U22" s="8" t="s">
        <v>87</v>
      </c>
      <c r="V22" s="8">
        <v>1100</v>
      </c>
      <c r="W22" s="8" t="s">
        <v>174</v>
      </c>
    </row>
    <row r="23" spans="1:23" x14ac:dyDescent="0.25">
      <c r="A23" s="8" t="s">
        <v>23</v>
      </c>
      <c r="B23" s="8">
        <v>2026</v>
      </c>
      <c r="C23" s="60">
        <v>1798200</v>
      </c>
      <c r="D23" s="3" t="s">
        <v>68</v>
      </c>
      <c r="E23" s="4">
        <v>7.9550000000000001</v>
      </c>
      <c r="F23" s="4">
        <v>2.75</v>
      </c>
      <c r="G23" s="4">
        <v>2.395</v>
      </c>
      <c r="H23" s="5">
        <v>6.2</v>
      </c>
      <c r="I23" s="5">
        <v>2.6</v>
      </c>
      <c r="J23" s="4">
        <v>2.6</v>
      </c>
      <c r="K23" s="4">
        <v>4.6500000000000004</v>
      </c>
      <c r="L23" s="4">
        <v>17</v>
      </c>
      <c r="M23" t="s">
        <v>170</v>
      </c>
      <c r="N23" s="8" t="s">
        <v>69</v>
      </c>
      <c r="O23" t="s">
        <v>71</v>
      </c>
      <c r="P23" t="s">
        <v>135</v>
      </c>
      <c r="Q23" t="s">
        <v>171</v>
      </c>
      <c r="R23" s="8" t="s">
        <v>172</v>
      </c>
      <c r="S23" s="8" t="s">
        <v>173</v>
      </c>
      <c r="T23" s="8" t="s">
        <v>110</v>
      </c>
      <c r="U23" s="8" t="s">
        <v>87</v>
      </c>
      <c r="V23" s="8">
        <v>1400</v>
      </c>
      <c r="W23" s="8" t="s">
        <v>174</v>
      </c>
    </row>
    <row r="24" spans="1:23" x14ac:dyDescent="0.25">
      <c r="A24" s="8" t="s">
        <v>25</v>
      </c>
      <c r="B24" s="8">
        <v>2026</v>
      </c>
      <c r="C24" s="60">
        <v>1830600</v>
      </c>
      <c r="D24" s="3" t="s">
        <v>68</v>
      </c>
      <c r="E24" s="4">
        <v>9.2550000000000008</v>
      </c>
      <c r="F24" s="4">
        <v>2.75</v>
      </c>
      <c r="G24" s="4">
        <v>2.395</v>
      </c>
      <c r="H24" s="5">
        <v>7.5</v>
      </c>
      <c r="I24" s="5">
        <v>2.6</v>
      </c>
      <c r="J24" s="4">
        <v>2.6</v>
      </c>
      <c r="K24" s="4">
        <v>5.55</v>
      </c>
      <c r="L24" s="4">
        <v>17</v>
      </c>
      <c r="M24" t="s">
        <v>170</v>
      </c>
      <c r="N24" s="8" t="s">
        <v>69</v>
      </c>
      <c r="O24" t="s">
        <v>71</v>
      </c>
      <c r="P24" t="s">
        <v>135</v>
      </c>
      <c r="Q24" t="s">
        <v>171</v>
      </c>
      <c r="R24" s="8" t="s">
        <v>172</v>
      </c>
      <c r="S24" s="8" t="s">
        <v>173</v>
      </c>
      <c r="T24" s="8" t="s">
        <v>110</v>
      </c>
      <c r="U24" s="8" t="s">
        <v>87</v>
      </c>
      <c r="V24" s="8">
        <v>1400</v>
      </c>
      <c r="W24" s="8" t="s">
        <v>174</v>
      </c>
    </row>
    <row r="25" spans="1:23" x14ac:dyDescent="0.25">
      <c r="C25" s="2"/>
      <c r="D25" s="3"/>
      <c r="E25" s="4"/>
      <c r="F25" s="4"/>
      <c r="G25" s="4"/>
      <c r="H25" s="5"/>
      <c r="I25" s="5"/>
      <c r="J25" s="4"/>
      <c r="K25" s="4"/>
      <c r="L25" s="4"/>
      <c r="U25" s="8"/>
      <c r="V25" s="8"/>
    </row>
    <row r="26" spans="1:23" x14ac:dyDescent="0.25">
      <c r="C26" s="2"/>
      <c r="D26" s="3"/>
      <c r="E26" s="4"/>
      <c r="F26" s="4"/>
      <c r="G26" s="4"/>
      <c r="H26" s="5"/>
      <c r="I26" s="5"/>
      <c r="J26" s="4"/>
      <c r="K26" s="4"/>
      <c r="L26" s="4"/>
      <c r="U26" s="8"/>
      <c r="V26" s="8"/>
    </row>
    <row r="27" spans="1:23" x14ac:dyDescent="0.25">
      <c r="C27" s="2"/>
      <c r="D27" s="3"/>
      <c r="E27" s="4"/>
      <c r="F27" s="4"/>
      <c r="G27" s="4"/>
      <c r="H27" s="5"/>
      <c r="I27" s="5"/>
      <c r="J27" s="4"/>
      <c r="K27" s="4"/>
      <c r="L27" s="4"/>
      <c r="U27" s="8"/>
      <c r="V27" s="8"/>
    </row>
    <row r="28" spans="1:23" x14ac:dyDescent="0.25">
      <c r="C28" s="2"/>
      <c r="D28" s="3"/>
      <c r="E28" s="4"/>
      <c r="F28" s="4"/>
      <c r="G28" s="4"/>
      <c r="H28" s="5"/>
      <c r="I28" s="5"/>
      <c r="J28" s="4"/>
      <c r="K28" s="4"/>
      <c r="L28" s="4"/>
      <c r="U28" s="8"/>
      <c r="V28" s="8"/>
    </row>
    <row r="29" spans="1:23" x14ac:dyDescent="0.25">
      <c r="C29" s="2"/>
      <c r="D29" s="3"/>
      <c r="E29" s="4"/>
      <c r="F29" s="4"/>
      <c r="G29" s="4"/>
      <c r="H29" s="5"/>
      <c r="I29" s="5"/>
      <c r="J29" s="4"/>
      <c r="K29" s="4"/>
      <c r="L29" s="4"/>
      <c r="U29" s="8"/>
      <c r="V29" s="8"/>
    </row>
    <row r="30" spans="1:23" x14ac:dyDescent="0.25">
      <c r="C30" s="2"/>
      <c r="D30" s="3"/>
      <c r="E30" s="4"/>
      <c r="F30" s="4"/>
      <c r="G30" s="4"/>
      <c r="H30" s="5"/>
      <c r="I30" s="5"/>
      <c r="J30" s="4"/>
      <c r="K30" s="4"/>
      <c r="L30" s="4"/>
      <c r="U30" s="8"/>
      <c r="V30" s="8"/>
    </row>
    <row r="31" spans="1:23" x14ac:dyDescent="0.25">
      <c r="C31" s="2"/>
      <c r="D31" s="3"/>
      <c r="E31" s="4"/>
      <c r="F31" s="4"/>
      <c r="G31" s="4"/>
      <c r="H31" s="5"/>
      <c r="I31" s="5"/>
      <c r="J31" s="4"/>
      <c r="K31" s="4"/>
      <c r="L31" s="4"/>
      <c r="U31" s="8"/>
      <c r="V31" s="8"/>
    </row>
    <row r="32" spans="1:23" x14ac:dyDescent="0.25">
      <c r="C32" s="2"/>
      <c r="D32" s="3"/>
      <c r="E32" s="4"/>
      <c r="F32" s="4"/>
      <c r="G32" s="4"/>
      <c r="H32" s="5"/>
      <c r="I32" s="5"/>
      <c r="J32" s="4"/>
      <c r="K32" s="4"/>
      <c r="L32" s="4"/>
      <c r="U32" s="8"/>
      <c r="V32" s="8"/>
    </row>
    <row r="33" spans="3:22" x14ac:dyDescent="0.25">
      <c r="C33" s="2"/>
      <c r="D33" s="3"/>
      <c r="E33" s="4"/>
      <c r="F33" s="4"/>
      <c r="G33" s="4"/>
      <c r="H33" s="5"/>
      <c r="I33" s="5"/>
      <c r="J33" s="4"/>
      <c r="K33" s="4"/>
      <c r="L33" s="4"/>
      <c r="U33" s="8"/>
      <c r="V33" s="8"/>
    </row>
    <row r="34" spans="3:22" x14ac:dyDescent="0.25">
      <c r="C34" s="2"/>
      <c r="D34" s="3"/>
      <c r="E34" s="4"/>
      <c r="F34" s="4"/>
      <c r="G34" s="4"/>
      <c r="H34" s="5"/>
      <c r="I34" s="5"/>
      <c r="J34" s="4"/>
      <c r="K34" s="4"/>
      <c r="L34" s="4"/>
      <c r="U34" s="8"/>
      <c r="V34" s="8"/>
    </row>
    <row r="35" spans="3:22" x14ac:dyDescent="0.25">
      <c r="C35" s="2"/>
      <c r="D35" s="3"/>
      <c r="E35" s="4"/>
      <c r="F35" s="4"/>
      <c r="G35" s="4"/>
      <c r="H35" s="5"/>
      <c r="I35" s="5"/>
      <c r="J35" s="4"/>
      <c r="K35" s="4"/>
      <c r="L35" s="4"/>
      <c r="U35" s="8"/>
      <c r="V35" s="8"/>
    </row>
    <row r="36" spans="3:22" x14ac:dyDescent="0.25">
      <c r="C36" s="2"/>
      <c r="D36" s="3"/>
      <c r="E36" s="4"/>
      <c r="F36" s="4"/>
      <c r="G36" s="4"/>
      <c r="H36" s="5"/>
      <c r="I36" s="5"/>
      <c r="J36" s="4"/>
      <c r="K36" s="4"/>
      <c r="L36" s="4"/>
      <c r="U36" s="8"/>
      <c r="V36" s="8"/>
    </row>
    <row r="37" spans="3:22" x14ac:dyDescent="0.25">
      <c r="C37" s="2"/>
      <c r="D37" s="3"/>
      <c r="E37" s="4"/>
      <c r="F37" s="4"/>
      <c r="G37" s="4"/>
      <c r="H37" s="5"/>
      <c r="I37" s="5"/>
      <c r="J37" s="4"/>
      <c r="K37" s="4"/>
      <c r="L37" s="4"/>
      <c r="U37" s="8"/>
      <c r="V37" s="8"/>
    </row>
    <row r="38" spans="3:22" x14ac:dyDescent="0.25">
      <c r="C38" s="2"/>
      <c r="D38" s="3"/>
      <c r="E38" s="4"/>
      <c r="F38" s="4"/>
      <c r="G38" s="4"/>
      <c r="H38" s="5"/>
      <c r="I38" s="5"/>
      <c r="J38" s="4"/>
      <c r="K38" s="4"/>
      <c r="L38" s="4"/>
      <c r="U38" s="8"/>
      <c r="V38" s="8"/>
    </row>
    <row r="39" spans="3:22" x14ac:dyDescent="0.25">
      <c r="C39" s="2"/>
      <c r="D39" s="3"/>
      <c r="E39" s="4"/>
      <c r="F39" s="4"/>
      <c r="G39" s="4"/>
      <c r="H39" s="5"/>
      <c r="I39" s="5"/>
      <c r="J39" s="4"/>
      <c r="K39" s="4"/>
      <c r="L39" s="4"/>
      <c r="U39" s="8"/>
      <c r="V39" s="8"/>
    </row>
    <row r="40" spans="3:22" x14ac:dyDescent="0.25">
      <c r="C40" s="2"/>
      <c r="D40" s="3"/>
      <c r="E40" s="4"/>
      <c r="F40" s="4"/>
      <c r="G40" s="4"/>
      <c r="H40" s="5"/>
      <c r="I40" s="5"/>
      <c r="J40" s="4"/>
      <c r="K40" s="4"/>
      <c r="L40" s="4"/>
      <c r="U40" s="8"/>
      <c r="V40" s="8"/>
    </row>
    <row r="41" spans="3:22" x14ac:dyDescent="0.25">
      <c r="C41" s="2"/>
      <c r="D41" s="3"/>
      <c r="E41" s="4"/>
      <c r="F41" s="4"/>
      <c r="G41" s="4"/>
      <c r="H41" s="5"/>
      <c r="I41" s="5"/>
      <c r="J41" s="4"/>
      <c r="K41" s="4"/>
      <c r="L41" s="4"/>
      <c r="U41" s="8"/>
      <c r="V41" s="8"/>
    </row>
    <row r="42" spans="3:22" x14ac:dyDescent="0.25">
      <c r="C42" s="2"/>
      <c r="D42" s="3"/>
      <c r="E42" s="4"/>
      <c r="F42" s="4"/>
      <c r="G42" s="4"/>
      <c r="H42" s="5"/>
      <c r="I42" s="5"/>
      <c r="J42" s="4"/>
      <c r="K42" s="4"/>
      <c r="L42" s="4"/>
      <c r="U42" s="8"/>
      <c r="V42" s="8"/>
    </row>
    <row r="43" spans="3:22" x14ac:dyDescent="0.25">
      <c r="C43" s="2"/>
      <c r="D43" s="3"/>
      <c r="E43" s="4"/>
      <c r="F43" s="4"/>
      <c r="G43" s="4"/>
      <c r="H43" s="5"/>
      <c r="I43" s="5"/>
      <c r="J43" s="4"/>
      <c r="K43" s="4"/>
      <c r="L43" s="4"/>
      <c r="U43" s="8"/>
      <c r="V43" s="8"/>
    </row>
    <row r="44" spans="3:22" x14ac:dyDescent="0.25">
      <c r="C44" s="2"/>
      <c r="D44" s="3"/>
      <c r="E44" s="4"/>
      <c r="F44" s="4"/>
      <c r="G44" s="4"/>
      <c r="H44" s="5"/>
      <c r="I44" s="5"/>
      <c r="J44" s="4"/>
      <c r="K44" s="4"/>
      <c r="L44" s="4"/>
      <c r="U44" s="8"/>
      <c r="V44" s="8"/>
    </row>
  </sheetData>
  <autoFilter ref="A1:T44" xr:uid="{00000000-0009-0000-0000-000001000000}">
    <sortState xmlns:xlrd2="http://schemas.microsoft.com/office/spreadsheetml/2017/richdata2" ref="A2:J51">
      <sortCondition ref="A1:A5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O64"/>
  <sheetViews>
    <sheetView tabSelected="1" zoomScale="90" zoomScaleNormal="90" zoomScaleSheetLayoutView="80" zoomScalePageLayoutView="50" workbookViewId="0"/>
  </sheetViews>
  <sheetFormatPr baseColWidth="10" defaultColWidth="16.42578125" defaultRowHeight="15" x14ac:dyDescent="0.25"/>
  <cols>
    <col min="1" max="1" width="14.28515625" style="7" customWidth="1"/>
    <col min="2" max="2" width="0.7109375" style="7" customWidth="1"/>
    <col min="3" max="3" width="13.140625" style="7" customWidth="1"/>
    <col min="4" max="4" width="0.7109375" style="7" customWidth="1"/>
    <col min="5" max="5" width="13.140625" style="7" customWidth="1"/>
    <col min="6" max="6" width="0.7109375" style="7" customWidth="1"/>
    <col min="7" max="7" width="13.140625" style="7" customWidth="1"/>
    <col min="8" max="8" width="0.5703125" style="7" customWidth="1"/>
    <col min="9" max="9" width="13.140625" style="7" customWidth="1"/>
    <col min="10" max="12" width="12.140625" style="7" customWidth="1"/>
    <col min="13" max="13" width="8.5703125" style="7" customWidth="1"/>
    <col min="14" max="14" width="12.140625" style="7" customWidth="1"/>
    <col min="15" max="16384" width="16.42578125" style="7"/>
  </cols>
  <sheetData>
    <row r="4" spans="1:14" ht="15.75" x14ac:dyDescent="0.25">
      <c r="A4" s="64" t="s">
        <v>138</v>
      </c>
      <c r="B4" s="64"/>
      <c r="C4" s="128"/>
      <c r="D4" s="128"/>
      <c r="E4" s="128"/>
      <c r="F4" s="128"/>
      <c r="G4" s="128"/>
      <c r="H4" s="128"/>
      <c r="I4" s="128"/>
      <c r="J4" s="68" t="s">
        <v>113</v>
      </c>
      <c r="K4" s="68"/>
      <c r="L4" s="68"/>
      <c r="M4" s="68"/>
    </row>
    <row r="5" spans="1:14" ht="30" customHeight="1" x14ac:dyDescent="0.25">
      <c r="A5" s="64" t="s">
        <v>130</v>
      </c>
      <c r="B5" s="64"/>
      <c r="C5" s="153"/>
      <c r="D5" s="153"/>
      <c r="E5" s="153"/>
      <c r="F5" s="153"/>
      <c r="G5" s="153"/>
      <c r="H5" s="153"/>
      <c r="I5" s="153"/>
      <c r="J5" s="70">
        <f ca="1">TODAY()</f>
        <v>46065</v>
      </c>
      <c r="K5" s="70"/>
      <c r="L5" s="70"/>
      <c r="M5" s="70"/>
    </row>
    <row r="6" spans="1:14" x14ac:dyDescent="0.25">
      <c r="A6" s="13" t="s">
        <v>101</v>
      </c>
    </row>
    <row r="7" spans="1:14" ht="27.95" customHeight="1" x14ac:dyDescent="0.25">
      <c r="A7" s="69" t="s">
        <v>117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9" spans="1:14" x14ac:dyDescent="0.25">
      <c r="A9" s="74" t="s">
        <v>89</v>
      </c>
      <c r="B9" s="16"/>
      <c r="C9" s="72" t="s">
        <v>118</v>
      </c>
      <c r="D9" s="16"/>
      <c r="E9" s="72" t="s">
        <v>119</v>
      </c>
      <c r="F9" s="72"/>
      <c r="G9" s="72"/>
      <c r="H9" s="16"/>
      <c r="I9" s="72" t="s">
        <v>120</v>
      </c>
      <c r="J9" s="72" t="s">
        <v>90</v>
      </c>
      <c r="K9" s="72" t="s">
        <v>91</v>
      </c>
      <c r="L9" s="72" t="s">
        <v>92</v>
      </c>
      <c r="M9" s="104"/>
    </row>
    <row r="10" spans="1:14" x14ac:dyDescent="0.25">
      <c r="A10" s="75"/>
      <c r="B10" s="17"/>
      <c r="C10" s="73"/>
      <c r="D10" s="17"/>
      <c r="E10" s="73"/>
      <c r="F10" s="73"/>
      <c r="G10" s="73"/>
      <c r="H10" s="17"/>
      <c r="I10" s="73"/>
      <c r="J10" s="73"/>
      <c r="K10" s="73"/>
      <c r="L10" s="73">
        <f>VLOOKUP(A13,'DATOS 2'!A:V,2,0)</f>
        <v>2026</v>
      </c>
      <c r="M10" s="105"/>
      <c r="N10" s="9"/>
    </row>
    <row r="11" spans="1:14" ht="1.5" customHeight="1" x14ac:dyDescent="0.25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9"/>
    </row>
    <row r="12" spans="1:14" x14ac:dyDescent="0.25">
      <c r="A12" s="71" t="s">
        <v>88</v>
      </c>
      <c r="B12" s="67"/>
      <c r="C12" s="67" t="s">
        <v>82</v>
      </c>
      <c r="D12" s="67"/>
      <c r="E12" s="67" t="s">
        <v>83</v>
      </c>
      <c r="F12" s="67"/>
      <c r="G12" s="67"/>
      <c r="H12" s="67"/>
      <c r="I12" s="18" t="s">
        <v>83</v>
      </c>
      <c r="J12" s="18" t="s">
        <v>83</v>
      </c>
      <c r="K12" s="18" t="s">
        <v>82</v>
      </c>
      <c r="L12" s="67" t="s">
        <v>94</v>
      </c>
      <c r="M12" s="67"/>
      <c r="N12" s="9"/>
    </row>
    <row r="13" spans="1:14" x14ac:dyDescent="0.25">
      <c r="A13" s="134" t="s">
        <v>1</v>
      </c>
      <c r="B13" s="134"/>
      <c r="C13" s="135" t="str">
        <f>VLOOKUP(A13,'DATOS 2'!A:V,4,0)</f>
        <v>1.8 T</v>
      </c>
      <c r="D13" s="135"/>
      <c r="E13" s="76" t="s">
        <v>76</v>
      </c>
      <c r="F13" s="76"/>
      <c r="G13" s="76">
        <f>VLOOKUP(A13,'DATOS 2'!A:V,5,0)</f>
        <v>4.7300000000000004</v>
      </c>
      <c r="H13" s="76"/>
      <c r="I13" s="41">
        <f>VLOOKUP(A13,'DATOS 2'!A:V,8,0)</f>
        <v>3.3</v>
      </c>
      <c r="J13" s="77">
        <f>VLOOKUP(A13,'DATOS 2'!A:V,11,0)</f>
        <v>2.4750000000000001</v>
      </c>
      <c r="K13" s="77">
        <f>VLOOKUP(A13,'DATOS 2'!A:V,12,0)</f>
        <v>3.9</v>
      </c>
      <c r="L13" s="122">
        <f>VLOOKUP(A13,'DATOS 2'!A:V,3,0)+12000</f>
        <v>778800</v>
      </c>
      <c r="M13" s="122"/>
      <c r="N13" s="9"/>
    </row>
    <row r="14" spans="1:14" x14ac:dyDescent="0.25">
      <c r="A14" s="134"/>
      <c r="B14" s="134"/>
      <c r="C14" s="135"/>
      <c r="D14" s="135"/>
      <c r="E14" s="76" t="s">
        <v>77</v>
      </c>
      <c r="F14" s="76"/>
      <c r="G14" s="76">
        <f>VLOOKUP(A13,'DATOS 2'!A:V,6,0)</f>
        <v>2.23</v>
      </c>
      <c r="H14" s="76"/>
      <c r="I14" s="41">
        <f>VLOOKUP(A13,'DATOS 2'!A:V,9,0)</f>
        <v>2</v>
      </c>
      <c r="J14" s="77"/>
      <c r="K14" s="77"/>
      <c r="L14" s="122"/>
      <c r="M14" s="122"/>
      <c r="N14" s="9"/>
    </row>
    <row r="15" spans="1:14" x14ac:dyDescent="0.25">
      <c r="A15" s="134"/>
      <c r="B15" s="134"/>
      <c r="C15" s="135"/>
      <c r="D15" s="135"/>
      <c r="E15" s="76" t="s">
        <v>78</v>
      </c>
      <c r="F15" s="76"/>
      <c r="G15" s="76">
        <f>VLOOKUP(A13,'DATOS 2'!A:V,7,0)</f>
        <v>1.8149999999999999</v>
      </c>
      <c r="H15" s="76"/>
      <c r="I15" s="41">
        <f>VLOOKUP(A13,'DATOS 2'!A:V,10,0)</f>
        <v>2</v>
      </c>
      <c r="J15" s="77"/>
      <c r="K15" s="77"/>
      <c r="L15" s="122"/>
      <c r="M15" s="122"/>
      <c r="N15" s="9"/>
    </row>
    <row r="16" spans="1:14" ht="3.6" customHeight="1" x14ac:dyDescent="0.25">
      <c r="A16" s="31"/>
      <c r="B16" s="31"/>
      <c r="C16" s="31"/>
      <c r="D16" s="31"/>
      <c r="E16" s="31"/>
      <c r="F16" s="31"/>
      <c r="G16" s="43"/>
      <c r="H16" s="43"/>
      <c r="I16" s="43"/>
      <c r="J16" s="43"/>
      <c r="K16" s="43"/>
      <c r="L16" s="47"/>
      <c r="M16" s="47"/>
    </row>
    <row r="17" spans="1:15" ht="15" customHeight="1" x14ac:dyDescent="0.25">
      <c r="A17" s="144" t="s">
        <v>121</v>
      </c>
      <c r="B17" s="145"/>
      <c r="C17" s="145"/>
      <c r="D17" s="145"/>
      <c r="E17" s="145"/>
      <c r="F17" s="146"/>
      <c r="G17" s="124" t="s">
        <v>143</v>
      </c>
      <c r="H17" s="125"/>
      <c r="I17" s="57">
        <f>(I18-0.2)*(I19-0.2)*(I20-0.15)</f>
        <v>10.322999999999999</v>
      </c>
      <c r="J17" s="126" t="s">
        <v>146</v>
      </c>
      <c r="K17" s="127"/>
      <c r="L17" s="65"/>
      <c r="M17" s="66"/>
    </row>
    <row r="18" spans="1:15" x14ac:dyDescent="0.25">
      <c r="A18" s="147"/>
      <c r="B18" s="148"/>
      <c r="C18" s="148"/>
      <c r="D18" s="148"/>
      <c r="E18" s="148"/>
      <c r="F18" s="149"/>
      <c r="G18" s="76" t="s">
        <v>79</v>
      </c>
      <c r="H18" s="76"/>
      <c r="I18" s="41">
        <f>VLOOKUP(A13,'DATOS 2'!A:V,8,0)</f>
        <v>3.3</v>
      </c>
      <c r="J18" s="123" t="s">
        <v>145</v>
      </c>
      <c r="K18" s="123"/>
      <c r="L18" s="109">
        <v>0</v>
      </c>
      <c r="M18" s="109"/>
    </row>
    <row r="19" spans="1:15" x14ac:dyDescent="0.25">
      <c r="A19" s="147"/>
      <c r="B19" s="148"/>
      <c r="C19" s="148"/>
      <c r="D19" s="148"/>
      <c r="E19" s="148"/>
      <c r="F19" s="149"/>
      <c r="G19" s="76" t="s">
        <v>80</v>
      </c>
      <c r="H19" s="76"/>
      <c r="I19" s="41">
        <f>VLOOKUP(A13,'DATOS 2'!A:V,9,0)</f>
        <v>2</v>
      </c>
      <c r="J19" s="123"/>
      <c r="K19" s="123"/>
      <c r="L19" s="109"/>
      <c r="M19" s="109"/>
    </row>
    <row r="20" spans="1:15" x14ac:dyDescent="0.25">
      <c r="A20" s="150"/>
      <c r="B20" s="151"/>
      <c r="C20" s="151"/>
      <c r="D20" s="151"/>
      <c r="E20" s="151"/>
      <c r="F20" s="152"/>
      <c r="G20" s="76" t="s">
        <v>81</v>
      </c>
      <c r="H20" s="76"/>
      <c r="I20" s="41">
        <f>VLOOKUP(A13,'DATOS 2'!A:V,10,0)</f>
        <v>2</v>
      </c>
      <c r="J20" s="123"/>
      <c r="K20" s="123"/>
      <c r="L20" s="109"/>
      <c r="M20" s="109"/>
    </row>
    <row r="21" spans="1:15" ht="2.1" customHeight="1" thickBot="1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</row>
    <row r="22" spans="1:15" ht="24" customHeight="1" thickBot="1" x14ac:dyDescent="0.3">
      <c r="A22" s="129" t="s">
        <v>93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1"/>
      <c r="L22" s="110">
        <f>L13+L18</f>
        <v>778800</v>
      </c>
      <c r="M22" s="111"/>
      <c r="N22" s="9"/>
    </row>
    <row r="23" spans="1:15" ht="2.4500000000000002" customHeight="1" thickBot="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5" ht="24.6" customHeight="1" thickBot="1" x14ac:dyDescent="0.3">
      <c r="A24" s="138" t="s">
        <v>95</v>
      </c>
      <c r="B24" s="139"/>
      <c r="C24" s="139"/>
      <c r="D24" s="139"/>
      <c r="E24" s="140"/>
      <c r="F24" s="19"/>
      <c r="G24" s="24">
        <f>VLOOKUP(A13,'DATOS 2'!A:V,22,0)</f>
        <v>100</v>
      </c>
      <c r="H24" s="55"/>
      <c r="I24" s="25" t="str">
        <f>VLOOKUP(A13,'DATOS 2'!A:V,4,0)</f>
        <v>1.8 T</v>
      </c>
      <c r="J24" s="39" t="str">
        <f>$A$13</f>
        <v>ELF 100E</v>
      </c>
      <c r="K24" s="114"/>
      <c r="L24" s="114"/>
      <c r="M24" s="115"/>
    </row>
    <row r="25" spans="1:15" ht="25.5" customHeight="1" thickBot="1" x14ac:dyDescent="0.3">
      <c r="A25" s="141" t="str">
        <f>VLOOKUP(A13,'DATOS 2'!A:V,21,0)</f>
        <v>ELF</v>
      </c>
      <c r="B25" s="142"/>
      <c r="C25" s="142"/>
      <c r="D25" s="142"/>
      <c r="E25" s="143"/>
      <c r="F25" s="20"/>
      <c r="G25" s="37" t="str">
        <f>VLOOKUP(A13,'DATOS 2'!A:V,20,0)</f>
        <v>11 KM/LT</v>
      </c>
      <c r="H25" s="56"/>
      <c r="I25" s="49" t="s">
        <v>96</v>
      </c>
      <c r="J25" s="113"/>
      <c r="K25" s="114"/>
      <c r="L25" s="114"/>
      <c r="M25" s="115"/>
    </row>
    <row r="26" spans="1:15" ht="4.5" customHeight="1" thickBot="1" x14ac:dyDescent="0.3">
      <c r="A26" s="28"/>
      <c r="B26" s="29"/>
      <c r="C26" s="30"/>
      <c r="D26" s="29"/>
      <c r="E26" s="29"/>
      <c r="F26" s="31"/>
      <c r="G26" s="31"/>
      <c r="H26" s="31"/>
      <c r="I26" s="50"/>
      <c r="J26" s="116"/>
      <c r="K26" s="117"/>
      <c r="L26" s="117"/>
      <c r="M26" s="118"/>
    </row>
    <row r="27" spans="1:15" ht="30.75" thickBot="1" x14ac:dyDescent="0.3">
      <c r="A27" s="34" t="s">
        <v>133</v>
      </c>
      <c r="B27" s="20"/>
      <c r="C27" s="27">
        <f>VLOOKUP(A13,'DATOS 2'!A:V,8,0)</f>
        <v>3.3</v>
      </c>
      <c r="D27" s="20"/>
      <c r="E27" s="36" t="s">
        <v>151</v>
      </c>
      <c r="F27" s="61"/>
      <c r="G27" s="62" t="str">
        <f>VLOOKUP(A13,'DATOS 2'!A:W,23,0)</f>
        <v>205 / 75 R16C - 113 / 111</v>
      </c>
      <c r="H27" s="63"/>
      <c r="I27" s="63"/>
      <c r="J27" s="116"/>
      <c r="K27" s="117"/>
      <c r="L27" s="117"/>
      <c r="M27" s="118"/>
    </row>
    <row r="28" spans="1:15" ht="1.5" customHeight="1" thickBot="1" x14ac:dyDescent="0.3">
      <c r="A28" s="35"/>
      <c r="B28" s="20"/>
      <c r="C28" s="20"/>
      <c r="D28" s="20"/>
      <c r="E28" s="20"/>
      <c r="F28" s="20"/>
      <c r="G28" s="20"/>
      <c r="H28" s="20"/>
      <c r="I28" s="20"/>
      <c r="J28" s="116"/>
      <c r="K28" s="117"/>
      <c r="L28" s="117"/>
      <c r="M28" s="118"/>
    </row>
    <row r="29" spans="1:15" ht="31.5" customHeight="1" thickBot="1" x14ac:dyDescent="0.3">
      <c r="A29" s="36" t="s">
        <v>72</v>
      </c>
      <c r="B29" s="20"/>
      <c r="C29" s="137" t="str">
        <f>VLOOKUP(A13,'DATOS 2'!A:V,13,0)</f>
        <v>4 cilindros 2,999 CC DOHC+VVT / TURBO VGS + EGR + DPD + SCR</v>
      </c>
      <c r="D29" s="112"/>
      <c r="E29" s="112"/>
      <c r="F29" s="112"/>
      <c r="G29" s="112"/>
      <c r="H29" s="112"/>
      <c r="I29" s="112"/>
      <c r="J29" s="116"/>
      <c r="K29" s="117"/>
      <c r="L29" s="117"/>
      <c r="M29" s="118"/>
    </row>
    <row r="30" spans="1:15" ht="1.5" customHeight="1" thickBot="1" x14ac:dyDescent="0.3">
      <c r="A30" s="35"/>
      <c r="B30" s="20"/>
      <c r="C30" s="20"/>
      <c r="D30" s="20"/>
      <c r="E30" s="20"/>
      <c r="F30" s="20"/>
      <c r="G30" s="20"/>
      <c r="H30" s="20"/>
      <c r="I30" s="20"/>
      <c r="J30" s="116"/>
      <c r="K30" s="117"/>
      <c r="L30" s="117"/>
      <c r="M30" s="118"/>
    </row>
    <row r="31" spans="1:15" ht="36" customHeight="1" thickBot="1" x14ac:dyDescent="0.3">
      <c r="A31" s="36" t="s">
        <v>132</v>
      </c>
      <c r="B31" s="20"/>
      <c r="C31" s="26" t="str">
        <f>VLOOKUP(A13,'DATOS 2'!A:V,14,0)</f>
        <v>EURO VI</v>
      </c>
      <c r="D31" s="20"/>
      <c r="E31" s="36" t="s">
        <v>35</v>
      </c>
      <c r="F31" s="20"/>
      <c r="G31" s="62" t="str">
        <f>VLOOKUP(A13,'DATOS 2'!A:V,17,0)</f>
        <v>VAC-TAMBOR / TAMBOR VÁLVULA LSPV</v>
      </c>
      <c r="H31" s="63"/>
      <c r="I31" s="63"/>
      <c r="J31" s="116"/>
      <c r="K31" s="117"/>
      <c r="L31" s="117"/>
      <c r="M31" s="118"/>
      <c r="O31" s="7" t="s">
        <v>98</v>
      </c>
    </row>
    <row r="32" spans="1:15" ht="1.5" customHeight="1" thickBot="1" x14ac:dyDescent="0.3">
      <c r="A32" s="35"/>
      <c r="B32" s="20"/>
      <c r="C32" s="20"/>
      <c r="D32" s="20"/>
      <c r="E32" s="20"/>
      <c r="F32" s="20"/>
      <c r="G32" s="20"/>
      <c r="H32" s="20"/>
      <c r="I32" s="20"/>
      <c r="J32" s="116"/>
      <c r="K32" s="117"/>
      <c r="L32" s="117"/>
      <c r="M32" s="118"/>
    </row>
    <row r="33" spans="1:13" ht="18.95" customHeight="1" thickBot="1" x14ac:dyDescent="0.3">
      <c r="A33" s="36" t="s">
        <v>73</v>
      </c>
      <c r="B33" s="51"/>
      <c r="C33" s="36" t="s">
        <v>75</v>
      </c>
      <c r="D33" s="136" t="str">
        <f>VLOOKUP(A13,'DATOS 2'!A:V,18,0)</f>
        <v>148 @ 2800</v>
      </c>
      <c r="E33" s="136"/>
      <c r="F33" s="20"/>
      <c r="G33" s="42" t="s">
        <v>37</v>
      </c>
      <c r="H33" s="22"/>
      <c r="I33" s="48" t="str">
        <f>VLOOKUP(A13,'DATOS 2'!A:V,19,0)</f>
        <v>277 @ 1,280</v>
      </c>
      <c r="J33" s="116"/>
      <c r="K33" s="117"/>
      <c r="L33" s="117"/>
      <c r="M33" s="118"/>
    </row>
    <row r="34" spans="1:13" ht="1.5" customHeight="1" thickBot="1" x14ac:dyDescent="0.3">
      <c r="A34" s="35"/>
      <c r="B34" s="20"/>
      <c r="C34" s="20"/>
      <c r="D34" s="20"/>
      <c r="E34" s="20"/>
      <c r="F34" s="20"/>
      <c r="G34" s="22"/>
      <c r="H34" s="22"/>
      <c r="I34" s="20"/>
      <c r="J34" s="116"/>
      <c r="K34" s="117"/>
      <c r="L34" s="117"/>
      <c r="M34" s="118"/>
    </row>
    <row r="35" spans="1:13" ht="18.95" customHeight="1" thickBot="1" x14ac:dyDescent="0.3">
      <c r="A35" s="36" t="s">
        <v>131</v>
      </c>
      <c r="B35" s="52"/>
      <c r="C35" s="112" t="str">
        <f>VLOOKUP(A13,'DATOS 2'!A:V,15,0)</f>
        <v>3 años o 100,000 kms</v>
      </c>
      <c r="D35" s="112"/>
      <c r="E35" s="112"/>
      <c r="F35" s="112"/>
      <c r="G35" s="112"/>
      <c r="H35" s="112"/>
      <c r="I35" s="112"/>
      <c r="J35" s="119"/>
      <c r="K35" s="120"/>
      <c r="L35" s="120"/>
      <c r="M35" s="121"/>
    </row>
    <row r="36" spans="1:13" ht="1.5" customHeight="1" thickBot="1" x14ac:dyDescent="0.3">
      <c r="A36" s="3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1"/>
    </row>
    <row r="37" spans="1:13" ht="32.1" customHeight="1" thickBot="1" x14ac:dyDescent="0.3">
      <c r="A37" s="36" t="s">
        <v>74</v>
      </c>
      <c r="B37" s="23"/>
      <c r="C37" s="132" t="str">
        <f>VLOOKUP(A13,'DATOS 2'!A:V,16,0)</f>
        <v>BOLSAS DE AIRE y PANTALLA DIGITAL EN TABLERO con 21 FUNCIONES + CÁMARA DE REVERSA + AIRE ACONDICIONADO + STAR ASSIST</v>
      </c>
      <c r="D37" s="132"/>
      <c r="E37" s="132"/>
      <c r="F37" s="132"/>
      <c r="G37" s="132"/>
      <c r="H37" s="132"/>
      <c r="I37" s="132"/>
      <c r="J37" s="132"/>
      <c r="K37" s="132"/>
      <c r="L37" s="132"/>
      <c r="M37" s="133"/>
    </row>
    <row r="38" spans="1:13" ht="5.4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 ht="4.5" customHeight="1" thickBot="1" x14ac:dyDescent="0.3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</row>
    <row r="40" spans="1:13" x14ac:dyDescent="0.25">
      <c r="A40" s="106" t="s">
        <v>183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8"/>
    </row>
    <row r="41" spans="1:13" x14ac:dyDescent="0.25">
      <c r="A41" s="15"/>
      <c r="M41" s="12"/>
    </row>
    <row r="42" spans="1:13" x14ac:dyDescent="0.25">
      <c r="A42" s="79" t="s">
        <v>128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1"/>
    </row>
    <row r="43" spans="1:13" x14ac:dyDescent="0.25">
      <c r="A43" s="79" t="s">
        <v>127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1"/>
    </row>
    <row r="44" spans="1:13" ht="15.75" x14ac:dyDescent="0.25">
      <c r="A44" s="79" t="s">
        <v>141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1"/>
    </row>
    <row r="45" spans="1:13" x14ac:dyDescent="0.25">
      <c r="A45" s="82" t="s">
        <v>147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4"/>
    </row>
    <row r="46" spans="1:13" ht="15.75" x14ac:dyDescent="0.25">
      <c r="A46" s="85" t="s">
        <v>140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7"/>
    </row>
    <row r="47" spans="1:13" x14ac:dyDescent="0.25">
      <c r="A47" s="79" t="s">
        <v>129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1"/>
    </row>
    <row r="48" spans="1:13" ht="16.5" thickBot="1" x14ac:dyDescent="0.3">
      <c r="A48" s="93" t="s">
        <v>139</v>
      </c>
      <c r="B48" s="94"/>
      <c r="C48" s="94"/>
      <c r="D48" s="94"/>
      <c r="E48" s="94"/>
      <c r="F48" s="94"/>
      <c r="G48" s="94"/>
      <c r="H48" s="95" t="s">
        <v>142</v>
      </c>
      <c r="I48" s="95"/>
      <c r="J48" s="95"/>
      <c r="K48" s="95"/>
      <c r="L48" s="95"/>
      <c r="M48" s="96"/>
    </row>
    <row r="50" spans="1:13" x14ac:dyDescent="0.25">
      <c r="A50" s="88" t="s">
        <v>102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</row>
    <row r="51" spans="1:13" x14ac:dyDescent="0.25">
      <c r="A51" s="14"/>
    </row>
    <row r="52" spans="1:13" x14ac:dyDescent="0.25">
      <c r="A52" s="88" t="s">
        <v>103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</row>
    <row r="53" spans="1:13" x14ac:dyDescent="0.25">
      <c r="A53" s="14"/>
      <c r="B53" s="14"/>
      <c r="C53" s="14"/>
      <c r="D53" s="14"/>
      <c r="E53" s="91" t="s">
        <v>123</v>
      </c>
      <c r="F53" s="91"/>
      <c r="G53" s="91"/>
      <c r="H53" s="91"/>
      <c r="I53" s="91"/>
      <c r="J53" s="91"/>
      <c r="K53" s="14"/>
      <c r="L53" s="14"/>
      <c r="M53" s="14"/>
    </row>
    <row r="54" spans="1:13" x14ac:dyDescent="0.25">
      <c r="A54" s="98" t="s">
        <v>124</v>
      </c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</row>
    <row r="55" spans="1:13" x14ac:dyDescent="0.25">
      <c r="A55" s="99" t="s">
        <v>122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</row>
    <row r="56" spans="1:13" x14ac:dyDescent="0.2">
      <c r="A56" s="100" t="s">
        <v>104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</row>
    <row r="57" spans="1:13" ht="15.75" x14ac:dyDescent="0.25">
      <c r="A57" s="102" t="s">
        <v>144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 ht="15.75" thickBot="1" x14ac:dyDescent="0.3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 ht="17.25" thickTop="1" x14ac:dyDescent="0.25">
      <c r="A59" s="101" t="s">
        <v>114</v>
      </c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</row>
    <row r="60" spans="1:13" x14ac:dyDescent="0.25">
      <c r="E60" s="97" t="s">
        <v>115</v>
      </c>
      <c r="F60" s="97"/>
      <c r="G60" s="97"/>
      <c r="H60" s="97"/>
      <c r="I60" s="97"/>
      <c r="J60" s="97"/>
      <c r="K60" s="97"/>
    </row>
    <row r="61" spans="1:13" x14ac:dyDescent="0.25">
      <c r="E61" s="92" t="s">
        <v>125</v>
      </c>
      <c r="F61" s="92"/>
      <c r="G61" s="92"/>
      <c r="H61" s="92"/>
      <c r="I61" s="92"/>
      <c r="J61" s="92"/>
      <c r="K61" s="92"/>
    </row>
    <row r="62" spans="1:13" x14ac:dyDescent="0.25">
      <c r="A62" s="89" t="s">
        <v>116</v>
      </c>
      <c r="B62" s="90"/>
      <c r="C62" s="90"/>
      <c r="E62" s="78" t="s">
        <v>126</v>
      </c>
      <c r="F62" s="78"/>
      <c r="G62" s="78"/>
      <c r="H62" s="78"/>
      <c r="I62" s="78"/>
      <c r="J62" s="78"/>
      <c r="K62" s="78"/>
    </row>
    <row r="63" spans="1:13" x14ac:dyDescent="0.25">
      <c r="E63" s="33"/>
      <c r="F63" s="33"/>
      <c r="G63" s="33"/>
      <c r="H63" s="33"/>
      <c r="I63" s="33"/>
      <c r="J63" s="33"/>
      <c r="K63" s="33"/>
    </row>
    <row r="64" spans="1:13" x14ac:dyDescent="0.25">
      <c r="E64" s="33"/>
      <c r="F64" s="33"/>
      <c r="G64" s="33"/>
      <c r="H64" s="33"/>
      <c r="I64" s="33"/>
      <c r="J64" s="33"/>
      <c r="K64" s="33"/>
    </row>
  </sheetData>
  <mergeCells count="72">
    <mergeCell ref="C4:I4"/>
    <mergeCell ref="G18:H18"/>
    <mergeCell ref="A22:K22"/>
    <mergeCell ref="C37:M37"/>
    <mergeCell ref="E13:F13"/>
    <mergeCell ref="A13:B15"/>
    <mergeCell ref="C13:D15"/>
    <mergeCell ref="D33:E33"/>
    <mergeCell ref="G31:I31"/>
    <mergeCell ref="C29:I29"/>
    <mergeCell ref="A24:E24"/>
    <mergeCell ref="A25:E25"/>
    <mergeCell ref="A17:F20"/>
    <mergeCell ref="K24:M24"/>
    <mergeCell ref="G13:H13"/>
    <mergeCell ref="C5:I5"/>
    <mergeCell ref="L9:M9"/>
    <mergeCell ref="L10:M10"/>
    <mergeCell ref="A40:M40"/>
    <mergeCell ref="L18:M20"/>
    <mergeCell ref="L22:M22"/>
    <mergeCell ref="C35:I35"/>
    <mergeCell ref="G14:H14"/>
    <mergeCell ref="G15:H15"/>
    <mergeCell ref="E15:F15"/>
    <mergeCell ref="E14:F14"/>
    <mergeCell ref="J25:M35"/>
    <mergeCell ref="L13:M15"/>
    <mergeCell ref="J18:K20"/>
    <mergeCell ref="G17:H17"/>
    <mergeCell ref="J17:K17"/>
    <mergeCell ref="J9:J10"/>
    <mergeCell ref="A48:G48"/>
    <mergeCell ref="H48:M48"/>
    <mergeCell ref="E60:K60"/>
    <mergeCell ref="A54:M54"/>
    <mergeCell ref="A55:M55"/>
    <mergeCell ref="A56:M56"/>
    <mergeCell ref="A59:M59"/>
    <mergeCell ref="A57:M57"/>
    <mergeCell ref="G19:H19"/>
    <mergeCell ref="J13:J15"/>
    <mergeCell ref="K13:K15"/>
    <mergeCell ref="K9:K10"/>
    <mergeCell ref="E62:K62"/>
    <mergeCell ref="A42:M42"/>
    <mergeCell ref="A44:M44"/>
    <mergeCell ref="A45:M45"/>
    <mergeCell ref="A46:M46"/>
    <mergeCell ref="A50:M50"/>
    <mergeCell ref="A43:M43"/>
    <mergeCell ref="A47:M47"/>
    <mergeCell ref="A62:C62"/>
    <mergeCell ref="A52:M52"/>
    <mergeCell ref="E53:J53"/>
    <mergeCell ref="E61:K61"/>
    <mergeCell ref="G27:I27"/>
    <mergeCell ref="A4:B4"/>
    <mergeCell ref="A5:B5"/>
    <mergeCell ref="L17:M17"/>
    <mergeCell ref="E12:H12"/>
    <mergeCell ref="L12:M12"/>
    <mergeCell ref="J4:M4"/>
    <mergeCell ref="A7:M7"/>
    <mergeCell ref="J5:M5"/>
    <mergeCell ref="A12:B12"/>
    <mergeCell ref="C12:D12"/>
    <mergeCell ref="I9:I10"/>
    <mergeCell ref="A9:A10"/>
    <mergeCell ref="E9:G10"/>
    <mergeCell ref="C9:C10"/>
    <mergeCell ref="G20:H20"/>
  </mergeCells>
  <dataValidations count="1">
    <dataValidation type="list" allowBlank="1" sqref="J24" xr:uid="{00000000-0002-0000-0200-000000000000}">
      <formula1>CAMION</formula1>
    </dataValidation>
  </dataValidations>
  <hyperlinks>
    <hyperlink ref="A62" r:id="rId1" xr:uid="{00000000-0004-0000-0200-000000000000}"/>
    <hyperlink ref="H48" r:id="rId2" xr:uid="{1D1E1490-62D2-442A-A419-43199DBEE006}"/>
    <hyperlink ref="A57" r:id="rId3" xr:uid="{3473F017-2055-4DF2-8E9F-7751EA204F10}"/>
  </hyperlinks>
  <pageMargins left="0.7" right="0.7" top="0.75" bottom="0.75" header="0.3" footer="0.3"/>
  <pageSetup scale="78" orientation="portrait" horizontalDpi="300" verticalDpi="300" r:id="rId4"/>
  <headerFooter scaleWithDoc="0" alignWithMargins="0">
    <oddHeader>&amp;C
&amp;G</oddHeader>
  </headerFooter>
  <drawing r:id="rId5"/>
  <legacyDrawing r:id="rId6"/>
  <legacyDrawingHF r:id="rId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'DATOS 2'!$A$2:$A$24</xm:f>
          </x14:formula1>
          <xm:sqref>A13:B15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40" zoomScale="80" zoomScaleNormal="80" workbookViewId="0">
      <selection activeCell="B38" sqref="B38"/>
    </sheetView>
  </sheetViews>
  <sheetFormatPr baseColWidth="10"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9"/>
  <sheetViews>
    <sheetView zoomScale="70" zoomScaleNormal="70" workbookViewId="0">
      <selection activeCell="A2" sqref="A2"/>
    </sheetView>
  </sheetViews>
  <sheetFormatPr baseColWidth="10" defaultRowHeight="15" x14ac:dyDescent="0.25"/>
  <cols>
    <col min="1" max="1" width="17.140625" bestFit="1" customWidth="1"/>
    <col min="2" max="2" width="32.28515625" customWidth="1"/>
    <col min="4" max="4" width="20.5703125" customWidth="1"/>
    <col min="5" max="5" width="36.28515625" customWidth="1"/>
  </cols>
  <sheetData>
    <row r="1" spans="1:5" x14ac:dyDescent="0.25">
      <c r="A1" s="11" t="s">
        <v>99</v>
      </c>
      <c r="B1" s="10" t="s">
        <v>100</v>
      </c>
      <c r="D1" s="11" t="s">
        <v>99</v>
      </c>
      <c r="E1" s="10" t="s">
        <v>100</v>
      </c>
    </row>
    <row r="2" spans="1:5" s="8" customFormat="1" ht="123.95" customHeight="1" x14ac:dyDescent="0.25">
      <c r="A2" s="8" t="s">
        <v>39</v>
      </c>
      <c r="B2"/>
      <c r="D2" s="8" t="s">
        <v>97</v>
      </c>
    </row>
    <row r="3" spans="1:5" s="8" customFormat="1" ht="123.95" customHeight="1" x14ac:dyDescent="0.25">
      <c r="A3" s="8" t="s">
        <v>1</v>
      </c>
      <c r="B3"/>
    </row>
    <row r="4" spans="1:5" s="8" customFormat="1" ht="123.95" customHeight="1" x14ac:dyDescent="0.25">
      <c r="A4" s="8" t="s">
        <v>40</v>
      </c>
      <c r="B4"/>
    </row>
    <row r="5" spans="1:5" s="8" customFormat="1" ht="123.95" customHeight="1" x14ac:dyDescent="0.25">
      <c r="A5" s="8" t="s">
        <v>2</v>
      </c>
      <c r="B5"/>
    </row>
    <row r="6" spans="1:5" s="8" customFormat="1" ht="123.95" customHeight="1" x14ac:dyDescent="0.25">
      <c r="A6" s="8" t="s">
        <v>41</v>
      </c>
      <c r="B6"/>
    </row>
    <row r="7" spans="1:5" s="8" customFormat="1" ht="123.95" customHeight="1" x14ac:dyDescent="0.25">
      <c r="A7" s="8" t="s">
        <v>3</v>
      </c>
      <c r="B7"/>
    </row>
    <row r="8" spans="1:5" s="8" customFormat="1" ht="123.95" customHeight="1" x14ac:dyDescent="0.25">
      <c r="A8" s="8" t="s">
        <v>42</v>
      </c>
      <c r="B8"/>
    </row>
    <row r="9" spans="1:5" s="8" customFormat="1" ht="123.95" customHeight="1" x14ac:dyDescent="0.25">
      <c r="A9" s="8" t="s">
        <v>4</v>
      </c>
      <c r="B9"/>
    </row>
    <row r="10" spans="1:5" s="8" customFormat="1" ht="123.95" customHeight="1" x14ac:dyDescent="0.25">
      <c r="A10" s="8" t="s">
        <v>5</v>
      </c>
      <c r="B10"/>
    </row>
    <row r="11" spans="1:5" s="8" customFormat="1" ht="123.95" customHeight="1" x14ac:dyDescent="0.25">
      <c r="A11" s="8" t="s">
        <v>6</v>
      </c>
      <c r="B11"/>
    </row>
    <row r="12" spans="1:5" s="8" customFormat="1" ht="123.95" customHeight="1" x14ac:dyDescent="0.25">
      <c r="A12" s="8" t="s">
        <v>7</v>
      </c>
      <c r="B12"/>
    </row>
    <row r="13" spans="1:5" s="8" customFormat="1" ht="123.95" customHeight="1" x14ac:dyDescent="0.25">
      <c r="A13" s="8" t="s">
        <v>43</v>
      </c>
      <c r="B13"/>
    </row>
    <row r="14" spans="1:5" s="8" customFormat="1" ht="123.95" customHeight="1" x14ac:dyDescent="0.25">
      <c r="A14" s="8" t="s">
        <v>8</v>
      </c>
    </row>
    <row r="15" spans="1:5" s="8" customFormat="1" ht="123.95" customHeight="1" x14ac:dyDescent="0.25">
      <c r="A15" s="8" t="s">
        <v>44</v>
      </c>
    </row>
    <row r="16" spans="1:5" s="8" customFormat="1" ht="123.95" customHeight="1" x14ac:dyDescent="0.25">
      <c r="A16" s="8" t="s">
        <v>9</v>
      </c>
    </row>
    <row r="17" spans="1:2" s="8" customFormat="1" ht="123.95" customHeight="1" x14ac:dyDescent="0.25">
      <c r="A17" s="8" t="s">
        <v>45</v>
      </c>
      <c r="B17"/>
    </row>
    <row r="18" spans="1:2" s="8" customFormat="1" ht="123.95" customHeight="1" x14ac:dyDescent="0.25">
      <c r="A18" s="8" t="s">
        <v>10</v>
      </c>
      <c r="B18"/>
    </row>
    <row r="19" spans="1:2" s="8" customFormat="1" ht="123.95" customHeight="1" x14ac:dyDescent="0.25">
      <c r="A19" s="8" t="s">
        <v>46</v>
      </c>
      <c r="B19"/>
    </row>
    <row r="20" spans="1:2" s="8" customFormat="1" ht="123.95" customHeight="1" x14ac:dyDescent="0.25">
      <c r="A20" s="8" t="s">
        <v>11</v>
      </c>
      <c r="B20"/>
    </row>
    <row r="21" spans="1:2" s="8" customFormat="1" ht="123.95" customHeight="1" x14ac:dyDescent="0.25">
      <c r="A21" s="8" t="s">
        <v>47</v>
      </c>
      <c r="B21"/>
    </row>
    <row r="22" spans="1:2" s="8" customFormat="1" ht="123.95" customHeight="1" x14ac:dyDescent="0.25">
      <c r="A22" s="8" t="s">
        <v>12</v>
      </c>
      <c r="B22"/>
    </row>
    <row r="23" spans="1:2" s="8" customFormat="1" ht="123.95" customHeight="1" x14ac:dyDescent="0.25">
      <c r="A23" s="8" t="s">
        <v>48</v>
      </c>
      <c r="B23"/>
    </row>
    <row r="24" spans="1:2" s="8" customFormat="1" ht="123.95" customHeight="1" x14ac:dyDescent="0.25">
      <c r="A24" s="8" t="s">
        <v>13</v>
      </c>
      <c r="B24"/>
    </row>
    <row r="25" spans="1:2" s="8" customFormat="1" ht="123.95" customHeight="1" x14ac:dyDescent="0.25">
      <c r="A25" s="8" t="s">
        <v>179</v>
      </c>
      <c r="B25"/>
    </row>
    <row r="26" spans="1:2" s="8" customFormat="1" ht="123.95" customHeight="1" x14ac:dyDescent="0.25">
      <c r="A26" s="8" t="s">
        <v>175</v>
      </c>
      <c r="B26"/>
    </row>
    <row r="27" spans="1:2" s="8" customFormat="1" ht="123.95" customHeight="1" x14ac:dyDescent="0.25">
      <c r="A27" s="8" t="s">
        <v>49</v>
      </c>
      <c r="B27"/>
    </row>
    <row r="28" spans="1:2" s="8" customFormat="1" ht="123.95" customHeight="1" x14ac:dyDescent="0.25">
      <c r="A28" s="8" t="s">
        <v>15</v>
      </c>
      <c r="B28"/>
    </row>
    <row r="29" spans="1:2" s="8" customFormat="1" ht="123.95" customHeight="1" x14ac:dyDescent="0.25">
      <c r="A29" s="8" t="s">
        <v>50</v>
      </c>
      <c r="B29"/>
    </row>
    <row r="30" spans="1:2" s="8" customFormat="1" ht="123.95" customHeight="1" x14ac:dyDescent="0.25">
      <c r="A30" s="8" t="s">
        <v>16</v>
      </c>
      <c r="B30"/>
    </row>
    <row r="31" spans="1:2" s="8" customFormat="1" ht="123.95" customHeight="1" x14ac:dyDescent="0.25">
      <c r="A31" s="8" t="s">
        <v>180</v>
      </c>
      <c r="B31"/>
    </row>
    <row r="32" spans="1:2" s="8" customFormat="1" ht="123.95" customHeight="1" x14ac:dyDescent="0.25">
      <c r="A32" s="8" t="s">
        <v>176</v>
      </c>
      <c r="B32"/>
    </row>
    <row r="33" spans="1:2" s="8" customFormat="1" ht="123.95" customHeight="1" x14ac:dyDescent="0.25">
      <c r="A33" s="8" t="s">
        <v>51</v>
      </c>
      <c r="B33"/>
    </row>
    <row r="34" spans="1:2" s="8" customFormat="1" ht="123.95" customHeight="1" x14ac:dyDescent="0.25">
      <c r="A34" s="8" t="s">
        <v>18</v>
      </c>
      <c r="B34"/>
    </row>
    <row r="35" spans="1:2" s="8" customFormat="1" ht="123.95" customHeight="1" x14ac:dyDescent="0.25">
      <c r="A35" s="8" t="s">
        <v>52</v>
      </c>
      <c r="B35"/>
    </row>
    <row r="36" spans="1:2" s="8" customFormat="1" ht="123.95" customHeight="1" x14ac:dyDescent="0.25">
      <c r="A36" s="8" t="s">
        <v>19</v>
      </c>
      <c r="B36"/>
    </row>
    <row r="37" spans="1:2" s="8" customFormat="1" ht="123.95" customHeight="1" x14ac:dyDescent="0.25">
      <c r="A37" s="8" t="s">
        <v>181</v>
      </c>
      <c r="B37"/>
    </row>
    <row r="38" spans="1:2" s="8" customFormat="1" ht="123.95" customHeight="1" x14ac:dyDescent="0.25">
      <c r="A38" s="8" t="s">
        <v>20</v>
      </c>
      <c r="B38"/>
    </row>
    <row r="39" spans="1:2" s="8" customFormat="1" ht="123.95" customHeight="1" x14ac:dyDescent="0.25">
      <c r="A39" s="8" t="s">
        <v>53</v>
      </c>
      <c r="B39"/>
    </row>
    <row r="40" spans="1:2" s="8" customFormat="1" ht="123.95" customHeight="1" x14ac:dyDescent="0.25">
      <c r="A40" s="8" t="s">
        <v>21</v>
      </c>
      <c r="B40"/>
    </row>
    <row r="41" spans="1:2" s="8" customFormat="1" ht="123.95" customHeight="1" x14ac:dyDescent="0.25">
      <c r="A41" s="8" t="s">
        <v>182</v>
      </c>
      <c r="B41"/>
    </row>
    <row r="42" spans="1:2" s="8" customFormat="1" ht="123.95" customHeight="1" x14ac:dyDescent="0.25">
      <c r="A42" s="8" t="s">
        <v>182</v>
      </c>
      <c r="B42"/>
    </row>
    <row r="43" spans="1:2" s="8" customFormat="1" ht="108" customHeight="1" x14ac:dyDescent="0.25">
      <c r="A43" s="8" t="s">
        <v>54</v>
      </c>
    </row>
    <row r="44" spans="1:2" s="8" customFormat="1" ht="108" customHeight="1" x14ac:dyDescent="0.25">
      <c r="A44" s="8" t="s">
        <v>25</v>
      </c>
    </row>
    <row r="45" spans="1:2" s="8" customFormat="1" x14ac:dyDescent="0.25"/>
    <row r="46" spans="1:2" s="8" customFormat="1" x14ac:dyDescent="0.25"/>
    <row r="47" spans="1:2" s="8" customFormat="1" x14ac:dyDescent="0.25"/>
    <row r="48" spans="1:2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</sheetData>
  <dataValidations count="1">
    <dataValidation type="list" allowBlank="1" showInputMessage="1" showErrorMessage="1" sqref="D2:D42" xr:uid="{00000000-0002-0000-0400-000000000000}">
      <formula1>CAMION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DATOS1</vt:lpstr>
      <vt:lpstr>DATOS 2</vt:lpstr>
      <vt:lpstr>COTIZADOR X2</vt:lpstr>
      <vt:lpstr>IMAGEN MOD</vt:lpstr>
      <vt:lpstr>IMAG MOD 25-26</vt:lpstr>
      <vt:lpstr>'COTIZADOR X2'!Área_de_impresión</vt:lpstr>
      <vt:lpstr>CAMION</vt:lpstr>
      <vt:lpstr>IMAGEN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Quintero</dc:creator>
  <cp:lastModifiedBy>Grupo Plasencia</cp:lastModifiedBy>
  <cp:lastPrinted>2025-02-10T22:31:28Z</cp:lastPrinted>
  <dcterms:created xsi:type="dcterms:W3CDTF">2025-02-01T03:31:35Z</dcterms:created>
  <dcterms:modified xsi:type="dcterms:W3CDTF">2026-02-12T23:57:00Z</dcterms:modified>
</cp:coreProperties>
</file>