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ober\Estudos\Projetos\Doctoralia\"/>
    </mc:Choice>
  </mc:AlternateContent>
  <xr:revisionPtr revIDLastSave="0" documentId="13_ncr:1_{DA5A4A1B-7FFC-4C7A-AE9C-74593A9E90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" sheetId="1" r:id="rId1"/>
    <sheet name="Informações" sheetId="6" r:id="rId2"/>
    <sheet name="Tabelas" sheetId="4" r:id="rId3"/>
    <sheet name="Cálculos" sheetId="5" r:id="rId4"/>
    <sheet name="Queries" sheetId="3" r:id="rId5"/>
  </sheets>
  <definedNames>
    <definedName name="fem">Cálculos!$I$7</definedName>
    <definedName name="margem">Cálculos!$I$4</definedName>
    <definedName name="masc">Cálculos!$I$6</definedName>
    <definedName name="preco">Cálculos!$I$3</definedName>
    <definedName name="quant_med">Cálculos!$I$2</definedName>
    <definedName name="texto_preco">Cálculos!$I$5</definedName>
    <definedName name="titulo">Cálculos!$I$8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" i="5" l="1"/>
  <c r="P16" i="5"/>
  <c r="P17" i="5"/>
  <c r="P18" i="5"/>
  <c r="P19" i="5"/>
  <c r="P14" i="5"/>
  <c r="I15" i="5"/>
  <c r="I16" i="5"/>
  <c r="I17" i="5"/>
  <c r="I18" i="5"/>
  <c r="I19" i="5"/>
  <c r="I14" i="5"/>
  <c r="L8" i="4"/>
  <c r="K8" i="4"/>
  <c r="G8" i="4"/>
  <c r="B3" i="5" a="1"/>
  <c r="B3" i="5" s="1"/>
  <c r="I8" i="5" s="1"/>
  <c r="C14" i="4"/>
  <c r="C13" i="4"/>
  <c r="I2" i="5" l="1"/>
  <c r="I6" i="5"/>
  <c r="I7" i="5"/>
  <c r="P6" i="5" a="1"/>
  <c r="P6" i="5" s="1"/>
  <c r="K18" i="1" s="1"/>
  <c r="O7" i="5" a="1"/>
  <c r="O7" i="5" s="1"/>
  <c r="J19" i="1" s="1"/>
  <c r="O6" i="5" a="1"/>
  <c r="O6" i="5" s="1"/>
  <c r="J18" i="1" s="1"/>
  <c r="P7" i="5" a="1"/>
  <c r="P7" i="5" s="1"/>
  <c r="K19" i="1" s="1"/>
  <c r="Q14" i="5"/>
  <c r="Q19" i="5"/>
  <c r="Q18" i="5"/>
  <c r="Q17" i="5"/>
  <c r="Q16" i="5"/>
  <c r="Q15" i="5"/>
  <c r="J15" i="5"/>
  <c r="J14" i="5"/>
  <c r="P5" i="5" a="1"/>
  <c r="P5" i="5" s="1"/>
  <c r="K17" i="1" s="1"/>
  <c r="P3" i="5" a="1"/>
  <c r="P3" i="5" s="1"/>
  <c r="K15" i="1" s="1"/>
  <c r="P4" i="5" a="1"/>
  <c r="P4" i="5" s="1"/>
  <c r="K16" i="1" s="1"/>
  <c r="J18" i="5"/>
  <c r="J17" i="5"/>
  <c r="J19" i="5"/>
  <c r="J16" i="5"/>
  <c r="O3" i="5" a="1"/>
  <c r="O3" i="5" s="1"/>
  <c r="J15" i="1" s="1"/>
  <c r="O5" i="5" a="1"/>
  <c r="O5" i="5" s="1"/>
  <c r="J17" i="1" s="1"/>
  <c r="O4" i="5" a="1"/>
  <c r="O4" i="5" s="1"/>
  <c r="J16" i="1" s="1"/>
  <c r="I3" i="5"/>
  <c r="I4" i="5" s="1"/>
  <c r="I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<sst xmlns="http://schemas.openxmlformats.org/spreadsheetml/2006/main" count="238" uniqueCount="65">
  <si>
    <t>Feminino</t>
  </si>
  <si>
    <t>Masculino</t>
  </si>
  <si>
    <t>Gênero</t>
  </si>
  <si>
    <t>Quantidade</t>
  </si>
  <si>
    <t>Query 1:</t>
  </si>
  <si>
    <t>Query 2:</t>
  </si>
  <si>
    <t>Tabela 1: Divisão por Gênero</t>
  </si>
  <si>
    <t>Centro-Oeste</t>
  </si>
  <si>
    <t>Nordeste</t>
  </si>
  <si>
    <t>Norte</t>
  </si>
  <si>
    <t>Sudeste</t>
  </si>
  <si>
    <t>Sul</t>
  </si>
  <si>
    <t>Região</t>
  </si>
  <si>
    <t>Query 3:</t>
  </si>
  <si>
    <t>dentista</t>
  </si>
  <si>
    <t>psicologo</t>
  </si>
  <si>
    <t>generalista</t>
  </si>
  <si>
    <t>fisioterapeuta</t>
  </si>
  <si>
    <t>nutricionista</t>
  </si>
  <si>
    <t>Especialização</t>
  </si>
  <si>
    <t>Query 4:</t>
  </si>
  <si>
    <t>Query 5:</t>
  </si>
  <si>
    <t>Query 6:</t>
  </si>
  <si>
    <t>psiquiatra</t>
  </si>
  <si>
    <t>ginecologista</t>
  </si>
  <si>
    <t>dermatologista</t>
  </si>
  <si>
    <t>ortopedista-traumatologista</t>
  </si>
  <si>
    <t>cardiologista</t>
  </si>
  <si>
    <t>pediatra</t>
  </si>
  <si>
    <t>oftalmologista</t>
  </si>
  <si>
    <t>Query 0: tratamento dos dados</t>
  </si>
  <si>
    <t>urologista</t>
  </si>
  <si>
    <t>Reviews Total</t>
  </si>
  <si>
    <t>otorrino</t>
  </si>
  <si>
    <t>Tabela 2: Quantidade de Médicos</t>
  </si>
  <si>
    <t>Tabela 3: Telemedicina</t>
  </si>
  <si>
    <t>Faz Telemedicina</t>
  </si>
  <si>
    <t>Total</t>
  </si>
  <si>
    <t>Tabela 4: Principais Especializações</t>
  </si>
  <si>
    <t>Brasil</t>
  </si>
  <si>
    <t>Tabela 5: Preço Médio por Região</t>
  </si>
  <si>
    <t>Preço Médio</t>
  </si>
  <si>
    <t>Tabela 6: Especializações com Maior Demanda</t>
  </si>
  <si>
    <t>Controles</t>
  </si>
  <si>
    <t>Escolha de Região</t>
  </si>
  <si>
    <t>Regiões</t>
  </si>
  <si>
    <t>Região Escolhida</t>
  </si>
  <si>
    <t>Valores para Caixas de Texto</t>
  </si>
  <si>
    <t>% do Total de Médicos</t>
  </si>
  <si>
    <t>Preço Médio dos Serviços</t>
  </si>
  <si>
    <t>Margem em Relação ao Brasil</t>
  </si>
  <si>
    <t>Texto para Preço</t>
  </si>
  <si>
    <t>Mais Comum</t>
  </si>
  <si>
    <t>Maior Demanda</t>
  </si>
  <si>
    <t>Gráfico Especializações vs. Demandas</t>
  </si>
  <si>
    <t>Gráfico Telemedicina</t>
  </si>
  <si>
    <t>Gráfico Preços</t>
  </si>
  <si>
    <t>% Telemedicina</t>
  </si>
  <si>
    <t>Destaque</t>
  </si>
  <si>
    <t>Especializações</t>
  </si>
  <si>
    <t>Maior Oferta</t>
  </si>
  <si>
    <t>Título do Dashboard</t>
  </si>
  <si>
    <t>Objetivo Geral</t>
  </si>
  <si>
    <t>Metodologia</t>
  </si>
  <si>
    <t>Premissas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</si>
</sst>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theme="1" tint="0.249977111117893"/>
      <name val="Arial"/>
      <family val="2"/>
    </font>
    <font>
      <sz val="11"/>
      <color theme="1" tint="0.34998626667073579"/>
      <name val="Arial"/>
      <family val="2"/>
    </font>
    <font>
      <sz val="12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008356"/>
        <bgColor indexed="64"/>
      </patternFill>
    </fill>
    <fill>
      <patternFill patternType="solid">
        <fgColor rgb="FF00D28C"/>
        <bgColor indexed="64"/>
      </patternFill>
    </fill>
    <fill>
      <patternFill patternType="solid">
        <fgColor rgb="FF53FF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165" fontId="0" fillId="0" borderId="0" xfId="0" applyNumberFormat="1"/>
    <xf numFmtId="0" fontId="3" fillId="4" borderId="0" xfId="0" applyFont="1" applyFill="1" applyAlignment="1">
      <alignment horizontal="centerContinuous"/>
    </xf>
    <xf numFmtId="0" fontId="0" fillId="5" borderId="0" xfId="0" applyFill="1"/>
    <xf numFmtId="0" fontId="2" fillId="5" borderId="0" xfId="0" applyFont="1" applyFill="1"/>
    <xf numFmtId="0" fontId="0" fillId="4" borderId="0" xfId="0" applyFill="1"/>
    <xf numFmtId="0" fontId="0" fillId="6" borderId="0" xfId="0" applyFill="1"/>
    <xf numFmtId="0" fontId="4" fillId="4" borderId="0" xfId="0" applyFont="1" applyFill="1" applyAlignment="1">
      <alignment horizontal="justify" vertical="center"/>
    </xf>
    <xf numFmtId="0" fontId="5" fillId="4" borderId="0" xfId="0" applyFont="1" applyFill="1" applyAlignment="1">
      <alignment horizontal="centerContinuous" vertical="center"/>
    </xf>
    <xf numFmtId="0" fontId="6" fillId="4" borderId="0" xfId="0" applyFont="1" applyFill="1" applyAlignment="1">
      <alignment horizontal="center" vertical="center"/>
    </xf>
    <xf numFmtId="0" fontId="0" fillId="7" borderId="0" xfId="0" applyFill="1"/>
    <xf numFmtId="0" fontId="1" fillId="8" borderId="0" xfId="0" applyFont="1" applyFill="1"/>
    <xf numFmtId="3" fontId="0" fillId="0" borderId="0" xfId="0" applyNumberFormat="1"/>
    <xf numFmtId="0" fontId="0" fillId="9" borderId="0" xfId="0" applyFill="1"/>
    <xf numFmtId="0" fontId="0" fillId="10" borderId="0" xfId="0" applyFill="1"/>
    <xf numFmtId="0" fontId="4" fillId="11" borderId="0" xfId="0" applyFont="1" applyFill="1" applyAlignment="1">
      <alignment horizontal="justify" vertical="center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356"/>
      <color rgb="FF53FFC6"/>
      <color rgb="FF00D28C"/>
      <color rgb="FFFC2C2C"/>
      <color rgb="FFE0E0E0"/>
      <color rgb="FFFE0000"/>
      <color rgb="FFFFC5C5"/>
      <color rgb="FFFF9F9F"/>
      <color rgb="FFE30303"/>
      <color rgb="FFFD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8"/>
          <c:order val="0"/>
          <c:tx>
            <c:strRef>
              <c:f>Cálculos!$I$13</c:f>
              <c:strCache>
                <c:ptCount val="1"/>
                <c:pt idx="0">
                  <c:v>% Telemedicina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Cálculos!$H$14:$H$19</c:f>
              <c:strCache>
                <c:ptCount val="6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Cálculos!$I$14:$I$19</c:f>
              <c:numCache>
                <c:formatCode>0.0%</c:formatCode>
                <c:ptCount val="6"/>
                <c:pt idx="0">
                  <c:v>8.1973581973581969E-2</c:v>
                </c:pt>
                <c:pt idx="1">
                  <c:v>0.10433746759161937</c:v>
                </c:pt>
                <c:pt idx="2">
                  <c:v>0.10749785249723892</c:v>
                </c:pt>
                <c:pt idx="3">
                  <c:v>0.12362926829268292</c:v>
                </c:pt>
                <c:pt idx="4">
                  <c:v>0.10294862060237915</c:v>
                </c:pt>
                <c:pt idx="5">
                  <c:v>0.11449461150703981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B-4CA7-AFBF-69E1FDF1D5FC}"/>
            </c:ext>
          </c:extLst>
        </c:ser>
        <c:ser>
          <c:idx val="9"/>
          <c:order val="1"/>
          <c:tx>
            <c:strRef>
              <c:f>Cálculos!$J$13</c:f>
              <c:strCache>
                <c:ptCount val="1"/>
                <c:pt idx="0">
                  <c:v>Destaque</c:v>
                </c:pt>
              </c:strCache>
            </c:strRef>
          </c:tx>
          <c:spPr>
            <a:solidFill>
              <a:srgbClr val="FD7373"/>
            </a:solidFill>
          </c:spPr>
          <c:invertIfNegative val="0"/>
          <c:cat>
            <c:strRef>
              <c:f>Cálculos!$H$14:$H$19</c:f>
              <c:strCache>
                <c:ptCount val="6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Cálculos!$J$14:$J$19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0.10294862060237915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B-4CA7-AFBF-69E1FDF1D5FC}"/>
            </c:ext>
          </c:extLst>
        </c:ser>
        <c:ser>
          <c:idx val="10"/>
          <c:order val="2"/>
          <c:tx>
            <c:strRef>
              <c:f>Cálculos!$I$13</c:f>
              <c:strCache>
                <c:ptCount val="1"/>
                <c:pt idx="0">
                  <c:v>% Telemedicina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Cálculos!$H$14:$H$19</c:f>
              <c:strCache>
                <c:ptCount val="6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Cálculos!$I$14:$I$19</c:f>
              <c:numCache>
                <c:formatCode>0.0%</c:formatCode>
                <c:ptCount val="6"/>
                <c:pt idx="0">
                  <c:v>8.1973581973581969E-2</c:v>
                </c:pt>
                <c:pt idx="1">
                  <c:v>0.10433746759161937</c:v>
                </c:pt>
                <c:pt idx="2">
                  <c:v>0.10749785249723892</c:v>
                </c:pt>
                <c:pt idx="3">
                  <c:v>0.12362926829268292</c:v>
                </c:pt>
                <c:pt idx="4">
                  <c:v>0.10294862060237915</c:v>
                </c:pt>
                <c:pt idx="5">
                  <c:v>0.11449461150703981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5B-4CA7-AFBF-69E1FDF1D5FC}"/>
            </c:ext>
          </c:extLst>
        </c:ser>
        <c:ser>
          <c:idx val="11"/>
          <c:order val="3"/>
          <c:tx>
            <c:strRef>
              <c:f>Cálculos!$J$13</c:f>
              <c:strCache>
                <c:ptCount val="1"/>
                <c:pt idx="0">
                  <c:v>Destaque</c:v>
                </c:pt>
              </c:strCache>
            </c:strRef>
          </c:tx>
          <c:spPr>
            <a:solidFill>
              <a:srgbClr val="FD7373"/>
            </a:solidFill>
            <a:ln>
              <a:noFill/>
            </a:ln>
            <a:effectLst/>
          </c:spPr>
          <c:invertIfNegative val="0"/>
          <c:cat>
            <c:strRef>
              <c:f>Cálculos!$H$14:$H$19</c:f>
              <c:strCache>
                <c:ptCount val="6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Cálculos!$J$14:$J$19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0.10294862060237915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B-4CA7-AFBF-69E1FDF1D5FC}"/>
            </c:ext>
          </c:extLst>
        </c:ser>
        <c:ser>
          <c:idx val="12"/>
          <c:order val="4"/>
          <c:tx>
            <c:strRef>
              <c:f>Cálculos!$I$13</c:f>
              <c:strCache>
                <c:ptCount val="1"/>
                <c:pt idx="0">
                  <c:v>% Telemedicina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Cálculos!$H$14:$H$19</c:f>
              <c:strCache>
                <c:ptCount val="6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Cálculos!$I$14:$I$19</c:f>
              <c:numCache>
                <c:formatCode>0.0%</c:formatCode>
                <c:ptCount val="6"/>
                <c:pt idx="0">
                  <c:v>8.1973581973581969E-2</c:v>
                </c:pt>
                <c:pt idx="1">
                  <c:v>0.10433746759161937</c:v>
                </c:pt>
                <c:pt idx="2">
                  <c:v>0.10749785249723892</c:v>
                </c:pt>
                <c:pt idx="3">
                  <c:v>0.12362926829268292</c:v>
                </c:pt>
                <c:pt idx="4">
                  <c:v>0.10294862060237915</c:v>
                </c:pt>
                <c:pt idx="5">
                  <c:v>0.11449461150703981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5B-4CA7-AFBF-69E1FDF1D5FC}"/>
            </c:ext>
          </c:extLst>
        </c:ser>
        <c:ser>
          <c:idx val="13"/>
          <c:order val="5"/>
          <c:tx>
            <c:strRef>
              <c:f>Cálculos!$J$13</c:f>
              <c:strCache>
                <c:ptCount val="1"/>
                <c:pt idx="0">
                  <c:v>Destaque</c:v>
                </c:pt>
              </c:strCache>
            </c:strRef>
          </c:tx>
          <c:spPr>
            <a:solidFill>
              <a:srgbClr val="FD7373"/>
            </a:solidFill>
          </c:spPr>
          <c:invertIfNegative val="0"/>
          <c:cat>
            <c:strRef>
              <c:f>Cálculos!$H$14:$H$19</c:f>
              <c:strCache>
                <c:ptCount val="6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Cálculos!$J$14:$J$19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0.10294862060237915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B-4CA7-AFBF-69E1FDF1D5FC}"/>
            </c:ext>
          </c:extLst>
        </c:ser>
        <c:ser>
          <c:idx val="14"/>
          <c:order val="6"/>
          <c:tx>
            <c:strRef>
              <c:f>Cálculos!$I$13</c:f>
              <c:strCache>
                <c:ptCount val="1"/>
                <c:pt idx="0">
                  <c:v>% Telemedicina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Cálculos!$H$14:$H$19</c:f>
              <c:strCache>
                <c:ptCount val="6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Cálculos!$I$14:$I$19</c:f>
              <c:numCache>
                <c:formatCode>0.0%</c:formatCode>
                <c:ptCount val="6"/>
                <c:pt idx="0">
                  <c:v>8.1973581973581969E-2</c:v>
                </c:pt>
                <c:pt idx="1">
                  <c:v>0.10433746759161937</c:v>
                </c:pt>
                <c:pt idx="2">
                  <c:v>0.10749785249723892</c:v>
                </c:pt>
                <c:pt idx="3">
                  <c:v>0.12362926829268292</c:v>
                </c:pt>
                <c:pt idx="4">
                  <c:v>0.10294862060237915</c:v>
                </c:pt>
                <c:pt idx="5">
                  <c:v>0.11449461150703981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5B-4CA7-AFBF-69E1FDF1D5FC}"/>
            </c:ext>
          </c:extLst>
        </c:ser>
        <c:ser>
          <c:idx val="15"/>
          <c:order val="7"/>
          <c:tx>
            <c:strRef>
              <c:f>Cálculos!$J$13</c:f>
              <c:strCache>
                <c:ptCount val="1"/>
                <c:pt idx="0">
                  <c:v>Destaque</c:v>
                </c:pt>
              </c:strCache>
            </c:strRef>
          </c:tx>
          <c:spPr>
            <a:solidFill>
              <a:srgbClr val="FD7373"/>
            </a:solidFill>
            <a:ln>
              <a:noFill/>
            </a:ln>
            <a:effectLst/>
          </c:spPr>
          <c:invertIfNegative val="0"/>
          <c:cat>
            <c:strRef>
              <c:f>Cálculos!$H$14:$H$19</c:f>
              <c:strCache>
                <c:ptCount val="6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Cálculos!$J$14:$J$19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0.10294862060237915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5B-4CA7-AFBF-69E1FDF1D5FC}"/>
            </c:ext>
          </c:extLst>
        </c:ser>
        <c:ser>
          <c:idx val="4"/>
          <c:order val="8"/>
          <c:tx>
            <c:strRef>
              <c:f>Cálculos!$I$13</c:f>
              <c:strCache>
                <c:ptCount val="1"/>
                <c:pt idx="0">
                  <c:v>% Telemedicina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Cálculos!$H$14:$H$19</c:f>
              <c:strCache>
                <c:ptCount val="6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Cálculos!$I$14:$I$19</c:f>
              <c:numCache>
                <c:formatCode>0.0%</c:formatCode>
                <c:ptCount val="6"/>
                <c:pt idx="0">
                  <c:v>8.1973581973581969E-2</c:v>
                </c:pt>
                <c:pt idx="1">
                  <c:v>0.10433746759161937</c:v>
                </c:pt>
                <c:pt idx="2">
                  <c:v>0.10749785249723892</c:v>
                </c:pt>
                <c:pt idx="3">
                  <c:v>0.12362926829268292</c:v>
                </c:pt>
                <c:pt idx="4">
                  <c:v>0.10294862060237915</c:v>
                </c:pt>
                <c:pt idx="5">
                  <c:v>0.11449461150703981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5B-4CA7-AFBF-69E1FDF1D5FC}"/>
            </c:ext>
          </c:extLst>
        </c:ser>
        <c:ser>
          <c:idx val="5"/>
          <c:order val="9"/>
          <c:tx>
            <c:strRef>
              <c:f>Cálculos!$J$13</c:f>
              <c:strCache>
                <c:ptCount val="1"/>
                <c:pt idx="0">
                  <c:v>Destaque</c:v>
                </c:pt>
              </c:strCache>
            </c:strRef>
          </c:tx>
          <c:spPr>
            <a:solidFill>
              <a:srgbClr val="FD7373"/>
            </a:solidFill>
          </c:spPr>
          <c:invertIfNegative val="0"/>
          <c:cat>
            <c:strRef>
              <c:f>Cálculos!$H$14:$H$19</c:f>
              <c:strCache>
                <c:ptCount val="6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Cálculos!$J$14:$J$19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0.10294862060237915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A5B-4CA7-AFBF-69E1FDF1D5FC}"/>
            </c:ext>
          </c:extLst>
        </c:ser>
        <c:ser>
          <c:idx val="6"/>
          <c:order val="10"/>
          <c:tx>
            <c:strRef>
              <c:f>Cálculos!$I$13</c:f>
              <c:strCache>
                <c:ptCount val="1"/>
                <c:pt idx="0">
                  <c:v>% Telemedicina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Cálculos!$H$14:$H$19</c:f>
              <c:strCache>
                <c:ptCount val="6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Cálculos!$I$14:$I$19</c:f>
              <c:numCache>
                <c:formatCode>0.0%</c:formatCode>
                <c:ptCount val="6"/>
                <c:pt idx="0">
                  <c:v>8.1973581973581969E-2</c:v>
                </c:pt>
                <c:pt idx="1">
                  <c:v>0.10433746759161937</c:v>
                </c:pt>
                <c:pt idx="2">
                  <c:v>0.10749785249723892</c:v>
                </c:pt>
                <c:pt idx="3">
                  <c:v>0.12362926829268292</c:v>
                </c:pt>
                <c:pt idx="4">
                  <c:v>0.10294862060237915</c:v>
                </c:pt>
                <c:pt idx="5">
                  <c:v>0.11449461150703981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A5B-4CA7-AFBF-69E1FDF1D5FC}"/>
            </c:ext>
          </c:extLst>
        </c:ser>
        <c:ser>
          <c:idx val="7"/>
          <c:order val="11"/>
          <c:tx>
            <c:strRef>
              <c:f>Cálculos!$J$13</c:f>
              <c:strCache>
                <c:ptCount val="1"/>
                <c:pt idx="0">
                  <c:v>Destaque</c:v>
                </c:pt>
              </c:strCache>
            </c:strRef>
          </c:tx>
          <c:spPr>
            <a:solidFill>
              <a:srgbClr val="FD7373"/>
            </a:solidFill>
            <a:ln>
              <a:noFill/>
            </a:ln>
            <a:effectLst/>
          </c:spPr>
          <c:invertIfNegative val="0"/>
          <c:cat>
            <c:strRef>
              <c:f>Cálculos!$H$14:$H$19</c:f>
              <c:strCache>
                <c:ptCount val="6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Cálculos!$J$14:$J$19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0.10294862060237915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A5B-4CA7-AFBF-69E1FDF1D5FC}"/>
            </c:ext>
          </c:extLst>
        </c:ser>
        <c:ser>
          <c:idx val="2"/>
          <c:order val="12"/>
          <c:tx>
            <c:strRef>
              <c:f>Cálculos!$I$13</c:f>
              <c:strCache>
                <c:ptCount val="1"/>
                <c:pt idx="0">
                  <c:v>% Telemedicina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Cálculos!$H$14:$H$19</c:f>
              <c:strCache>
                <c:ptCount val="6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Cálculos!$I$14:$I$19</c:f>
              <c:numCache>
                <c:formatCode>0.0%</c:formatCode>
                <c:ptCount val="6"/>
                <c:pt idx="0">
                  <c:v>8.1973581973581969E-2</c:v>
                </c:pt>
                <c:pt idx="1">
                  <c:v>0.10433746759161937</c:v>
                </c:pt>
                <c:pt idx="2">
                  <c:v>0.10749785249723892</c:v>
                </c:pt>
                <c:pt idx="3">
                  <c:v>0.12362926829268292</c:v>
                </c:pt>
                <c:pt idx="4">
                  <c:v>0.10294862060237915</c:v>
                </c:pt>
                <c:pt idx="5">
                  <c:v>0.11449461150703981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5B-4CA7-AFBF-69E1FDF1D5FC}"/>
            </c:ext>
          </c:extLst>
        </c:ser>
        <c:ser>
          <c:idx val="3"/>
          <c:order val="13"/>
          <c:tx>
            <c:strRef>
              <c:f>Cálculos!$J$13</c:f>
              <c:strCache>
                <c:ptCount val="1"/>
                <c:pt idx="0">
                  <c:v>Destaque</c:v>
                </c:pt>
              </c:strCache>
            </c:strRef>
          </c:tx>
          <c:spPr>
            <a:solidFill>
              <a:srgbClr val="FD7373"/>
            </a:solidFill>
          </c:spPr>
          <c:invertIfNegative val="0"/>
          <c:cat>
            <c:strRef>
              <c:f>Cálculos!$H$14:$H$19</c:f>
              <c:strCache>
                <c:ptCount val="6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Cálculos!$J$14:$J$19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0.10294862060237915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A5B-4CA7-AFBF-69E1FDF1D5FC}"/>
            </c:ext>
          </c:extLst>
        </c:ser>
        <c:ser>
          <c:idx val="0"/>
          <c:order val="14"/>
          <c:tx>
            <c:strRef>
              <c:f>Cálculos!$I$13</c:f>
              <c:strCache>
                <c:ptCount val="1"/>
                <c:pt idx="0">
                  <c:v>% Telemedicina</c:v>
                </c:pt>
              </c:strCache>
            </c:strRef>
          </c:tx>
          <c:spPr>
            <a:solidFill>
              <a:srgbClr val="00D28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Cálculos!$H$14:$H$19</c:f>
              <c:strCache>
                <c:ptCount val="6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Cálculos!$I$14:$I$19</c:f>
              <c:numCache>
                <c:formatCode>0.0%</c:formatCode>
                <c:ptCount val="6"/>
                <c:pt idx="0">
                  <c:v>8.1973581973581969E-2</c:v>
                </c:pt>
                <c:pt idx="1">
                  <c:v>0.10433746759161937</c:v>
                </c:pt>
                <c:pt idx="2">
                  <c:v>0.10749785249723892</c:v>
                </c:pt>
                <c:pt idx="3">
                  <c:v>0.12362926829268292</c:v>
                </c:pt>
                <c:pt idx="4">
                  <c:v>0.10294862060237915</c:v>
                </c:pt>
                <c:pt idx="5">
                  <c:v>0.11449461150703981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A5B-4CA7-AFBF-69E1FDF1D5FC}"/>
            </c:ext>
          </c:extLst>
        </c:ser>
        <c:ser>
          <c:idx val="1"/>
          <c:order val="15"/>
          <c:tx>
            <c:strRef>
              <c:f>Cálculos!$J$13</c:f>
              <c:strCache>
                <c:ptCount val="1"/>
                <c:pt idx="0">
                  <c:v>Destaque</c:v>
                </c:pt>
              </c:strCache>
            </c:strRef>
          </c:tx>
          <c:spPr>
            <a:solidFill>
              <a:srgbClr val="008356"/>
            </a:solidFill>
            <a:ln>
              <a:noFill/>
            </a:ln>
            <a:effectLst/>
          </c:spPr>
          <c:invertIfNegative val="0"/>
          <c:cat>
            <c:strRef>
              <c:f>Cálculos!$H$14:$H$19</c:f>
              <c:strCache>
                <c:ptCount val="6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Cálculos!$J$14:$J$19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0.10294862060237915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A5B-4CA7-AFBF-69E1FDF1D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4252399"/>
        <c:axId val="144251151"/>
      </c:barChart>
      <c:catAx>
        <c:axId val="14425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44251151"/>
        <c:crosses val="autoZero"/>
        <c:auto val="1"/>
        <c:lblAlgn val="ctr"/>
        <c:lblOffset val="100"/>
        <c:noMultiLvlLbl val="0"/>
      </c:catAx>
      <c:valAx>
        <c:axId val="144251151"/>
        <c:scaling>
          <c:orientation val="minMax"/>
          <c:min val="0"/>
        </c:scaling>
        <c:delete val="1"/>
        <c:axPos val="l"/>
        <c:numFmt formatCode="0.0%" sourceLinked="1"/>
        <c:majorTickMark val="none"/>
        <c:minorTickMark val="none"/>
        <c:tickLblPos val="nextTo"/>
        <c:crossAx val="144252399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Cálculos!$P$13</c:f>
              <c:strCache>
                <c:ptCount val="1"/>
                <c:pt idx="0">
                  <c:v>Preço Médio</c:v>
                </c:pt>
              </c:strCache>
            </c:strRef>
          </c:tx>
          <c:spPr>
            <a:solidFill>
              <a:srgbClr val="00D28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Cálculos!$O$14:$O$19</c:f>
              <c:strCache>
                <c:ptCount val="6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Cálculos!$P$14:$P$19</c:f>
              <c:numCache>
                <c:formatCode>#,##0</c:formatCode>
                <c:ptCount val="6"/>
                <c:pt idx="0">
                  <c:v>628.35382830626395</c:v>
                </c:pt>
                <c:pt idx="1">
                  <c:v>1443.0488481228599</c:v>
                </c:pt>
                <c:pt idx="2">
                  <c:v>451.248197343453</c:v>
                </c:pt>
                <c:pt idx="3">
                  <c:v>574.93287708732498</c:v>
                </c:pt>
                <c:pt idx="4">
                  <c:v>537.63410194174696</c:v>
                </c:pt>
                <c:pt idx="5">
                  <c:v>718.16836987218596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30-4534-B434-46DFB12159F4}"/>
            </c:ext>
          </c:extLst>
        </c:ser>
        <c:ser>
          <c:idx val="1"/>
          <c:order val="1"/>
          <c:tx>
            <c:strRef>
              <c:f>Cálculos!$Q$13</c:f>
              <c:strCache>
                <c:ptCount val="1"/>
                <c:pt idx="0">
                  <c:v>Destaque</c:v>
                </c:pt>
              </c:strCache>
            </c:strRef>
          </c:tx>
          <c:spPr>
            <a:solidFill>
              <a:srgbClr val="008356"/>
            </a:solidFill>
            <a:ln>
              <a:noFill/>
            </a:ln>
            <a:effectLst/>
          </c:spPr>
          <c:invertIfNegative val="0"/>
          <c:cat>
            <c:strRef>
              <c:f>Cálculos!$O$14:$O$19</c:f>
              <c:strCache>
                <c:ptCount val="6"/>
                <c:pt idx="0">
                  <c:v>Norte</c:v>
                </c:pt>
                <c:pt idx="1">
                  <c:v>Nordeste</c:v>
                </c:pt>
                <c:pt idx="2">
                  <c:v>Centro-Oeste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Cálculos!$Q$14:$Q$19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537.63410194174696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30-4534-B434-46DFB1215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1434191"/>
        <c:axId val="61432111"/>
      </c:barChart>
      <c:catAx>
        <c:axId val="6143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61432111"/>
        <c:crosses val="autoZero"/>
        <c:auto val="1"/>
        <c:lblAlgn val="ctr"/>
        <c:lblOffset val="100"/>
        <c:noMultiLvlLbl val="0"/>
      </c:catAx>
      <c:valAx>
        <c:axId val="61432111"/>
        <c:scaling>
          <c:orientation val="minMax"/>
          <c:min val="0"/>
        </c:scaling>
        <c:delete val="1"/>
        <c:axPos val="l"/>
        <c:numFmt formatCode="#,##0" sourceLinked="1"/>
        <c:majorTickMark val="none"/>
        <c:minorTickMark val="none"/>
        <c:tickLblPos val="nextTo"/>
        <c:crossAx val="61434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6" dropStyle="combo" dx="26" fmlaLink="Cálculos!$B$2" fmlaRange="Cálculos!$A$13:$A$18" noThreeD="1" sel="6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miguelcorraljr/doctoralia-brasi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11</xdr:row>
      <xdr:rowOff>286871</xdr:rowOff>
    </xdr:from>
    <xdr:to>
      <xdr:col>8</xdr:col>
      <xdr:colOff>17929</xdr:colOff>
      <xdr:row>18</xdr:row>
      <xdr:rowOff>322731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297180</xdr:colOff>
      <xdr:row>11</xdr:row>
      <xdr:rowOff>268942</xdr:rowOff>
    </xdr:from>
    <xdr:to>
      <xdr:col>19</xdr:col>
      <xdr:colOff>0</xdr:colOff>
      <xdr:row>19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91440</xdr:colOff>
          <xdr:row>1</xdr:row>
          <xdr:rowOff>167640</xdr:rowOff>
        </xdr:from>
        <xdr:to>
          <xdr:col>2</xdr:col>
          <xdr:colOff>220980</xdr:colOff>
          <xdr:row>3</xdr:row>
          <xdr:rowOff>30480</xdr:rowOff>
        </xdr:to>
        <xdr:sp macro="" textlink="">
          <xdr:nvSpPr>
            <xdr:cNvPr id="7169" name="Drop Dow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266700</xdr:colOff>
      <xdr:row>0</xdr:row>
      <xdr:rowOff>22860</xdr:rowOff>
    </xdr:from>
    <xdr:to>
      <xdr:col>16</xdr:col>
      <xdr:colOff>342900</xdr:colOff>
      <xdr:row>4</xdr:row>
      <xdr:rowOff>22860</xdr:rowOff>
    </xdr:to>
    <xdr:sp macro="" textlink="titulo">
      <xdr:nvSpPr>
        <xdr:cNvPr id="4" name="CaixaDe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86000" y="22860"/>
          <a:ext cx="794004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BF97D6B-D1FD-4DB3-A32C-54A23183541E}" type="TxLink">
            <a:rPr lang="en-US" sz="2400" b="1" i="0" u="none" strike="noStrike">
              <a:solidFill>
                <a:srgbClr val="008356"/>
              </a:solidFill>
              <a:latin typeface="Arial" panose="020B0604020202020204" pitchFamily="34" charset="0"/>
              <a:ea typeface="Calibri"/>
              <a:cs typeface="Arial" panose="020B0604020202020204" pitchFamily="34" charset="0"/>
            </a:rPr>
            <a:t>Perfil dos Especialistas de Saúde no Sul</a:t>
          </a:fld>
          <a:endParaRPr lang="pt-BR" sz="2400" b="1" i="0" u="none">
            <a:solidFill>
              <a:srgbClr val="008356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229048</xdr:colOff>
      <xdr:row>4</xdr:row>
      <xdr:rowOff>45720</xdr:rowOff>
    </xdr:from>
    <xdr:to>
      <xdr:col>6</xdr:col>
      <xdr:colOff>503368</xdr:colOff>
      <xdr:row>9</xdr:row>
      <xdr:rowOff>91440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06100944-9582-E3A4-54C8-0BA0CBBD7BCF}"/>
            </a:ext>
          </a:extLst>
        </xdr:cNvPr>
        <xdr:cNvGrpSpPr/>
      </xdr:nvGrpSpPr>
      <xdr:grpSpPr>
        <a:xfrm>
          <a:off x="1029148" y="632460"/>
          <a:ext cx="2712720" cy="960120"/>
          <a:chOff x="1029148" y="632460"/>
          <a:chExt cx="2712720" cy="960120"/>
        </a:xfrm>
      </xdr:grpSpPr>
      <xdr:sp macro="" textlink="">
        <xdr:nvSpPr>
          <xdr:cNvPr id="20" name="Retângulo: Cantos Arredondados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029148" y="632460"/>
            <a:ext cx="2712720" cy="960120"/>
          </a:xfrm>
          <a:prstGeom prst="roundRect">
            <a:avLst/>
          </a:prstGeom>
          <a:solidFill>
            <a:srgbClr val="0083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pt-BR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quant_med">
        <xdr:nvSpPr>
          <xdr:cNvPr id="7" name="CaixaDeTexto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1284642" y="655755"/>
            <a:ext cx="2201732" cy="913530"/>
          </a:xfrm>
          <a:prstGeom prst="rect">
            <a:avLst/>
          </a:prstGeom>
          <a:solidFill>
            <a:srgbClr val="008356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F53EAE0F-7620-4023-B57A-897144580888}" type="TxLink">
              <a:rPr lang="en-US" sz="1600" b="0" i="0" u="none" strike="noStrike">
                <a:solidFill>
                  <a:schemeClr val="bg1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pPr algn="ctr"/>
              <a:t>17,2% do total de especialistas de saúde brasileiros</a:t>
            </a:fld>
            <a:endParaRPr lang="pt-BR" sz="16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13</xdr:col>
      <xdr:colOff>32049</xdr:colOff>
      <xdr:row>4</xdr:row>
      <xdr:rowOff>45720</xdr:rowOff>
    </xdr:from>
    <xdr:to>
      <xdr:col>17</xdr:col>
      <xdr:colOff>449356</xdr:colOff>
      <xdr:row>9</xdr:row>
      <xdr:rowOff>91440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8086389" y="632460"/>
          <a:ext cx="2855707" cy="960120"/>
          <a:chOff x="8095997" y="649688"/>
          <a:chExt cx="2855707" cy="973372"/>
        </a:xfrm>
        <a:solidFill>
          <a:srgbClr val="008356"/>
        </a:solidFill>
      </xdr:grpSpPr>
      <xdr:sp macro="" textlink="">
        <xdr:nvSpPr>
          <xdr:cNvPr id="22" name="Retângulo: Cantos Arredondados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8095997" y="649688"/>
            <a:ext cx="2855707" cy="973372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pt-BR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8251758" y="676582"/>
            <a:ext cx="2582284" cy="37106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600" b="0" i="0" u="none" strike="noStrike">
                <a:solidFill>
                  <a:schemeClr val="bg1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t>Preço Médio dos Serviços</a:t>
            </a:r>
          </a:p>
        </xdr:txBody>
      </xdr:sp>
      <xdr:sp macro="" textlink="preco">
        <xdr:nvSpPr>
          <xdr:cNvPr id="10" name="CaixaDeTexto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8609450" y="1073252"/>
            <a:ext cx="1866900" cy="258144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FFBA6C9-B94E-4A64-8D94-9D822BC87EE6}" type="TxLink">
              <a:rPr lang="en-US" sz="1400" b="0" i="0" u="none" strike="noStrike">
                <a:solidFill>
                  <a:schemeClr val="bg1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pPr algn="ctr"/>
              <a:t>R$ 537,63</a:t>
            </a:fld>
            <a:endParaRPr lang="pt-BR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texto_preco">
        <xdr:nvSpPr>
          <xdr:cNvPr id="11" name="CaixaDeTexto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8357990" y="1300791"/>
            <a:ext cx="2369820" cy="306067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569B259-C278-4BB3-B96B-EDFE6CC28500}" type="TxLink">
              <a:rPr lang="en-US" sz="1050" b="0" i="0" u="none" strike="noStrike">
                <a:solidFill>
                  <a:schemeClr val="bg1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pPr algn="ctr"/>
              <a:t>25,1% abaixo da média brasileira</a:t>
            </a:fld>
            <a:endParaRPr lang="pt-BR" sz="105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7</xdr:col>
      <xdr:colOff>731520</xdr:colOff>
      <xdr:row>4</xdr:row>
      <xdr:rowOff>45720</xdr:rowOff>
    </xdr:from>
    <xdr:to>
      <xdr:col>11</xdr:col>
      <xdr:colOff>297180</xdr:colOff>
      <xdr:row>9</xdr:row>
      <xdr:rowOff>91440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4579620" y="632460"/>
          <a:ext cx="2712720" cy="960120"/>
          <a:chOff x="4652838" y="657308"/>
          <a:chExt cx="2714708" cy="973372"/>
        </a:xfrm>
        <a:solidFill>
          <a:srgbClr val="008356"/>
        </a:solidFill>
      </xdr:grpSpPr>
      <xdr:sp macro="" textlink="">
        <xdr:nvSpPr>
          <xdr:cNvPr id="21" name="Retângulo: Cantos Arredondados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652838" y="657308"/>
            <a:ext cx="2714708" cy="973372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pt-BR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masc">
        <xdr:nvSpPr>
          <xdr:cNvPr id="12" name="CaixaDeTexto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/>
        </xdr:nvSpPr>
        <xdr:spPr>
          <a:xfrm>
            <a:off x="5208903" y="1066469"/>
            <a:ext cx="1595562" cy="27962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A8A2C0B4-9B0C-4512-8F06-BE1334A8E162}" type="TxLink">
              <a:rPr lang="en-US" sz="1200" b="0" i="0" u="none" strike="noStrike">
                <a:solidFill>
                  <a:schemeClr val="bg1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pPr algn="ctr"/>
              <a:t>Masculino: 53,3%</a:t>
            </a:fld>
            <a:endParaRPr lang="pt-BR" sz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fem">
        <xdr:nvSpPr>
          <xdr:cNvPr id="13" name="CaixaDeTexto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5258433" y="1290099"/>
            <a:ext cx="1496502" cy="30248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77E4C4A-B65D-4855-BE99-B0C327DD86CA}" type="TxLink">
              <a:rPr lang="en-US" sz="1200" b="0" i="0" u="none" strike="noStrike">
                <a:solidFill>
                  <a:schemeClr val="bg1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pPr algn="ctr"/>
              <a:t>Feminino: 46,7%</a:t>
            </a:fld>
            <a:endParaRPr lang="pt-BR" sz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4" name="CaixaDeTexto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4936600" y="672548"/>
            <a:ext cx="2147184" cy="39392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pt-BR" sz="1600" b="0" i="0" u="none" strike="noStrike">
                <a:solidFill>
                  <a:schemeClr val="bg1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rPr>
              <a:t>Divisão por Sexo</a:t>
            </a:r>
          </a:p>
        </xdr:txBody>
      </xdr:sp>
    </xdr:grpSp>
    <xdr:clientData/>
  </xdr:twoCellAnchor>
  <xdr:twoCellAnchor>
    <xdr:from>
      <xdr:col>1</xdr:col>
      <xdr:colOff>0</xdr:colOff>
      <xdr:row>10</xdr:row>
      <xdr:rowOff>46745</xdr:rowOff>
    </xdr:from>
    <xdr:to>
      <xdr:col>8</xdr:col>
      <xdr:colOff>1905</xdr:colOff>
      <xdr:row>11</xdr:row>
      <xdr:rowOff>295965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49412D35-95CF-CF94-92EE-C0E3904044BF}"/>
            </a:ext>
          </a:extLst>
        </xdr:cNvPr>
        <xdr:cNvGrpSpPr/>
      </xdr:nvGrpSpPr>
      <xdr:grpSpPr>
        <a:xfrm>
          <a:off x="190500" y="1784105"/>
          <a:ext cx="4398645" cy="302560"/>
          <a:chOff x="278675" y="1762333"/>
          <a:chExt cx="4399733" cy="301471"/>
        </a:xfrm>
      </xdr:grpSpPr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278675" y="1769934"/>
            <a:ext cx="4399733" cy="286269"/>
          </a:xfrm>
          <a:prstGeom prst="rect">
            <a:avLst/>
          </a:prstGeom>
          <a:solidFill>
            <a:srgbClr val="00835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pt-BR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" name="CaixaDeTexto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278675" y="1762333"/>
            <a:ext cx="4390206" cy="3014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Profissionais que oferecem Teleconsulta</a:t>
            </a:r>
            <a:r>
              <a:rPr lang="pt-BR" sz="1200" b="1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por Região</a:t>
            </a:r>
            <a:endPara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11</xdr:col>
      <xdr:colOff>320039</xdr:colOff>
      <xdr:row>10</xdr:row>
      <xdr:rowOff>37861</xdr:rowOff>
    </xdr:from>
    <xdr:to>
      <xdr:col>19</xdr:col>
      <xdr:colOff>1905</xdr:colOff>
      <xdr:row>11</xdr:row>
      <xdr:rowOff>273185</xdr:rowOff>
    </xdr:to>
    <xdr:grpSp>
      <xdr:nvGrpSpPr>
        <xdr:cNvPr id="8" name="Agrupa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7315199" y="1775221"/>
          <a:ext cx="4398646" cy="288664"/>
          <a:chOff x="7316194" y="1805121"/>
          <a:chExt cx="4405354" cy="288333"/>
        </a:xfrm>
        <a:solidFill>
          <a:srgbClr val="008356"/>
        </a:solidFill>
      </xdr:grpSpPr>
      <xdr:sp macro="" textlink="">
        <xdr:nvSpPr>
          <xdr:cNvPr id="17" name="Retângulo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7316194" y="1806466"/>
            <a:ext cx="4405354" cy="28698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pt-BR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7316195" y="1805121"/>
            <a:ext cx="4395813" cy="28698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Preç</a:t>
            </a:r>
            <a:r>
              <a:rPr lang="pt-BR" sz="1200" b="1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o Médio dos Serviços por Região (em R$)</a:t>
            </a:r>
            <a:endPara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0</xdr:col>
      <xdr:colOff>30480</xdr:colOff>
      <xdr:row>0</xdr:row>
      <xdr:rowOff>91440</xdr:rowOff>
    </xdr:from>
    <xdr:to>
      <xdr:col>2</xdr:col>
      <xdr:colOff>160020</xdr:colOff>
      <xdr:row>1</xdr:row>
      <xdr:rowOff>144780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9C9421D4-30C3-46FC-82AB-25ECAF88BAE9}"/>
            </a:ext>
          </a:extLst>
        </xdr:cNvPr>
        <xdr:cNvSpPr txBox="1"/>
      </xdr:nvSpPr>
      <xdr:spPr>
        <a:xfrm>
          <a:off x="30480" y="91440"/>
          <a:ext cx="92964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u="sng">
              <a:solidFill>
                <a:srgbClr val="008356"/>
              </a:solidFill>
              <a:latin typeface="Arial" panose="020B0604020202020204" pitchFamily="34" charset="0"/>
              <a:cs typeface="Arial" panose="020B0604020202020204" pitchFamily="34" charset="0"/>
            </a:rPr>
            <a:t>Região</a:t>
          </a:r>
          <a:endParaRPr lang="pt-BR" sz="1100" u="sng">
            <a:solidFill>
              <a:srgbClr val="008356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</xdr:rowOff>
    </xdr:from>
    <xdr:to>
      <xdr:col>5</xdr:col>
      <xdr:colOff>601980</xdr:colOff>
      <xdr:row>6</xdr:row>
      <xdr:rowOff>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8FED5C44-24D6-4CCE-8012-94DDC63243FE}"/>
            </a:ext>
          </a:extLst>
        </xdr:cNvPr>
        <xdr:cNvSpPr txBox="1"/>
      </xdr:nvSpPr>
      <xdr:spPr>
        <a:xfrm>
          <a:off x="0" y="205740"/>
          <a:ext cx="3649980" cy="906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>
              <a:latin typeface="Arial" panose="020B0604020202020204" pitchFamily="34" charset="0"/>
              <a:cs typeface="Arial" panose="020B0604020202020204" pitchFamily="34" charset="0"/>
            </a:rPr>
            <a:t>O objetivo desse estudo é</a:t>
          </a:r>
          <a:r>
            <a:rPr lang="pt-BR" sz="1050" baseline="0">
              <a:latin typeface="Arial" panose="020B0604020202020204" pitchFamily="34" charset="0"/>
              <a:cs typeface="Arial" panose="020B0604020202020204" pitchFamily="34" charset="0"/>
            </a:rPr>
            <a:t> compreender as características de cada região do Brasil quanto à área da saúde, principalmente sobre os serviços ofertados pelos profissionais e sua demanda.</a:t>
          </a:r>
          <a:endParaRPr lang="pt-BR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9</xdr:row>
      <xdr:rowOff>7620</xdr:rowOff>
    </xdr:from>
    <xdr:to>
      <xdr:col>5</xdr:col>
      <xdr:colOff>601980</xdr:colOff>
      <xdr:row>12</xdr:row>
      <xdr:rowOff>45720</xdr:rowOff>
    </xdr:to>
    <xdr:sp macro="" textlink="">
      <xdr:nvSpPr>
        <xdr:cNvPr id="3" name="CaixaDe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5DDAB-43FB-41D3-A7D6-4A08B84BF7CB}"/>
            </a:ext>
          </a:extLst>
        </xdr:cNvPr>
        <xdr:cNvSpPr txBox="1"/>
      </xdr:nvSpPr>
      <xdr:spPr>
        <a:xfrm>
          <a:off x="0" y="1684020"/>
          <a:ext cx="3649980" cy="586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>
              <a:latin typeface="Arial" panose="020B0604020202020204" pitchFamily="34" charset="0"/>
              <a:cs typeface="Arial" panose="020B0604020202020204" pitchFamily="34" charset="0"/>
            </a:rPr>
            <a:t>Link</a:t>
          </a:r>
          <a:r>
            <a:rPr lang="pt-BR" sz="1050" baseline="0">
              <a:latin typeface="Arial" panose="020B0604020202020204" pitchFamily="34" charset="0"/>
              <a:cs typeface="Arial" panose="020B0604020202020204" pitchFamily="34" charset="0"/>
            </a:rPr>
            <a:t> do dataset: https://www.kaggle.com/datasets/miguelcorraljr/doctoralia-brasil</a:t>
          </a:r>
          <a:endParaRPr lang="pt-BR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12</xdr:row>
      <xdr:rowOff>121920</xdr:rowOff>
    </xdr:from>
    <xdr:to>
      <xdr:col>6</xdr:col>
      <xdr:colOff>0</xdr:colOff>
      <xdr:row>25</xdr:row>
      <xdr:rowOff>167640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9034D7DD-07B3-4C14-9044-A6AAF27EA4CB}"/>
            </a:ext>
          </a:extLst>
        </xdr:cNvPr>
        <xdr:cNvSpPr txBox="1"/>
      </xdr:nvSpPr>
      <xdr:spPr>
        <a:xfrm>
          <a:off x="0" y="2346960"/>
          <a:ext cx="3657600" cy="2423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>
              <a:latin typeface="Arial" panose="020B0604020202020204" pitchFamily="34" charset="0"/>
              <a:cs typeface="Arial" panose="020B0604020202020204" pitchFamily="34" charset="0"/>
            </a:rPr>
            <a:t>Os</a:t>
          </a:r>
          <a:r>
            <a:rPr lang="pt-BR" sz="1050" baseline="0">
              <a:latin typeface="Arial" panose="020B0604020202020204" pitchFamily="34" charset="0"/>
              <a:cs typeface="Arial" panose="020B0604020202020204" pitchFamily="34" charset="0"/>
            </a:rPr>
            <a:t> dados foram obtidos através do link acima, no qual o autor do dataset os coletou no site Doctoralia, via um código criado por ele (o qual pode ser encontrado no mesmo link).</a:t>
          </a:r>
        </a:p>
        <a:p>
          <a:endParaRPr lang="pt-BR" sz="105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pt-BR" sz="1050" baseline="0">
              <a:latin typeface="Arial" panose="020B0604020202020204" pitchFamily="34" charset="0"/>
              <a:cs typeface="Arial" panose="020B0604020202020204" pitchFamily="34" charset="0"/>
            </a:rPr>
            <a:t>Para o uso no Excel, foi utilizado SQL para o tratamento e obtenção dos dados relevantes. As queries utilizadas podem ser encontradas na aba "Queries", bem como seus outputs na aba "Tabelas".</a:t>
          </a:r>
        </a:p>
        <a:p>
          <a:endParaRPr lang="pt-BR" sz="105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pt-BR" sz="1050" baseline="0">
              <a:latin typeface="Arial" panose="020B0604020202020204" pitchFamily="34" charset="0"/>
              <a:cs typeface="Arial" panose="020B0604020202020204" pitchFamily="34" charset="0"/>
            </a:rPr>
            <a:t>Depois, na aba "Cálculos", foi realizado todos os cálculos necessários para o funcionamento do dashboard.</a:t>
          </a:r>
        </a:p>
        <a:p>
          <a:endParaRPr lang="pt-BR" sz="105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pt-BR" sz="1050" baseline="0">
              <a:latin typeface="Arial" panose="020B0604020202020204" pitchFamily="34" charset="0"/>
              <a:cs typeface="Arial" panose="020B0604020202020204" pitchFamily="34" charset="0"/>
            </a:rPr>
            <a:t>Finalmente, na aba "Dashboard", temos a visualização do estudo.</a:t>
          </a:r>
          <a:endParaRPr lang="pt-BR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28</xdr:row>
      <xdr:rowOff>190500</xdr:rowOff>
    </xdr:from>
    <xdr:to>
      <xdr:col>6</xdr:col>
      <xdr:colOff>7620</xdr:colOff>
      <xdr:row>46</xdr:row>
      <xdr:rowOff>175260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DCFD3C0-85C8-41A9-8AD1-18A14D007B07}"/>
            </a:ext>
          </a:extLst>
        </xdr:cNvPr>
        <xdr:cNvSpPr txBox="1"/>
      </xdr:nvSpPr>
      <xdr:spPr>
        <a:xfrm>
          <a:off x="0" y="5341620"/>
          <a:ext cx="3665220" cy="3291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>
              <a:latin typeface="Arial" panose="020B0604020202020204" pitchFamily="34" charset="0"/>
              <a:cs typeface="Arial" panose="020B0604020202020204" pitchFamily="34" charset="0"/>
            </a:rPr>
            <a:t>Nesse</a:t>
          </a:r>
          <a:r>
            <a:rPr lang="pt-BR" sz="1050" baseline="0">
              <a:latin typeface="Arial" panose="020B0604020202020204" pitchFamily="34" charset="0"/>
              <a:cs typeface="Arial" panose="020B0604020202020204" pitchFamily="34" charset="0"/>
            </a:rPr>
            <a:t> estudo, algumas premissas foram tomadas para seu funcionamento:</a:t>
          </a:r>
        </a:p>
        <a:p>
          <a:r>
            <a:rPr lang="pt-BR" sz="1050" baseline="0">
              <a:latin typeface="Arial" panose="020B0604020202020204" pitchFamily="34" charset="0"/>
              <a:cs typeface="Arial" panose="020B0604020202020204" pitchFamily="34" charset="0"/>
            </a:rPr>
            <a:t>1. Os dados foram corretamente coletados: embora o site Kaggle seja reconhecido como um bom repositório de datasets para estudos, não há uma garantia de que não haja erros no dataset utilizado.</a:t>
          </a:r>
        </a:p>
        <a:p>
          <a:endParaRPr lang="pt-BR" sz="105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pt-BR" sz="1050" baseline="0">
              <a:latin typeface="Arial" panose="020B0604020202020204" pitchFamily="34" charset="0"/>
              <a:cs typeface="Arial" panose="020B0604020202020204" pitchFamily="34" charset="0"/>
            </a:rPr>
            <a:t>2. O Doctoralia é uma amostra representativa: embora seja um aplicativo muito utilizado, o Doctoralia não é utilizado por todos os profissionais da saúde. </a:t>
          </a:r>
        </a:p>
        <a:p>
          <a:endParaRPr lang="pt-BR" sz="105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pt-BR" sz="1050" baseline="0">
              <a:latin typeface="Arial" panose="020B0604020202020204" pitchFamily="34" charset="0"/>
              <a:cs typeface="Arial" panose="020B0604020202020204" pitchFamily="34" charset="0"/>
            </a:rPr>
            <a:t>3. Número de Reviews é correlacionado com Número de Consultas: embora o dataset não nos informe quantas consultas cada profissional realiza, ela informa a quantidade de reviews que o profissional recebeu no aplicativo (via coluna "reviews"). Sendo assim, para compreender o tamanho da demanda que cada especialização possui, foi assumido que, quanto mais reviews um profissional tem, maior a quantidade de consultas que ele realiza.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</xdr:colOff>
      <xdr:row>1</xdr:row>
      <xdr:rowOff>7620</xdr:rowOff>
    </xdr:from>
    <xdr:to>
      <xdr:col>14</xdr:col>
      <xdr:colOff>457200</xdr:colOff>
      <xdr:row>16</xdr:row>
      <xdr:rowOff>38100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149340" y="190500"/>
          <a:ext cx="2842260" cy="2773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SELECT</a:t>
          </a:r>
        </a:p>
        <a:p>
          <a:r>
            <a:rPr lang="pt-BR" sz="1100"/>
            <a:t>	big_regions AS "Região",</a:t>
          </a:r>
        </a:p>
        <a:p>
          <a:r>
            <a:rPr lang="pt-BR" sz="1100"/>
            <a:t>	CASE </a:t>
          </a:r>
        </a:p>
        <a:p>
          <a:r>
            <a:rPr lang="pt-BR" sz="1100"/>
            <a:t>		WHEN title = 'Dr.' THEN 'Masculino'</a:t>
          </a:r>
        </a:p>
        <a:p>
          <a:r>
            <a:rPr lang="pt-BR" sz="1100"/>
            <a:t>		WHEN title = 'Dra.' THEN 'Feminino'</a:t>
          </a:r>
        </a:p>
        <a:p>
          <a:r>
            <a:rPr lang="pt-BR" sz="1100"/>
            <a:t>		ELSE NULL</a:t>
          </a:r>
        </a:p>
        <a:p>
          <a:r>
            <a:rPr lang="pt-BR" sz="1100"/>
            <a:t>		END AS "Gênero",</a:t>
          </a:r>
        </a:p>
        <a:p>
          <a:r>
            <a:rPr lang="pt-BR" sz="1100"/>
            <a:t>	COUNT(*) AS "Quantidade"</a:t>
          </a:r>
        </a:p>
        <a:p>
          <a:r>
            <a:rPr lang="pt-BR" sz="1100"/>
            <a:t>FROM doctoralia.dataset</a:t>
          </a:r>
        </a:p>
        <a:p>
          <a:r>
            <a:rPr lang="pt-BR" sz="1100"/>
            <a:t>WHERE title IS NOT NULL AND title &lt;&gt; 'Prof.' AND big_regions IS NOT NULL</a:t>
          </a:r>
        </a:p>
        <a:p>
          <a:r>
            <a:rPr lang="pt-BR" sz="1100"/>
            <a:t>GROUP BY "Região", "Gênero"</a:t>
          </a:r>
        </a:p>
      </xdr:txBody>
    </xdr:sp>
    <xdr:clientData/>
  </xdr:twoCellAnchor>
  <xdr:twoCellAnchor>
    <xdr:from>
      <xdr:col>15</xdr:col>
      <xdr:colOff>15240</xdr:colOff>
      <xdr:row>1</xdr:row>
      <xdr:rowOff>30480</xdr:rowOff>
    </xdr:from>
    <xdr:to>
      <xdr:col>20</xdr:col>
      <xdr:colOff>388620</xdr:colOff>
      <xdr:row>8</xdr:row>
      <xdr:rowOff>15240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159240" y="213360"/>
          <a:ext cx="3421380" cy="1264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SELECT </a:t>
          </a:r>
        </a:p>
        <a:p>
          <a:r>
            <a:rPr lang="pt-BR" sz="1100"/>
            <a:t>	big_regions AS "Região", </a:t>
          </a:r>
        </a:p>
        <a:p>
          <a:r>
            <a:rPr lang="pt-BR" sz="1100"/>
            <a:t>	COUNT(*) AS "Quantidade"</a:t>
          </a:r>
        </a:p>
        <a:p>
          <a:r>
            <a:rPr lang="pt-BR" sz="1100"/>
            <a:t>FROM doctoralia.dataset</a:t>
          </a:r>
        </a:p>
        <a:p>
          <a:r>
            <a:rPr lang="pt-BR" sz="1100"/>
            <a:t>WHERE big_regions IS NOT NULL</a:t>
          </a:r>
        </a:p>
        <a:p>
          <a:r>
            <a:rPr lang="pt-BR" sz="1100"/>
            <a:t>GROUP BY "Região"</a:t>
          </a:r>
        </a:p>
      </xdr:txBody>
    </xdr:sp>
    <xdr:clientData/>
  </xdr:twoCellAnchor>
  <xdr:twoCellAnchor>
    <xdr:from>
      <xdr:col>21</xdr:col>
      <xdr:colOff>601980</xdr:colOff>
      <xdr:row>1</xdr:row>
      <xdr:rowOff>60960</xdr:rowOff>
    </xdr:from>
    <xdr:to>
      <xdr:col>29</xdr:col>
      <xdr:colOff>388620</xdr:colOff>
      <xdr:row>20</xdr:row>
      <xdr:rowOff>129540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13403580" y="243840"/>
          <a:ext cx="4663440" cy="354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WITH "telemedicine?" AS (</a:t>
          </a:r>
        </a:p>
        <a:p>
          <a:r>
            <a:rPr lang="pt-BR" sz="1100"/>
            <a:t>	SELECT</a:t>
          </a:r>
        </a:p>
        <a:p>
          <a:r>
            <a:rPr lang="pt-BR" sz="1100"/>
            <a:t>		doctor_id,</a:t>
          </a:r>
        </a:p>
        <a:p>
          <a:r>
            <a:rPr lang="pt-BR" sz="1100"/>
            <a:t>		CASE </a:t>
          </a:r>
        </a:p>
        <a:p>
          <a:r>
            <a:rPr lang="pt-BR" sz="1100"/>
            <a:t>			WHEN telemedicine THEN true</a:t>
          </a:r>
        </a:p>
        <a:p>
          <a:r>
            <a:rPr lang="pt-BR" sz="1100"/>
            <a:t>			ELSE NULL</a:t>
          </a:r>
        </a:p>
        <a:p>
          <a:r>
            <a:rPr lang="pt-BR" sz="1100"/>
            <a:t>			END AS "telemedicine"</a:t>
          </a:r>
        </a:p>
        <a:p>
          <a:r>
            <a:rPr lang="pt-BR" sz="1100"/>
            <a:t>	FROM doctoralia.dataset</a:t>
          </a:r>
        </a:p>
        <a:p>
          <a:r>
            <a:rPr lang="pt-BR" sz="1100"/>
            <a:t>)</a:t>
          </a:r>
        </a:p>
        <a:p>
          <a:endParaRPr lang="pt-BR" sz="1100"/>
        </a:p>
        <a:p>
          <a:r>
            <a:rPr lang="pt-BR" sz="1100"/>
            <a:t>SELECT</a:t>
          </a:r>
        </a:p>
        <a:p>
          <a:r>
            <a:rPr lang="pt-BR" sz="1100"/>
            <a:t>	main.big_regions AS "Regiões",</a:t>
          </a:r>
        </a:p>
        <a:p>
          <a:r>
            <a:rPr lang="pt-BR" sz="1100"/>
            <a:t>	COUNT(tele.telemedicine) AS "Telemedicina",</a:t>
          </a:r>
        </a:p>
        <a:p>
          <a:r>
            <a:rPr lang="pt-BR" sz="1100"/>
            <a:t>	COUNT(*)</a:t>
          </a:r>
        </a:p>
        <a:p>
          <a:r>
            <a:rPr lang="pt-BR" sz="1100"/>
            <a:t>FROM doctoralia.dataset AS main</a:t>
          </a:r>
        </a:p>
        <a:p>
          <a:r>
            <a:rPr lang="pt-BR" sz="1100"/>
            <a:t>LEFT JOIN "telemedicine?" AS tele</a:t>
          </a:r>
        </a:p>
        <a:p>
          <a:r>
            <a:rPr lang="pt-BR" sz="1100"/>
            <a:t>	ON main.doctor_id = tele.doctor_id</a:t>
          </a:r>
        </a:p>
        <a:p>
          <a:r>
            <a:rPr lang="pt-BR" sz="1100"/>
            <a:t>WHERE main.big_regions IS NOT NULL</a:t>
          </a:r>
        </a:p>
        <a:p>
          <a:r>
            <a:rPr lang="pt-BR" sz="1100"/>
            <a:t>GROUP BY "Regiões"</a:t>
          </a:r>
        </a:p>
      </xdr:txBody>
    </xdr:sp>
    <xdr:clientData/>
  </xdr:twoCellAnchor>
  <xdr:twoCellAnchor>
    <xdr:from>
      <xdr:col>31</xdr:col>
      <xdr:colOff>7620</xdr:colOff>
      <xdr:row>1</xdr:row>
      <xdr:rowOff>53340</xdr:rowOff>
    </xdr:from>
    <xdr:to>
      <xdr:col>39</xdr:col>
      <xdr:colOff>114300</xdr:colOff>
      <xdr:row>20</xdr:row>
      <xdr:rowOff>45720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8905220" y="236220"/>
          <a:ext cx="4983480" cy="346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--obs: só mudar a condição do WHERE para obter de todas as regiões</a:t>
          </a:r>
        </a:p>
        <a:p>
          <a:r>
            <a:rPr lang="pt-BR" sz="1100"/>
            <a:t>SELECT </a:t>
          </a:r>
        </a:p>
        <a:p>
          <a:r>
            <a:rPr lang="pt-BR" sz="1100"/>
            <a:t>	big_regions AS "Região",</a:t>
          </a:r>
        </a:p>
        <a:p>
          <a:r>
            <a:rPr lang="pt-BR" sz="1100"/>
            <a:t>	specialization AS "Especialização",</a:t>
          </a:r>
        </a:p>
        <a:p>
          <a:r>
            <a:rPr lang="pt-BR" sz="1100"/>
            <a:t>	count(*) AS "Quantidade"</a:t>
          </a:r>
        </a:p>
        <a:p>
          <a:r>
            <a:rPr lang="pt-BR" sz="1100"/>
            <a:t>FROM doctoralia.dataset</a:t>
          </a:r>
        </a:p>
        <a:p>
          <a:r>
            <a:rPr lang="pt-BR" sz="1100"/>
            <a:t>WHERE big_regions = 'Norte'</a:t>
          </a:r>
        </a:p>
        <a:p>
          <a:r>
            <a:rPr lang="pt-BR" sz="1100"/>
            <a:t>GROUP BY "Região", "Especialização"</a:t>
          </a:r>
        </a:p>
        <a:p>
          <a:r>
            <a:rPr lang="pt-BR" sz="1100"/>
            <a:t>ORDER BY "Quantidade" DESC</a:t>
          </a:r>
        </a:p>
        <a:p>
          <a:r>
            <a:rPr lang="pt-BR" sz="1100"/>
            <a:t>LIMIT 5</a:t>
          </a:r>
        </a:p>
        <a:p>
          <a:endParaRPr lang="pt-BR" sz="1100"/>
        </a:p>
        <a:p>
          <a:r>
            <a:rPr lang="pt-BR" sz="1100"/>
            <a:t>--query para o Brasil inteiro</a:t>
          </a:r>
        </a:p>
        <a:p>
          <a:r>
            <a:rPr lang="pt-BR" sz="1100"/>
            <a:t>SELECT </a:t>
          </a:r>
        </a:p>
        <a:p>
          <a:r>
            <a:rPr lang="pt-BR" sz="1100"/>
            <a:t>	specialization AS "Especialização",</a:t>
          </a:r>
        </a:p>
        <a:p>
          <a:r>
            <a:rPr lang="pt-BR" sz="1100"/>
            <a:t>	count(*) AS "Quantidade"</a:t>
          </a:r>
        </a:p>
        <a:p>
          <a:r>
            <a:rPr lang="pt-BR" sz="1100"/>
            <a:t>FROM doctoralia.dataset</a:t>
          </a:r>
        </a:p>
        <a:p>
          <a:r>
            <a:rPr lang="pt-BR" sz="1100"/>
            <a:t>GROUP BY "Especialização"</a:t>
          </a:r>
        </a:p>
        <a:p>
          <a:r>
            <a:rPr lang="pt-BR" sz="1100"/>
            <a:t>ORDER BY "Quantidade" DESC</a:t>
          </a:r>
        </a:p>
        <a:p>
          <a:r>
            <a:rPr lang="pt-BR" sz="1100"/>
            <a:t>LIMIT 5</a:t>
          </a:r>
        </a:p>
      </xdr:txBody>
    </xdr:sp>
    <xdr:clientData/>
  </xdr:twoCellAnchor>
  <xdr:twoCellAnchor>
    <xdr:from>
      <xdr:col>41</xdr:col>
      <xdr:colOff>15240</xdr:colOff>
      <xdr:row>1</xdr:row>
      <xdr:rowOff>68580</xdr:rowOff>
    </xdr:from>
    <xdr:to>
      <xdr:col>50</xdr:col>
      <xdr:colOff>60960</xdr:colOff>
      <xdr:row>14</xdr:row>
      <xdr:rowOff>167640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5008840" y="251460"/>
          <a:ext cx="553212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--o uso do REPLACE é apenas pra usar vírgula como separador decimal</a:t>
          </a:r>
        </a:p>
        <a:p>
          <a:r>
            <a:rPr lang="pt-BR" sz="1100"/>
            <a:t>--para evitar efeitos de outliers, foi removido o maior e menor preço de cada região</a:t>
          </a:r>
        </a:p>
        <a:p>
          <a:r>
            <a:rPr lang="pt-BR" sz="1100"/>
            <a:t>SELECT big_regions, REPLACE(AVG(price)::text, '.', ',')</a:t>
          </a:r>
        </a:p>
        <a:p>
          <a:r>
            <a:rPr lang="pt-BR" sz="1100"/>
            <a:t>FROM doctoralia.dataset</a:t>
          </a:r>
        </a:p>
        <a:p>
          <a:r>
            <a:rPr lang="pt-BR" sz="1100"/>
            <a:t>WHERE big_regions IS NOT NULL AND price &lt;&gt; (SELECT MAX(price) FROM doctoralia.dataset) AND price &lt;&gt; (SELECT MIN(price) FROM doctoralia.dataset)</a:t>
          </a:r>
        </a:p>
        <a:p>
          <a:r>
            <a:rPr lang="pt-BR" sz="1100"/>
            <a:t>GROUP BY big_regions</a:t>
          </a:r>
        </a:p>
        <a:p>
          <a:endParaRPr lang="pt-BR" sz="1100"/>
        </a:p>
        <a:p>
          <a:r>
            <a:rPr lang="pt-BR" sz="1100"/>
            <a:t>--query para o Brasil (cálculo</a:t>
          </a:r>
          <a:r>
            <a:rPr lang="pt-BR" sz="1100" baseline="0"/>
            <a:t> não pode ser feito no Excel)</a:t>
          </a:r>
        </a:p>
        <a:p>
          <a:r>
            <a:rPr lang="pt-BR" sz="1100"/>
            <a:t>SELECT REPLACE(AVG(price)::text, '.', ',')</a:t>
          </a:r>
        </a:p>
        <a:p>
          <a:r>
            <a:rPr lang="pt-BR" sz="1100"/>
            <a:t>FROM doctoralia.dataset</a:t>
          </a:r>
        </a:p>
        <a:p>
          <a:r>
            <a:rPr lang="pt-BR" sz="1100"/>
            <a:t>WHERE price &lt;&gt; (SELECT MAX(price) FROM doctoralia.dataset) AND price &lt;&gt; (SELECT MIN(price) FROM doctoralia.dataset)</a:t>
          </a:r>
        </a:p>
      </xdr:txBody>
    </xdr:sp>
    <xdr:clientData/>
  </xdr:twoCellAnchor>
  <xdr:twoCellAnchor>
    <xdr:from>
      <xdr:col>52</xdr:col>
      <xdr:colOff>22860</xdr:colOff>
      <xdr:row>1</xdr:row>
      <xdr:rowOff>106680</xdr:rowOff>
    </xdr:from>
    <xdr:to>
      <xdr:col>60</xdr:col>
      <xdr:colOff>53340</xdr:colOff>
      <xdr:row>16</xdr:row>
      <xdr:rowOff>121920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31722060" y="289560"/>
          <a:ext cx="4907280" cy="2758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--obs: só mudar a condição do WHERE para obter de todas as regiões</a:t>
          </a:r>
          <a:endParaRPr lang="pt-BR" sz="1100"/>
        </a:p>
        <a:p>
          <a:r>
            <a:rPr lang="pt-BR" sz="1100"/>
            <a:t>SELECT big_regions, specialization, SUM(reviews) as "Reviews Total"</a:t>
          </a:r>
        </a:p>
        <a:p>
          <a:r>
            <a:rPr lang="pt-BR" sz="1100"/>
            <a:t>FROM doctoralia.dataset</a:t>
          </a:r>
        </a:p>
        <a:p>
          <a:r>
            <a:rPr lang="pt-BR" sz="1100"/>
            <a:t>WHERE reviews IS NOT NULL AND big_regions = 'Norte'</a:t>
          </a:r>
        </a:p>
        <a:p>
          <a:r>
            <a:rPr lang="pt-BR" sz="1100"/>
            <a:t>GROUP BY big_regions, specialization</a:t>
          </a:r>
        </a:p>
        <a:p>
          <a:r>
            <a:rPr lang="pt-BR" sz="1100"/>
            <a:t>ORDER BY "Reviews Total" DESC</a:t>
          </a:r>
        </a:p>
        <a:p>
          <a:r>
            <a:rPr lang="pt-BR" sz="1100"/>
            <a:t>LIMIT 5</a:t>
          </a:r>
        </a:p>
        <a:p>
          <a:endParaRPr lang="pt-B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--query para o Brasil inteiro</a:t>
          </a:r>
          <a:endParaRPr lang="pt-BR" sz="1100"/>
        </a:p>
        <a:p>
          <a:r>
            <a:rPr lang="pt-BR" sz="1100"/>
            <a:t>SELECT 'Brasil' as "Região", specialization, SUM(reviews) as "Reviews Total"</a:t>
          </a:r>
        </a:p>
        <a:p>
          <a:r>
            <a:rPr lang="pt-BR" sz="1100"/>
            <a:t>FROM doctoralia.dataset</a:t>
          </a:r>
        </a:p>
        <a:p>
          <a:r>
            <a:rPr lang="pt-BR" sz="1100"/>
            <a:t>WHERE reviews IS NOT NULL </a:t>
          </a:r>
        </a:p>
        <a:p>
          <a:r>
            <a:rPr lang="pt-BR" sz="1100"/>
            <a:t>GROUP BY specialization</a:t>
          </a:r>
        </a:p>
        <a:p>
          <a:r>
            <a:rPr lang="pt-BR" sz="1100"/>
            <a:t>ORDER BY "Reviews Total" DESC</a:t>
          </a:r>
        </a:p>
        <a:p>
          <a:r>
            <a:rPr lang="pt-BR" sz="1100"/>
            <a:t>LIMIT 5</a:t>
          </a:r>
        </a:p>
      </xdr:txBody>
    </xdr:sp>
    <xdr:clientData/>
  </xdr:twoCellAnchor>
  <xdr:twoCellAnchor>
    <xdr:from>
      <xdr:col>0</xdr:col>
      <xdr:colOff>60960</xdr:colOff>
      <xdr:row>1</xdr:row>
      <xdr:rowOff>30480</xdr:rowOff>
    </xdr:from>
    <xdr:to>
      <xdr:col>7</xdr:col>
      <xdr:colOff>441960</xdr:colOff>
      <xdr:row>15</xdr:row>
      <xdr:rowOff>30480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60960" y="213360"/>
          <a:ext cx="4648200" cy="2560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--elimina o texto "Consultar valores" que aparece em algumas linhas do price</a:t>
          </a:r>
        </a:p>
        <a:p>
          <a:r>
            <a:rPr lang="pt-BR" sz="1100"/>
            <a:t>update doctoralia.dataset</a:t>
          </a:r>
        </a:p>
        <a:p>
          <a:r>
            <a:rPr lang="pt-BR" sz="1100"/>
            <a:t>set price = null</a:t>
          </a:r>
        </a:p>
        <a:p>
          <a:r>
            <a:rPr lang="pt-BR" sz="1100"/>
            <a:t>where price = 'Consultar valores'</a:t>
          </a:r>
        </a:p>
        <a:p>
          <a:endParaRPr lang="pt-BR" sz="1100"/>
        </a:p>
        <a:p>
          <a:r>
            <a:rPr lang="pt-BR" sz="1100"/>
            <a:t>--transforma</a:t>
          </a:r>
          <a:r>
            <a:rPr lang="pt-BR" sz="1100" baseline="0"/>
            <a:t> o tipo da tabela price de texto para número</a:t>
          </a:r>
        </a:p>
        <a:p>
          <a:r>
            <a:rPr lang="pt-BR" sz="1100"/>
            <a:t>alter table</a:t>
          </a:r>
          <a:r>
            <a:rPr lang="pt-BR" sz="1100" baseline="0"/>
            <a:t> </a:t>
          </a:r>
          <a:r>
            <a:rPr lang="pt-BR" sz="1100"/>
            <a:t>doctoralia.dataset</a:t>
          </a:r>
        </a:p>
        <a:p>
          <a:r>
            <a:rPr lang="pt-BR" sz="1100"/>
            <a:t>alter</a:t>
          </a:r>
          <a:r>
            <a:rPr lang="pt-BR" sz="1100" baseline="0"/>
            <a:t> column</a:t>
          </a:r>
          <a:r>
            <a:rPr lang="pt-BR" sz="1100"/>
            <a:t> price type integer using (price::numeric)</a:t>
          </a:r>
        </a:p>
        <a:p>
          <a:endParaRPr lang="pt-BR" sz="1100"/>
        </a:p>
      </xdr:txBody>
    </xdr:sp>
    <xdr:clientData/>
  </xdr:twoCellAnchor>
  <xdr:twoCellAnchor>
    <xdr:from>
      <xdr:col>0</xdr:col>
      <xdr:colOff>53340</xdr:colOff>
      <xdr:row>15</xdr:row>
      <xdr:rowOff>137160</xdr:rowOff>
    </xdr:from>
    <xdr:to>
      <xdr:col>8</xdr:col>
      <xdr:colOff>533400</xdr:colOff>
      <xdr:row>46</xdr:row>
      <xdr:rowOff>22860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53340" y="2880360"/>
          <a:ext cx="5356860" cy="5554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--cria</a:t>
          </a:r>
          <a:r>
            <a:rPr lang="pt-BR" sz="1100" baseline="0"/>
            <a:t> a coluna que mostra a região (Norte, Nordeste, ...) do Brasil a qual o médico pertence</a:t>
          </a:r>
        </a:p>
        <a:p>
          <a:r>
            <a:rPr lang="pt-BR" sz="1100" baseline="0"/>
            <a:t>--obs: rodar cada trecho individualmente</a:t>
          </a:r>
          <a:endParaRPr lang="pt-BR" sz="1100"/>
        </a:p>
        <a:p>
          <a:r>
            <a:rPr lang="pt-BR" sz="1100"/>
            <a:t>ALTER TABLE doctoralia.dataset</a:t>
          </a:r>
        </a:p>
        <a:p>
          <a:r>
            <a:rPr lang="pt-BR" sz="1100"/>
            <a:t>ADD big_regions varchar</a:t>
          </a:r>
        </a:p>
        <a:p>
          <a:endParaRPr lang="pt-BR" sz="1100"/>
        </a:p>
        <a:p>
          <a:r>
            <a:rPr lang="pt-BR" sz="1100"/>
            <a:t>UPDATE doctoralia.dataset</a:t>
          </a:r>
        </a:p>
        <a:p>
          <a:r>
            <a:rPr lang="pt-BR" sz="1100"/>
            <a:t>SET big_regions = 'Norte'</a:t>
          </a:r>
        </a:p>
        <a:p>
          <a:r>
            <a:rPr lang="pt-BR" sz="1100"/>
            <a:t>WHERE region ILIKE '%-rr' OR region ILIKE '%-ap' OR region ILIKE '%-am' OR region ILIKE '%-pa' OR region ILIKE '%-ac' OR region ILIKE '%-ro' OR region ILIKE '%-to'</a:t>
          </a:r>
        </a:p>
        <a:p>
          <a:endParaRPr lang="pt-BR" sz="1100"/>
        </a:p>
        <a:p>
          <a:r>
            <a:rPr lang="pt-BR" sz="1100"/>
            <a:t>UPDATE doctoralia.dataset</a:t>
          </a:r>
        </a:p>
        <a:p>
          <a:r>
            <a:rPr lang="pt-BR" sz="1100"/>
            <a:t>SET big_regions = 'Nordeste'</a:t>
          </a:r>
        </a:p>
        <a:p>
          <a:r>
            <a:rPr lang="pt-BR" sz="1100"/>
            <a:t>WHERE region ILIKE '%-ma' OR region ILIKE '%-pi' OR region ILIKE '%-ce' OR region ILIKE '%-rn' OR region ILIKE '%-pb' OR region ILIKE '%-pe' OR region ILIKE '%-al' OR region ILIKE '%-se' OR region ILIKE '%-ba'</a:t>
          </a:r>
        </a:p>
        <a:p>
          <a:endParaRPr lang="pt-BR" sz="1100"/>
        </a:p>
        <a:p>
          <a:r>
            <a:rPr lang="pt-BR" sz="1100"/>
            <a:t>UPDATE doctoralia.dataset</a:t>
          </a:r>
        </a:p>
        <a:p>
          <a:r>
            <a:rPr lang="pt-BR" sz="1100"/>
            <a:t>SET big_regions = 'Centro-Oeste'</a:t>
          </a:r>
        </a:p>
        <a:p>
          <a:r>
            <a:rPr lang="pt-BR" sz="1100"/>
            <a:t>WHERE region ILIKE '%-mt' OR region ILIKE '%-df' OR region ILIKE '%-go' OR region ILIKE '%-ms'</a:t>
          </a:r>
        </a:p>
        <a:p>
          <a:endParaRPr lang="pt-BR" sz="1100"/>
        </a:p>
        <a:p>
          <a:r>
            <a:rPr lang="pt-BR" sz="1100"/>
            <a:t>UPDATE doctoralia.dataset</a:t>
          </a:r>
        </a:p>
        <a:p>
          <a:r>
            <a:rPr lang="pt-BR" sz="1100"/>
            <a:t>SET big_regions = 'Sudeste'</a:t>
          </a:r>
        </a:p>
        <a:p>
          <a:r>
            <a:rPr lang="pt-BR" sz="1100"/>
            <a:t>WHERE region ILIKE '%-mg' OR region ILIKE '%-es' OR region ILIKE '%-rj' OR region ILIKE '%-sp'</a:t>
          </a:r>
        </a:p>
        <a:p>
          <a:endParaRPr lang="pt-BR" sz="1100"/>
        </a:p>
        <a:p>
          <a:r>
            <a:rPr lang="pt-BR" sz="1100"/>
            <a:t>UPDATE doctoralia.dataset</a:t>
          </a:r>
        </a:p>
        <a:p>
          <a:r>
            <a:rPr lang="pt-BR" sz="1100"/>
            <a:t>SET big_regions = 'Sul'</a:t>
          </a:r>
        </a:p>
        <a:p>
          <a:r>
            <a:rPr lang="pt-BR" sz="1100"/>
            <a:t>WHERE region ILIKE '%-pr' OR region ILIKE '%-sc' OR region ILIKE '%-rs'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0"/>
  <sheetViews>
    <sheetView tabSelected="1" zoomScaleNormal="100" workbookViewId="0">
      <selection activeCell="T1" sqref="T1"/>
    </sheetView>
  </sheetViews>
  <sheetFormatPr defaultColWidth="0" defaultRowHeight="14.4" zeroHeight="1" x14ac:dyDescent="0.3"/>
  <cols>
    <col min="1" max="1" width="2.77734375" style="7" customWidth="1"/>
    <col min="2" max="7" width="8.88671875" style="7" customWidth="1"/>
    <col min="8" max="8" width="10.77734375" style="7" customWidth="1"/>
    <col min="9" max="9" width="4.6640625" style="7" customWidth="1"/>
    <col min="10" max="11" width="15.21875" style="7" bestFit="1" customWidth="1"/>
    <col min="12" max="12" width="4.6640625" style="7" customWidth="1"/>
    <col min="13" max="13" width="10.77734375" style="7" customWidth="1"/>
    <col min="14" max="19" width="8.88671875" style="7" customWidth="1"/>
    <col min="20" max="20" width="2.77734375" style="7" customWidth="1"/>
    <col min="21" max="21" width="0" style="9" hidden="1"/>
    <col min="22" max="16384" width="8.88671875" style="7" hidden="1"/>
  </cols>
  <sheetData>
    <row r="1" spans="1:21" x14ac:dyDescent="0.3"/>
    <row r="2" spans="1:21" x14ac:dyDescent="0.3"/>
    <row r="3" spans="1:21" x14ac:dyDescent="0.3"/>
    <row r="4" spans="1:21" s="10" customFormat="1" ht="3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1" x14ac:dyDescent="0.3"/>
    <row r="6" spans="1:21" x14ac:dyDescent="0.3">
      <c r="C6" s="8"/>
      <c r="U6" s="17"/>
    </row>
    <row r="7" spans="1:21" x14ac:dyDescent="0.3">
      <c r="U7" s="18"/>
    </row>
    <row r="8" spans="1:21" x14ac:dyDescent="0.3"/>
    <row r="9" spans="1:21" x14ac:dyDescent="0.3"/>
    <row r="10" spans="1:21" ht="18.600000000000001" customHeight="1" x14ac:dyDescent="0.3"/>
    <row r="11" spans="1:21" s="14" customFormat="1" ht="4.2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9"/>
    </row>
    <row r="12" spans="1:21" ht="31.2" customHeight="1" x14ac:dyDescent="0.3">
      <c r="B12" s="9"/>
      <c r="C12" s="9"/>
      <c r="D12" s="9"/>
      <c r="E12" s="9"/>
      <c r="F12" s="9"/>
      <c r="G12" s="9"/>
      <c r="H12" s="9"/>
      <c r="J12" s="12" t="s">
        <v>59</v>
      </c>
      <c r="K12" s="6"/>
      <c r="M12" s="9"/>
      <c r="N12" s="9"/>
      <c r="O12" s="9"/>
      <c r="P12" s="9"/>
      <c r="Q12" s="9"/>
      <c r="R12" s="9"/>
      <c r="S12" s="9"/>
    </row>
    <row r="13" spans="1:21" ht="5.4" customHeight="1" x14ac:dyDescent="0.3">
      <c r="B13" s="9"/>
      <c r="C13" s="9"/>
      <c r="D13" s="9"/>
      <c r="E13" s="9"/>
      <c r="F13" s="9"/>
      <c r="G13" s="9"/>
      <c r="H13" s="9"/>
      <c r="J13" s="15"/>
      <c r="K13" s="15"/>
      <c r="M13" s="9"/>
      <c r="N13" s="9"/>
      <c r="O13" s="9"/>
      <c r="P13" s="9"/>
      <c r="Q13" s="9"/>
      <c r="R13" s="9"/>
      <c r="S13" s="9"/>
    </row>
    <row r="14" spans="1:21" ht="18" customHeight="1" x14ac:dyDescent="0.3">
      <c r="B14" s="9"/>
      <c r="C14" s="9"/>
      <c r="D14" s="9"/>
      <c r="E14" s="9"/>
      <c r="F14" s="9"/>
      <c r="G14" s="9"/>
      <c r="H14" s="9"/>
      <c r="J14" s="13" t="s">
        <v>60</v>
      </c>
      <c r="K14" s="13" t="s">
        <v>53</v>
      </c>
      <c r="M14" s="9"/>
      <c r="N14" s="9"/>
      <c r="O14" s="9"/>
      <c r="P14" s="9"/>
      <c r="Q14" s="9"/>
      <c r="R14" s="9"/>
      <c r="S14" s="9"/>
    </row>
    <row r="15" spans="1:21" ht="27" customHeight="1" x14ac:dyDescent="0.3">
      <c r="B15" s="9"/>
      <c r="C15" s="9"/>
      <c r="D15" s="9"/>
      <c r="E15" s="9"/>
      <c r="F15" s="9"/>
      <c r="G15" s="9"/>
      <c r="H15" s="9"/>
      <c r="J15" s="19" t="str">
        <f>Cálculos!O3</f>
        <v>psicologo</v>
      </c>
      <c r="K15" s="19" t="str">
        <f>Cálculos!P3</f>
        <v>ginecologista</v>
      </c>
      <c r="M15" s="9"/>
      <c r="N15" s="9"/>
      <c r="O15" s="9"/>
      <c r="P15" s="9"/>
      <c r="Q15" s="9"/>
      <c r="R15" s="9"/>
      <c r="S15" s="9"/>
    </row>
    <row r="16" spans="1:21" ht="27" customHeight="1" x14ac:dyDescent="0.3">
      <c r="B16" s="9"/>
      <c r="C16" s="9"/>
      <c r="D16" s="9"/>
      <c r="E16" s="9"/>
      <c r="F16" s="9"/>
      <c r="G16" s="9"/>
      <c r="H16" s="9"/>
      <c r="J16" s="11" t="str">
        <f>Cálculos!O4</f>
        <v>dentista</v>
      </c>
      <c r="K16" s="11" t="str">
        <f>Cálculos!P4</f>
        <v>oftalmologista</v>
      </c>
      <c r="M16" s="9"/>
      <c r="N16" s="9"/>
      <c r="O16" s="9"/>
      <c r="P16" s="9"/>
      <c r="Q16" s="9"/>
      <c r="R16" s="9"/>
      <c r="S16" s="9"/>
    </row>
    <row r="17" spans="2:19" ht="27" customHeight="1" x14ac:dyDescent="0.3">
      <c r="B17" s="9"/>
      <c r="C17" s="9"/>
      <c r="D17" s="9"/>
      <c r="E17" s="9"/>
      <c r="F17" s="9"/>
      <c r="G17" s="9"/>
      <c r="H17" s="9"/>
      <c r="J17" s="19" t="str">
        <f>Cálculos!O5</f>
        <v>fisioterapeuta</v>
      </c>
      <c r="K17" s="19" t="str">
        <f>Cálculos!P5</f>
        <v>ortopedista-traumatologista</v>
      </c>
      <c r="M17" s="9"/>
      <c r="N17" s="9"/>
      <c r="O17" s="9"/>
      <c r="P17" s="9"/>
      <c r="Q17" s="9"/>
      <c r="R17" s="9"/>
      <c r="S17" s="9"/>
    </row>
    <row r="18" spans="2:19" ht="27" customHeight="1" x14ac:dyDescent="0.3">
      <c r="B18" s="9"/>
      <c r="C18" s="9"/>
      <c r="D18" s="9"/>
      <c r="E18" s="9"/>
      <c r="F18" s="9"/>
      <c r="G18" s="9"/>
      <c r="H18" s="9"/>
      <c r="J18" s="11" t="str">
        <f>Cálculos!O6</f>
        <v>nutricionista</v>
      </c>
      <c r="K18" s="11" t="str">
        <f>Cálculos!P6</f>
        <v>dermatologista</v>
      </c>
      <c r="M18" s="9"/>
      <c r="N18" s="9"/>
      <c r="O18" s="9"/>
      <c r="P18" s="9"/>
      <c r="Q18" s="9"/>
      <c r="R18" s="9"/>
      <c r="S18" s="9"/>
    </row>
    <row r="19" spans="2:19" ht="27" customHeight="1" x14ac:dyDescent="0.3">
      <c r="B19" s="9"/>
      <c r="C19" s="9"/>
      <c r="D19" s="9"/>
      <c r="E19" s="9"/>
      <c r="F19" s="9"/>
      <c r="G19" s="9"/>
      <c r="H19" s="9"/>
      <c r="J19" s="19" t="str">
        <f>Cálculos!O7</f>
        <v>psiquiatra</v>
      </c>
      <c r="K19" s="19" t="str">
        <f>Cálculos!P7</f>
        <v>psicologo</v>
      </c>
      <c r="M19" s="9"/>
      <c r="N19" s="9"/>
      <c r="O19" s="9"/>
      <c r="P19" s="9"/>
      <c r="Q19" s="9"/>
      <c r="R19" s="9"/>
      <c r="S19" s="9"/>
    </row>
    <row r="20" spans="2:19" x14ac:dyDescent="0.3"/>
  </sheetData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Drop Down 1">
              <controlPr defaultSize="0" autoLine="0" autoPict="0">
                <anchor moveWithCells="1">
                  <from>
                    <xdr:col>0</xdr:col>
                    <xdr:colOff>91440</xdr:colOff>
                    <xdr:row>1</xdr:row>
                    <xdr:rowOff>167640</xdr:rowOff>
                  </from>
                  <to>
                    <xdr:col>2</xdr:col>
                    <xdr:colOff>220980</xdr:colOff>
                    <xdr:row>3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58D6-B5FB-4293-89DC-0C2B015B2801}">
  <dimension ref="A1:F29"/>
  <sheetViews>
    <sheetView workbookViewId="0">
      <selection activeCell="M37" sqref="M37"/>
    </sheetView>
  </sheetViews>
  <sheetFormatPr defaultRowHeight="14.4" x14ac:dyDescent="0.3"/>
  <sheetData>
    <row r="1" spans="1:6" ht="15.6" x14ac:dyDescent="0.3">
      <c r="A1" s="20" t="s">
        <v>62</v>
      </c>
      <c r="B1" s="2"/>
      <c r="C1" s="2"/>
      <c r="D1" s="2"/>
      <c r="E1" s="2"/>
      <c r="F1" s="2"/>
    </row>
    <row r="9" spans="1:6" ht="15.6" x14ac:dyDescent="0.3">
      <c r="A9" s="20" t="s">
        <v>63</v>
      </c>
      <c r="B9" s="2"/>
      <c r="C9" s="2"/>
      <c r="D9" s="2"/>
      <c r="E9" s="2"/>
      <c r="F9" s="2"/>
    </row>
    <row r="29" spans="1:6" ht="15.6" x14ac:dyDescent="0.3">
      <c r="A29" s="20" t="s">
        <v>64</v>
      </c>
      <c r="B29" s="2"/>
      <c r="C29" s="2"/>
      <c r="D29" s="2"/>
      <c r="E29" s="2"/>
      <c r="F29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5F31-59B3-4E0D-9B0E-B8313F4FDE68}">
  <dimension ref="A1:Z32"/>
  <sheetViews>
    <sheetView workbookViewId="0">
      <selection activeCell="I16" sqref="I16"/>
    </sheetView>
  </sheetViews>
  <sheetFormatPr defaultRowHeight="14.4" x14ac:dyDescent="0.3"/>
  <cols>
    <col min="1" max="1" width="12.6640625" customWidth="1"/>
    <col min="3" max="3" width="10.44140625" bestFit="1" customWidth="1"/>
    <col min="6" max="6" width="14.88671875" customWidth="1"/>
    <col min="7" max="7" width="13.77734375" customWidth="1"/>
    <col min="10" max="10" width="12.33203125" customWidth="1"/>
    <col min="11" max="11" width="15" bestFit="1" customWidth="1"/>
    <col min="16" max="16" width="12.88671875" bestFit="1" customWidth="1"/>
    <col min="20" max="20" width="15.33203125" customWidth="1"/>
    <col min="21" max="21" width="13.5546875" customWidth="1"/>
    <col min="23" max="23" width="10.109375" customWidth="1"/>
    <col min="24" max="24" width="12.77734375" bestFit="1" customWidth="1"/>
    <col min="25" max="25" width="13" customWidth="1"/>
    <col min="26" max="26" width="13.6640625" customWidth="1"/>
  </cols>
  <sheetData>
    <row r="1" spans="1:26" x14ac:dyDescent="0.3">
      <c r="A1" t="s">
        <v>6</v>
      </c>
      <c r="F1" t="s">
        <v>34</v>
      </c>
      <c r="J1" t="s">
        <v>35</v>
      </c>
      <c r="O1" t="s">
        <v>38</v>
      </c>
      <c r="T1" t="s">
        <v>40</v>
      </c>
      <c r="X1" t="s">
        <v>42</v>
      </c>
    </row>
    <row r="2" spans="1:26" x14ac:dyDescent="0.3">
      <c r="A2" t="s">
        <v>12</v>
      </c>
      <c r="B2" t="s">
        <v>2</v>
      </c>
      <c r="C2" t="s">
        <v>3</v>
      </c>
      <c r="F2" t="s">
        <v>12</v>
      </c>
      <c r="G2" t="s">
        <v>3</v>
      </c>
      <c r="J2" t="s">
        <v>12</v>
      </c>
      <c r="K2" t="s">
        <v>36</v>
      </c>
      <c r="L2" t="s">
        <v>37</v>
      </c>
      <c r="O2" t="s">
        <v>12</v>
      </c>
      <c r="P2" t="s">
        <v>19</v>
      </c>
      <c r="Q2" t="s">
        <v>3</v>
      </c>
      <c r="T2" t="s">
        <v>12</v>
      </c>
      <c r="U2" t="s">
        <v>41</v>
      </c>
      <c r="X2" t="s">
        <v>12</v>
      </c>
      <c r="Y2" t="s">
        <v>19</v>
      </c>
      <c r="Z2" t="s">
        <v>32</v>
      </c>
    </row>
    <row r="3" spans="1:26" x14ac:dyDescent="0.3">
      <c r="A3" t="s">
        <v>7</v>
      </c>
      <c r="B3" t="s">
        <v>0</v>
      </c>
      <c r="C3">
        <v>3144</v>
      </c>
      <c r="F3" t="s">
        <v>7</v>
      </c>
      <c r="G3">
        <v>8149</v>
      </c>
      <c r="J3" t="s">
        <v>7</v>
      </c>
      <c r="K3">
        <v>876</v>
      </c>
      <c r="L3">
        <v>8149</v>
      </c>
      <c r="O3" t="s">
        <v>9</v>
      </c>
      <c r="P3" t="s">
        <v>29</v>
      </c>
      <c r="Q3">
        <v>138</v>
      </c>
      <c r="T3" t="s">
        <v>7</v>
      </c>
      <c r="U3">
        <v>451.248197343453</v>
      </c>
      <c r="X3" t="s">
        <v>9</v>
      </c>
      <c r="Y3" t="s">
        <v>29</v>
      </c>
      <c r="Z3">
        <v>7938</v>
      </c>
    </row>
    <row r="4" spans="1:26" x14ac:dyDescent="0.3">
      <c r="A4" t="s">
        <v>7</v>
      </c>
      <c r="B4" t="s">
        <v>1</v>
      </c>
      <c r="C4">
        <v>3368</v>
      </c>
      <c r="F4" t="s">
        <v>8</v>
      </c>
      <c r="G4">
        <v>14271</v>
      </c>
      <c r="J4" t="s">
        <v>8</v>
      </c>
      <c r="K4">
        <v>1489</v>
      </c>
      <c r="L4">
        <v>14271</v>
      </c>
      <c r="O4" t="s">
        <v>9</v>
      </c>
      <c r="P4" t="s">
        <v>17</v>
      </c>
      <c r="Q4">
        <v>126</v>
      </c>
      <c r="T4" t="s">
        <v>8</v>
      </c>
      <c r="U4">
        <v>1443.0488481228599</v>
      </c>
      <c r="X4" t="s">
        <v>9</v>
      </c>
      <c r="Y4" t="s">
        <v>24</v>
      </c>
      <c r="Z4">
        <v>4822</v>
      </c>
    </row>
    <row r="5" spans="1:26" x14ac:dyDescent="0.3">
      <c r="A5" t="s">
        <v>8</v>
      </c>
      <c r="B5" t="s">
        <v>0</v>
      </c>
      <c r="C5">
        <v>5296</v>
      </c>
      <c r="F5" t="s">
        <v>9</v>
      </c>
      <c r="G5">
        <v>2574</v>
      </c>
      <c r="J5" t="s">
        <v>9</v>
      </c>
      <c r="K5">
        <v>211</v>
      </c>
      <c r="L5">
        <v>2574</v>
      </c>
      <c r="O5" t="s">
        <v>9</v>
      </c>
      <c r="P5" t="s">
        <v>14</v>
      </c>
      <c r="Q5">
        <v>126</v>
      </c>
      <c r="T5" t="s">
        <v>9</v>
      </c>
      <c r="U5">
        <v>628.35382830626395</v>
      </c>
      <c r="X5" t="s">
        <v>9</v>
      </c>
      <c r="Y5" t="s">
        <v>27</v>
      </c>
      <c r="Z5">
        <v>2887</v>
      </c>
    </row>
    <row r="6" spans="1:26" x14ac:dyDescent="0.3">
      <c r="A6" t="s">
        <v>8</v>
      </c>
      <c r="B6" t="s">
        <v>1</v>
      </c>
      <c r="C6">
        <v>5705</v>
      </c>
      <c r="F6" t="s">
        <v>10</v>
      </c>
      <c r="G6">
        <v>51250</v>
      </c>
      <c r="J6" t="s">
        <v>10</v>
      </c>
      <c r="K6">
        <v>6336</v>
      </c>
      <c r="L6">
        <v>51250</v>
      </c>
      <c r="O6" t="s">
        <v>9</v>
      </c>
      <c r="P6" t="s">
        <v>28</v>
      </c>
      <c r="Q6">
        <v>116</v>
      </c>
      <c r="T6" t="s">
        <v>10</v>
      </c>
      <c r="U6">
        <v>574.93287708732498</v>
      </c>
      <c r="X6" t="s">
        <v>9</v>
      </c>
      <c r="Y6" t="s">
        <v>23</v>
      </c>
      <c r="Z6">
        <v>2423</v>
      </c>
    </row>
    <row r="7" spans="1:26" x14ac:dyDescent="0.3">
      <c r="A7" t="s">
        <v>9</v>
      </c>
      <c r="B7" t="s">
        <v>0</v>
      </c>
      <c r="C7">
        <v>982</v>
      </c>
      <c r="F7" t="s">
        <v>11</v>
      </c>
      <c r="G7">
        <v>15804</v>
      </c>
      <c r="J7" t="s">
        <v>11</v>
      </c>
      <c r="K7">
        <v>1627</v>
      </c>
      <c r="L7">
        <v>15804</v>
      </c>
      <c r="O7" t="s">
        <v>9</v>
      </c>
      <c r="P7" t="s">
        <v>27</v>
      </c>
      <c r="Q7">
        <v>109</v>
      </c>
      <c r="T7" t="s">
        <v>11</v>
      </c>
      <c r="U7">
        <v>537.63410194174696</v>
      </c>
      <c r="X7" t="s">
        <v>9</v>
      </c>
      <c r="Y7" t="s">
        <v>31</v>
      </c>
      <c r="Z7">
        <v>2374</v>
      </c>
    </row>
    <row r="8" spans="1:26" x14ac:dyDescent="0.3">
      <c r="A8" t="s">
        <v>9</v>
      </c>
      <c r="B8" t="s">
        <v>1</v>
      </c>
      <c r="C8">
        <v>1084</v>
      </c>
      <c r="F8" s="4" t="s">
        <v>39</v>
      </c>
      <c r="G8" s="4">
        <f>SUM(G3:G7)</f>
        <v>92048</v>
      </c>
      <c r="J8" s="4" t="s">
        <v>39</v>
      </c>
      <c r="K8" s="4">
        <f>SUM(K3:K7)</f>
        <v>10539</v>
      </c>
      <c r="L8" s="4">
        <f>SUM(L3:L7)</f>
        <v>92048</v>
      </c>
      <c r="O8" t="s">
        <v>8</v>
      </c>
      <c r="P8" t="s">
        <v>18</v>
      </c>
      <c r="Q8">
        <v>828</v>
      </c>
      <c r="T8" t="s">
        <v>39</v>
      </c>
      <c r="U8">
        <v>718.16836987218596</v>
      </c>
      <c r="X8" t="s">
        <v>8</v>
      </c>
      <c r="Y8" t="s">
        <v>24</v>
      </c>
      <c r="Z8">
        <v>21836</v>
      </c>
    </row>
    <row r="9" spans="1:26" x14ac:dyDescent="0.3">
      <c r="A9" t="s">
        <v>10</v>
      </c>
      <c r="B9" t="s">
        <v>0</v>
      </c>
      <c r="C9">
        <v>19465</v>
      </c>
      <c r="O9" t="s">
        <v>8</v>
      </c>
      <c r="P9" t="s">
        <v>15</v>
      </c>
      <c r="Q9">
        <v>790</v>
      </c>
      <c r="X9" t="s">
        <v>8</v>
      </c>
      <c r="Y9" t="s">
        <v>33</v>
      </c>
      <c r="Z9">
        <v>19693</v>
      </c>
    </row>
    <row r="10" spans="1:26" x14ac:dyDescent="0.3">
      <c r="A10" t="s">
        <v>10</v>
      </c>
      <c r="B10" t="s">
        <v>1</v>
      </c>
      <c r="C10">
        <v>19210</v>
      </c>
      <c r="O10" t="s">
        <v>8</v>
      </c>
      <c r="P10" t="s">
        <v>17</v>
      </c>
      <c r="Q10">
        <v>772</v>
      </c>
      <c r="X10" t="s">
        <v>8</v>
      </c>
      <c r="Y10" t="s">
        <v>31</v>
      </c>
      <c r="Z10">
        <v>18150</v>
      </c>
    </row>
    <row r="11" spans="1:26" x14ac:dyDescent="0.3">
      <c r="A11" t="s">
        <v>11</v>
      </c>
      <c r="B11" t="s">
        <v>0</v>
      </c>
      <c r="C11">
        <v>5556</v>
      </c>
      <c r="O11" t="s">
        <v>8</v>
      </c>
      <c r="P11" t="s">
        <v>14</v>
      </c>
      <c r="Q11">
        <v>728</v>
      </c>
      <c r="X11" t="s">
        <v>8</v>
      </c>
      <c r="Y11" t="s">
        <v>26</v>
      </c>
      <c r="Z11">
        <v>16373</v>
      </c>
    </row>
    <row r="12" spans="1:26" x14ac:dyDescent="0.3">
      <c r="A12" t="s">
        <v>11</v>
      </c>
      <c r="B12" t="s">
        <v>1</v>
      </c>
      <c r="C12">
        <v>6339</v>
      </c>
      <c r="O12" t="s">
        <v>8</v>
      </c>
      <c r="P12" t="s">
        <v>29</v>
      </c>
      <c r="Q12">
        <v>597</v>
      </c>
      <c r="X12" t="s">
        <v>8</v>
      </c>
      <c r="Y12" t="s">
        <v>25</v>
      </c>
      <c r="Z12">
        <v>15843</v>
      </c>
    </row>
    <row r="13" spans="1:26" x14ac:dyDescent="0.3">
      <c r="A13" s="4" t="s">
        <v>39</v>
      </c>
      <c r="B13" s="4" t="s">
        <v>0</v>
      </c>
      <c r="C13" s="4">
        <f>SUMIFS($C$3:$C$12,$B$3:$B$12,B13)</f>
        <v>34443</v>
      </c>
      <c r="O13" t="s">
        <v>7</v>
      </c>
      <c r="P13" t="s">
        <v>15</v>
      </c>
      <c r="Q13">
        <v>467</v>
      </c>
      <c r="X13" t="s">
        <v>7</v>
      </c>
      <c r="Y13" t="s">
        <v>26</v>
      </c>
      <c r="Z13">
        <v>14591</v>
      </c>
    </row>
    <row r="14" spans="1:26" x14ac:dyDescent="0.3">
      <c r="A14" s="4" t="s">
        <v>39</v>
      </c>
      <c r="B14" s="4" t="s">
        <v>1</v>
      </c>
      <c r="C14" s="4">
        <f>SUMIFS($C$3:$C$12,$B$3:$B$12,B14)</f>
        <v>35706</v>
      </c>
      <c r="O14" t="s">
        <v>7</v>
      </c>
      <c r="P14" t="s">
        <v>14</v>
      </c>
      <c r="Q14">
        <v>451</v>
      </c>
      <c r="X14" t="s">
        <v>7</v>
      </c>
      <c r="Y14" t="s">
        <v>24</v>
      </c>
      <c r="Z14">
        <v>14291</v>
      </c>
    </row>
    <row r="15" spans="1:26" x14ac:dyDescent="0.3">
      <c r="O15" t="s">
        <v>7</v>
      </c>
      <c r="P15" t="s">
        <v>18</v>
      </c>
      <c r="Q15">
        <v>420</v>
      </c>
      <c r="X15" t="s">
        <v>7</v>
      </c>
      <c r="Y15" t="s">
        <v>23</v>
      </c>
      <c r="Z15">
        <v>10206</v>
      </c>
    </row>
    <row r="16" spans="1:26" x14ac:dyDescent="0.3">
      <c r="O16" t="s">
        <v>7</v>
      </c>
      <c r="P16" t="s">
        <v>29</v>
      </c>
      <c r="Q16">
        <v>370</v>
      </c>
      <c r="X16" t="s">
        <v>7</v>
      </c>
      <c r="Y16" t="s">
        <v>29</v>
      </c>
      <c r="Z16">
        <v>10187</v>
      </c>
    </row>
    <row r="17" spans="15:26" x14ac:dyDescent="0.3">
      <c r="O17" t="s">
        <v>7</v>
      </c>
      <c r="P17" t="s">
        <v>24</v>
      </c>
      <c r="Q17">
        <v>353</v>
      </c>
      <c r="X17" t="s">
        <v>7</v>
      </c>
      <c r="Y17" t="s">
        <v>15</v>
      </c>
      <c r="Z17">
        <v>9135</v>
      </c>
    </row>
    <row r="18" spans="15:26" x14ac:dyDescent="0.3">
      <c r="O18" t="s">
        <v>10</v>
      </c>
      <c r="P18" t="s">
        <v>15</v>
      </c>
      <c r="Q18">
        <v>3158</v>
      </c>
      <c r="X18" t="s">
        <v>10</v>
      </c>
      <c r="Y18" t="s">
        <v>24</v>
      </c>
      <c r="Z18">
        <v>119744</v>
      </c>
    </row>
    <row r="19" spans="15:26" x14ac:dyDescent="0.3">
      <c r="O19" t="s">
        <v>10</v>
      </c>
      <c r="P19" t="s">
        <v>18</v>
      </c>
      <c r="Q19">
        <v>2696</v>
      </c>
      <c r="X19" t="s">
        <v>10</v>
      </c>
      <c r="Y19" t="s">
        <v>23</v>
      </c>
      <c r="Z19">
        <v>60977</v>
      </c>
    </row>
    <row r="20" spans="15:26" x14ac:dyDescent="0.3">
      <c r="O20" t="s">
        <v>10</v>
      </c>
      <c r="P20" t="s">
        <v>14</v>
      </c>
      <c r="Q20">
        <v>2692</v>
      </c>
      <c r="X20" t="s">
        <v>10</v>
      </c>
      <c r="Y20" t="s">
        <v>15</v>
      </c>
      <c r="Z20">
        <v>57453</v>
      </c>
    </row>
    <row r="21" spans="15:26" x14ac:dyDescent="0.3">
      <c r="O21" t="s">
        <v>10</v>
      </c>
      <c r="P21" t="s">
        <v>17</v>
      </c>
      <c r="Q21">
        <v>2408</v>
      </c>
      <c r="X21" t="s">
        <v>10</v>
      </c>
      <c r="Y21" t="s">
        <v>25</v>
      </c>
      <c r="Z21">
        <v>57174</v>
      </c>
    </row>
    <row r="22" spans="15:26" x14ac:dyDescent="0.3">
      <c r="O22" t="s">
        <v>10</v>
      </c>
      <c r="P22" t="s">
        <v>24</v>
      </c>
      <c r="Q22">
        <v>2111</v>
      </c>
      <c r="X22" t="s">
        <v>10</v>
      </c>
      <c r="Y22" t="s">
        <v>26</v>
      </c>
      <c r="Z22">
        <v>56197</v>
      </c>
    </row>
    <row r="23" spans="15:26" x14ac:dyDescent="0.3">
      <c r="O23" t="s">
        <v>11</v>
      </c>
      <c r="P23" t="s">
        <v>15</v>
      </c>
      <c r="Q23">
        <v>1061</v>
      </c>
      <c r="X23" t="s">
        <v>11</v>
      </c>
      <c r="Y23" t="s">
        <v>24</v>
      </c>
      <c r="Z23">
        <v>30305</v>
      </c>
    </row>
    <row r="24" spans="15:26" x14ac:dyDescent="0.3">
      <c r="O24" t="s">
        <v>11</v>
      </c>
      <c r="P24" t="s">
        <v>14</v>
      </c>
      <c r="Q24">
        <v>916</v>
      </c>
      <c r="X24" t="s">
        <v>11</v>
      </c>
      <c r="Y24" t="s">
        <v>29</v>
      </c>
      <c r="Z24">
        <v>24123</v>
      </c>
    </row>
    <row r="25" spans="15:26" x14ac:dyDescent="0.3">
      <c r="O25" t="s">
        <v>11</v>
      </c>
      <c r="P25" t="s">
        <v>17</v>
      </c>
      <c r="Q25">
        <v>789</v>
      </c>
      <c r="X25" t="s">
        <v>11</v>
      </c>
      <c r="Y25" t="s">
        <v>26</v>
      </c>
      <c r="Z25">
        <v>21528</v>
      </c>
    </row>
    <row r="26" spans="15:26" x14ac:dyDescent="0.3">
      <c r="O26" t="s">
        <v>11</v>
      </c>
      <c r="P26" t="s">
        <v>18</v>
      </c>
      <c r="Q26">
        <v>739</v>
      </c>
      <c r="X26" t="s">
        <v>11</v>
      </c>
      <c r="Y26" t="s">
        <v>25</v>
      </c>
      <c r="Z26">
        <v>20841</v>
      </c>
    </row>
    <row r="27" spans="15:26" x14ac:dyDescent="0.3">
      <c r="O27" t="s">
        <v>11</v>
      </c>
      <c r="P27" t="s">
        <v>23</v>
      </c>
      <c r="Q27">
        <v>691</v>
      </c>
      <c r="X27" t="s">
        <v>11</v>
      </c>
      <c r="Y27" t="s">
        <v>15</v>
      </c>
      <c r="Z27">
        <v>18624</v>
      </c>
    </row>
    <row r="28" spans="15:26" x14ac:dyDescent="0.3">
      <c r="O28" t="s">
        <v>39</v>
      </c>
      <c r="P28" t="s">
        <v>14</v>
      </c>
      <c r="Q28">
        <v>6334</v>
      </c>
      <c r="X28" t="s">
        <v>39</v>
      </c>
      <c r="Y28" t="s">
        <v>24</v>
      </c>
      <c r="Z28">
        <v>211195</v>
      </c>
    </row>
    <row r="29" spans="15:26" x14ac:dyDescent="0.3">
      <c r="O29" t="s">
        <v>39</v>
      </c>
      <c r="P29" t="s">
        <v>15</v>
      </c>
      <c r="Q29">
        <v>5876</v>
      </c>
      <c r="X29" t="s">
        <v>39</v>
      </c>
      <c r="Y29" t="s">
        <v>29</v>
      </c>
      <c r="Z29">
        <v>118995</v>
      </c>
    </row>
    <row r="30" spans="15:26" x14ac:dyDescent="0.3">
      <c r="O30" t="s">
        <v>39</v>
      </c>
      <c r="P30" t="s">
        <v>16</v>
      </c>
      <c r="Q30">
        <v>5720</v>
      </c>
      <c r="X30" t="s">
        <v>39</v>
      </c>
      <c r="Y30" t="s">
        <v>26</v>
      </c>
      <c r="Z30">
        <v>116381</v>
      </c>
    </row>
    <row r="31" spans="15:26" x14ac:dyDescent="0.3">
      <c r="O31" t="s">
        <v>39</v>
      </c>
      <c r="P31" t="s">
        <v>17</v>
      </c>
      <c r="Q31">
        <v>5628</v>
      </c>
      <c r="X31" t="s">
        <v>39</v>
      </c>
      <c r="Y31" t="s">
        <v>25</v>
      </c>
      <c r="Z31">
        <v>111518</v>
      </c>
    </row>
    <row r="32" spans="15:26" x14ac:dyDescent="0.3">
      <c r="O32" t="s">
        <v>39</v>
      </c>
      <c r="P32" t="s">
        <v>18</v>
      </c>
      <c r="Q32">
        <v>5599</v>
      </c>
      <c r="X32" t="s">
        <v>39</v>
      </c>
      <c r="Y32" t="s">
        <v>23</v>
      </c>
      <c r="Z32">
        <v>108820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6BBC-CD71-4E67-B74B-3F6E1785A76D}">
  <dimension ref="A1:S19"/>
  <sheetViews>
    <sheetView workbookViewId="0">
      <selection activeCell="I3" sqref="I3"/>
    </sheetView>
  </sheetViews>
  <sheetFormatPr defaultRowHeight="14.4" x14ac:dyDescent="0.3"/>
  <cols>
    <col min="1" max="1" width="15.77734375" bestFit="1" customWidth="1"/>
    <col min="2" max="2" width="12" bestFit="1" customWidth="1"/>
    <col min="8" max="8" width="25.6640625" bestFit="1" customWidth="1"/>
    <col min="9" max="9" width="14.44140625" customWidth="1"/>
    <col min="10" max="10" width="11.77734375" bestFit="1" customWidth="1"/>
    <col min="15" max="15" width="11.5546875" customWidth="1"/>
    <col min="16" max="16" width="14.109375" customWidth="1"/>
    <col min="17" max="17" width="8.6640625" bestFit="1" customWidth="1"/>
    <col min="23" max="23" width="13.6640625" customWidth="1"/>
    <col min="24" max="24" width="14.21875" bestFit="1" customWidth="1"/>
  </cols>
  <sheetData>
    <row r="1" spans="1:19" x14ac:dyDescent="0.3">
      <c r="A1" s="3" t="s">
        <v>43</v>
      </c>
      <c r="B1" s="2"/>
      <c r="C1" s="2"/>
      <c r="D1" s="2"/>
      <c r="E1" s="2"/>
      <c r="H1" s="3" t="s">
        <v>47</v>
      </c>
      <c r="I1" s="2"/>
      <c r="J1" s="2"/>
      <c r="K1" s="2"/>
      <c r="L1" s="2"/>
      <c r="O1" s="3" t="s">
        <v>54</v>
      </c>
      <c r="P1" s="2"/>
      <c r="Q1" s="2"/>
      <c r="R1" s="2"/>
      <c r="S1" s="2"/>
    </row>
    <row r="2" spans="1:19" x14ac:dyDescent="0.3">
      <c r="A2" t="s">
        <v>44</v>
      </c>
      <c r="B2">
        <v>6</v>
      </c>
      <c r="H2" t="s">
        <v>48</v>
      </c>
      <c r="I2" s="5" t="str">
        <f>TEXT(INDEX(Tabelas!G3:G8,MATCH(Cálculos!B3,Tabelas!F3:F8,0)) / Tabelas!G8,"0,#%")&amp;" do total de especialistas de saúde brasileiros"</f>
        <v>17,2% do total de especialistas de saúde brasileiros</v>
      </c>
      <c r="O2" t="s">
        <v>52</v>
      </c>
      <c r="P2" t="s">
        <v>53</v>
      </c>
    </row>
    <row r="3" spans="1:19" x14ac:dyDescent="0.3">
      <c r="A3" t="s">
        <v>46</v>
      </c>
      <c r="B3" t="str" cm="1">
        <f t="array" ref="B3">INDEX(A13:A18,B2)</f>
        <v>Sul</v>
      </c>
      <c r="H3" t="s">
        <v>49</v>
      </c>
      <c r="I3" s="1">
        <f>INDEX(Tabelas!U3:U8,MATCH(Cálculos!B3,Tabelas!T3:T8,0))</f>
        <v>537.63410194174696</v>
      </c>
      <c r="O3" t="str" cm="1">
        <f t="array" ref="O3">INDEX(Tabelas!$P$3:$P$32,MATCH(Cálculos!$B$3,Tabelas!$O$3:$O$32,0) + ROW(A1) -1)</f>
        <v>psicologo</v>
      </c>
      <c r="P3" t="str" cm="1">
        <f t="array" ref="P3">INDEX(Tabelas!$Y$3:$Y$32,MATCH(Cálculos!$B$3,Tabelas!$X$3:$X$32,0) + ROW(A1) -1)</f>
        <v>ginecologista</v>
      </c>
    </row>
    <row r="4" spans="1:19" x14ac:dyDescent="0.3">
      <c r="H4" t="s">
        <v>50</v>
      </c>
      <c r="I4" s="5">
        <f>I3/Tabelas!U8 - 1</f>
        <v>-0.25138153600745339</v>
      </c>
      <c r="O4" t="str" cm="1">
        <f t="array" ref="O4">INDEX(Tabelas!$P$3:$P$32,MATCH(Cálculos!$B$3,Tabelas!$O$3:$O$32,0) + ROW(A2) -1)</f>
        <v>dentista</v>
      </c>
      <c r="P4" t="str" cm="1">
        <f t="array" ref="P4">INDEX(Tabelas!$Y$3:$Y$32,MATCH(Cálculos!$B$3,Tabelas!$X$3:$X$32,0) + ROW(A2) -1)</f>
        <v>oftalmologista</v>
      </c>
    </row>
    <row r="5" spans="1:19" ht="28.8" customHeight="1" x14ac:dyDescent="0.3">
      <c r="H5" t="s">
        <v>51</v>
      </c>
      <c r="I5" t="str">
        <f>IF(I4=0,"",TEXT(ABS(I4),"0,#%"))&amp;IF(I4&gt;0," acima da média brasileira",IF(I4&lt;0," abaixo da média brasileira","média brasileira"))</f>
        <v>25,1% abaixo da média brasileira</v>
      </c>
      <c r="O5" t="str" cm="1">
        <f t="array" ref="O5">INDEX(Tabelas!$P$3:$P$32,MATCH(Cálculos!$B$3,Tabelas!$O$3:$O$32,0) + ROW(A3) -1)</f>
        <v>fisioterapeuta</v>
      </c>
      <c r="P5" t="str" cm="1">
        <f t="array" ref="P5">INDEX(Tabelas!$Y$3:$Y$32,MATCH(Cálculos!$B$3,Tabelas!$X$3:$X$32,0) + ROW(A3) -1)</f>
        <v>ortopedista-traumatologista</v>
      </c>
    </row>
    <row r="6" spans="1:19" ht="17.399999999999999" customHeight="1" x14ac:dyDescent="0.3">
      <c r="H6" t="s">
        <v>1</v>
      </c>
      <c r="I6" t="str">
        <f>"Masculino: "&amp;TEXT(SUMIFS(Tabelas!$C$3:$C$14,Tabelas!$A$3:$A$14,Cálculos!$B$3,Tabelas!$B$3:$B$14,Cálculos!H6)/SUMIFS(Tabelas!$C$3:$C$14,Tabelas!$A$3:$A$14,Cálculos!$B$3),"0,#%")</f>
        <v>Masculino: 53,3%</v>
      </c>
      <c r="O6" t="str" cm="1">
        <f t="array" ref="O6">INDEX(Tabelas!$P$3:$P$32,MATCH(Cálculos!$B$3,Tabelas!$O$3:$O$32,0) + ROW(A4) -1)</f>
        <v>nutricionista</v>
      </c>
      <c r="P6" t="str" cm="1">
        <f t="array" ref="P6">INDEX(Tabelas!$Y$3:$Y$32,MATCH(Cálculos!$B$3,Tabelas!$X$3:$X$32,0) + ROW(A4) -1)</f>
        <v>dermatologista</v>
      </c>
    </row>
    <row r="7" spans="1:19" x14ac:dyDescent="0.3">
      <c r="H7" t="s">
        <v>0</v>
      </c>
      <c r="I7" t="str">
        <f>"Feminino: "&amp;TEXT(SUMIFS(Tabelas!$C$3:$C$14,Tabelas!$A$3:$A$14,Cálculos!$B$3,Tabelas!$B$3:$B$14,Cálculos!H7)/SUMIFS(Tabelas!$C$3:$C$14,Tabelas!$A$3:$A$14,Cálculos!$B$3),"0,#%")</f>
        <v>Feminino: 46,7%</v>
      </c>
      <c r="O7" t="str" cm="1">
        <f t="array" ref="O7">INDEX(Tabelas!$P$3:$P$32,MATCH(Cálculos!$B$3,Tabelas!$O$3:$O$32,0) + ROW(A5) -1)</f>
        <v>psiquiatra</v>
      </c>
      <c r="P7" t="str" cm="1">
        <f t="array" ref="P7">INDEX(Tabelas!$Y$3:$Y$32,MATCH(Cálculos!$B$3,Tabelas!$X$3:$X$32,0) + ROW(A5) -1)</f>
        <v>psicologo</v>
      </c>
    </row>
    <row r="8" spans="1:19" x14ac:dyDescent="0.3">
      <c r="H8" t="s">
        <v>61</v>
      </c>
      <c r="I8" t="str">
        <f>"Perfil dos Especialistas de Saúde no "&amp;B3</f>
        <v>Perfil dos Especialistas de Saúde no Sul</v>
      </c>
    </row>
    <row r="12" spans="1:19" x14ac:dyDescent="0.3">
      <c r="A12" s="3" t="s">
        <v>45</v>
      </c>
      <c r="B12" s="2"/>
      <c r="C12" s="2"/>
      <c r="D12" s="2"/>
      <c r="E12" s="2"/>
      <c r="H12" s="3" t="s">
        <v>55</v>
      </c>
      <c r="I12" s="2"/>
      <c r="J12" s="2"/>
      <c r="K12" s="2"/>
      <c r="L12" s="2"/>
      <c r="O12" s="3" t="s">
        <v>56</v>
      </c>
      <c r="P12" s="2"/>
      <c r="Q12" s="2"/>
      <c r="R12" s="2"/>
      <c r="S12" s="2"/>
    </row>
    <row r="13" spans="1:19" x14ac:dyDescent="0.3">
      <c r="A13" t="s">
        <v>39</v>
      </c>
      <c r="H13" t="s">
        <v>12</v>
      </c>
      <c r="I13" t="s">
        <v>57</v>
      </c>
      <c r="J13" t="s">
        <v>58</v>
      </c>
      <c r="O13" t="s">
        <v>12</v>
      </c>
      <c r="P13" t="s">
        <v>41</v>
      </c>
      <c r="Q13" t="s">
        <v>58</v>
      </c>
    </row>
    <row r="14" spans="1:19" x14ac:dyDescent="0.3">
      <c r="A14" t="s">
        <v>9</v>
      </c>
      <c r="H14" t="s">
        <v>9</v>
      </c>
      <c r="I14" s="5">
        <f>INDEX(Tabelas!$K$3:$K$8,MATCH(Cálculos!H14,Tabelas!$J$3:$J$8,0)) / INDEX(Tabelas!$L$3:$L$8,MATCH(Cálculos!H14,Tabelas!$J$3:$J$8,0))</f>
        <v>8.1973581973581969E-2</v>
      </c>
      <c r="J14" s="5" t="str">
        <f>IF(H14=$B$3,I14,"")</f>
        <v/>
      </c>
      <c r="O14" t="s">
        <v>9</v>
      </c>
      <c r="P14" s="16">
        <f>INDEX(Tabelas!$U$3:$U$8,MATCH(Cálculos!O14,Tabelas!$T$3:$T$8,0))</f>
        <v>628.35382830626395</v>
      </c>
      <c r="Q14" s="16" t="str">
        <f>IF(O14=$B$3,P14,"")</f>
        <v/>
      </c>
    </row>
    <row r="15" spans="1:19" x14ac:dyDescent="0.3">
      <c r="A15" t="s">
        <v>8</v>
      </c>
      <c r="H15" t="s">
        <v>8</v>
      </c>
      <c r="I15" s="5">
        <f>INDEX(Tabelas!$K$3:$K$8,MATCH(Cálculos!H15,Tabelas!$J$3:$J$8,0)) / INDEX(Tabelas!$L$3:$L$8,MATCH(Cálculos!H15,Tabelas!$J$3:$J$8,0))</f>
        <v>0.10433746759161937</v>
      </c>
      <c r="J15" s="5" t="str">
        <f t="shared" ref="J15:J19" si="0">IF(H15=$B$3,I15,"")</f>
        <v/>
      </c>
      <c r="O15" t="s">
        <v>8</v>
      </c>
      <c r="P15" s="16">
        <f>INDEX(Tabelas!$U$3:$U$8,MATCH(Cálculos!O15,Tabelas!$T$3:$T$8,0))</f>
        <v>1443.0488481228599</v>
      </c>
      <c r="Q15" s="16" t="str">
        <f t="shared" ref="Q15:Q19" si="1">IF(O15=$B$3,P15,"")</f>
        <v/>
      </c>
    </row>
    <row r="16" spans="1:19" x14ac:dyDescent="0.3">
      <c r="A16" t="s">
        <v>7</v>
      </c>
      <c r="H16" t="s">
        <v>7</v>
      </c>
      <c r="I16" s="5">
        <f>INDEX(Tabelas!$K$3:$K$8,MATCH(Cálculos!H16,Tabelas!$J$3:$J$8,0)) / INDEX(Tabelas!$L$3:$L$8,MATCH(Cálculos!H16,Tabelas!$J$3:$J$8,0))</f>
        <v>0.10749785249723892</v>
      </c>
      <c r="J16" s="5" t="str">
        <f t="shared" si="0"/>
        <v/>
      </c>
      <c r="O16" t="s">
        <v>7</v>
      </c>
      <c r="P16" s="16">
        <f>INDEX(Tabelas!$U$3:$U$8,MATCH(Cálculos!O16,Tabelas!$T$3:$T$8,0))</f>
        <v>451.248197343453</v>
      </c>
      <c r="Q16" s="16" t="str">
        <f t="shared" si="1"/>
        <v/>
      </c>
    </row>
    <row r="17" spans="1:17" x14ac:dyDescent="0.3">
      <c r="A17" t="s">
        <v>10</v>
      </c>
      <c r="H17" t="s">
        <v>10</v>
      </c>
      <c r="I17" s="5">
        <f>INDEX(Tabelas!$K$3:$K$8,MATCH(Cálculos!H17,Tabelas!$J$3:$J$8,0)) / INDEX(Tabelas!$L$3:$L$8,MATCH(Cálculos!H17,Tabelas!$J$3:$J$8,0))</f>
        <v>0.12362926829268292</v>
      </c>
      <c r="J17" s="5" t="str">
        <f t="shared" si="0"/>
        <v/>
      </c>
      <c r="O17" t="s">
        <v>10</v>
      </c>
      <c r="P17" s="16">
        <f>INDEX(Tabelas!$U$3:$U$8,MATCH(Cálculos!O17,Tabelas!$T$3:$T$8,0))</f>
        <v>574.93287708732498</v>
      </c>
      <c r="Q17" s="16" t="str">
        <f t="shared" si="1"/>
        <v/>
      </c>
    </row>
    <row r="18" spans="1:17" x14ac:dyDescent="0.3">
      <c r="A18" t="s">
        <v>11</v>
      </c>
      <c r="H18" t="s">
        <v>11</v>
      </c>
      <c r="I18" s="5">
        <f>INDEX(Tabelas!$K$3:$K$8,MATCH(Cálculos!H18,Tabelas!$J$3:$J$8,0)) / INDEX(Tabelas!$L$3:$L$8,MATCH(Cálculos!H18,Tabelas!$J$3:$J$8,0))</f>
        <v>0.10294862060237915</v>
      </c>
      <c r="J18" s="5">
        <f t="shared" si="0"/>
        <v>0.10294862060237915</v>
      </c>
      <c r="O18" t="s">
        <v>11</v>
      </c>
      <c r="P18" s="16">
        <f>INDEX(Tabelas!$U$3:$U$8,MATCH(Cálculos!O18,Tabelas!$T$3:$T$8,0))</f>
        <v>537.63410194174696</v>
      </c>
      <c r="Q18" s="16">
        <f t="shared" si="1"/>
        <v>537.63410194174696</v>
      </c>
    </row>
    <row r="19" spans="1:17" x14ac:dyDescent="0.3">
      <c r="H19" t="s">
        <v>39</v>
      </c>
      <c r="I19" s="5">
        <f>INDEX(Tabelas!$K$3:$K$8,MATCH(Cálculos!H19,Tabelas!$J$3:$J$8,0)) / INDEX(Tabelas!$L$3:$L$8,MATCH(Cálculos!H19,Tabelas!$J$3:$J$8,0))</f>
        <v>0.11449461150703981</v>
      </c>
      <c r="J19" s="5" t="str">
        <f t="shared" si="0"/>
        <v/>
      </c>
      <c r="O19" t="s">
        <v>39</v>
      </c>
      <c r="P19" s="16">
        <f>INDEX(Tabelas!$U$3:$U$8,MATCH(Cálculos!O19,Tabelas!$T$3:$T$8,0))</f>
        <v>718.16836987218596</v>
      </c>
      <c r="Q19" s="16" t="str">
        <f t="shared" si="1"/>
        <v/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4819-7447-4301-A386-79ABDE8F8A27}">
  <dimension ref="A1:BA1"/>
  <sheetViews>
    <sheetView topLeftCell="AL1" workbookViewId="0">
      <selection activeCell="AX17" sqref="AX17"/>
    </sheetView>
  </sheetViews>
  <sheetFormatPr defaultRowHeight="14.4" x14ac:dyDescent="0.3"/>
  <sheetData>
    <row r="1" spans="1:53" x14ac:dyDescent="0.3">
      <c r="A1" t="s">
        <v>30</v>
      </c>
      <c r="K1" t="s">
        <v>4</v>
      </c>
      <c r="P1" t="s">
        <v>5</v>
      </c>
      <c r="W1" t="s">
        <v>13</v>
      </c>
      <c r="AF1" t="s">
        <v>20</v>
      </c>
      <c r="AP1" t="s">
        <v>21</v>
      </c>
      <c r="BA1" t="s">
        <v>22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7</vt:i4>
      </vt:variant>
    </vt:vector>
  </HeadingPairs>
  <TitlesOfParts>
    <vt:vector size="12" baseType="lpstr">
      <vt:lpstr>Dashboard</vt:lpstr>
      <vt:lpstr>Informações</vt:lpstr>
      <vt:lpstr>Tabelas</vt:lpstr>
      <vt:lpstr>Cálculos</vt:lpstr>
      <vt:lpstr>Queries</vt:lpstr>
      <vt:lpstr>fem</vt:lpstr>
      <vt:lpstr>margem</vt:lpstr>
      <vt:lpstr>masc</vt:lpstr>
      <vt:lpstr>preco</vt:lpstr>
      <vt:lpstr>quant_med</vt:lpstr>
      <vt:lpstr>texto_preco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Tomchak</dc:creator>
  <cp:lastModifiedBy>Roberto Tomchak</cp:lastModifiedBy>
  <cp:lastPrinted>2023-02-22T17:07:43Z</cp:lastPrinted>
  <dcterms:created xsi:type="dcterms:W3CDTF">2015-06-05T18:19:34Z</dcterms:created>
  <dcterms:modified xsi:type="dcterms:W3CDTF">2023-02-22T17:10:32Z</dcterms:modified>
</cp:coreProperties>
</file>