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ALL\04 Jobs\12 Bolt\"/>
    </mc:Choice>
  </mc:AlternateContent>
  <xr:revisionPtr revIDLastSave="0" documentId="8_{507E4848-0B79-46F5-947D-01A356A683C8}" xr6:coauthVersionLast="46" xr6:coauthVersionMax="46" xr10:uidLastSave="{00000000-0000-0000-0000-000000000000}"/>
  <bookViews>
    <workbookView xWindow="-120" yWindow="-120" windowWidth="29040" windowHeight="15840" xr2:uid="{9AD546F8-B858-49B2-8B2E-D555AD78450B}"/>
  </bookViews>
  <sheets>
    <sheet name="Agenda" sheetId="11" r:id="rId1"/>
    <sheet name="Top Down Analysis" sheetId="12" r:id="rId2"/>
    <sheet name="Unit economics " sheetId="8" r:id="rId3"/>
    <sheet name="Top Down - Market Size" sheetId="2" state="hidden" r:id="rId4"/>
    <sheet name="Top Down" sheetId="6" state="hidden" r:id="rId5"/>
    <sheet name="Sheet5" sheetId="5" state="hidden" r:id="rId6"/>
    <sheet name="Sheet1" sheetId="1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8" l="1"/>
  <c r="K24" i="8"/>
  <c r="K26" i="8" s="1"/>
  <c r="M24" i="8"/>
  <c r="M26" i="8" s="1"/>
  <c r="J24" i="8"/>
  <c r="J26" i="8" l="1"/>
  <c r="L26" i="8"/>
  <c r="E32" i="6"/>
  <c r="L27" i="12"/>
  <c r="L29" i="12" s="1"/>
  <c r="L31" i="12" s="1"/>
  <c r="L33" i="12" s="1"/>
  <c r="L35" i="12" s="1"/>
  <c r="N37" i="12" s="1"/>
  <c r="E25" i="6"/>
  <c r="E22" i="6"/>
  <c r="E21" i="6"/>
  <c r="F20" i="6"/>
  <c r="F22" i="6" s="1"/>
  <c r="F25" i="6" s="1"/>
  <c r="F32" i="6" s="1"/>
  <c r="E20" i="6"/>
  <c r="L9" i="6"/>
  <c r="J11" i="6"/>
  <c r="J12" i="6"/>
  <c r="J10" i="6"/>
  <c r="I13" i="6"/>
  <c r="F9" i="6"/>
  <c r="F10" i="6"/>
  <c r="F11" i="6"/>
  <c r="F12" i="6"/>
  <c r="F21" i="6" s="1"/>
  <c r="F13" i="6"/>
  <c r="F14" i="6"/>
  <c r="F8" i="6"/>
  <c r="E9" i="6"/>
  <c r="E10" i="6"/>
  <c r="E11" i="6"/>
  <c r="E12" i="6"/>
  <c r="E13" i="6"/>
  <c r="E14" i="6"/>
  <c r="E8" i="6"/>
  <c r="N42" i="12" l="1"/>
  <c r="N39" i="12"/>
  <c r="N41" i="12"/>
  <c r="N40" i="12"/>
</calcChain>
</file>

<file path=xl/sharedStrings.xml><?xml version="1.0" encoding="utf-8"?>
<sst xmlns="http://schemas.openxmlformats.org/spreadsheetml/2006/main" count="199" uniqueCount="177">
  <si>
    <t>- A top-down estimation of market size</t>
  </si>
  <si>
    <t>- Unit economics with profitability per order</t>
  </si>
  <si>
    <t xml:space="preserve"> </t>
  </si>
  <si>
    <t xml:space="preserve">Please create an assessment for food delivery (courier delivery of food from restaurants) launch in a city of your choice. </t>
  </si>
  <si>
    <t>The output should be a spreadsheet including the following:</t>
  </si>
  <si>
    <t xml:space="preserve">1) </t>
  </si>
  <si>
    <t>growht</t>
  </si>
  <si>
    <t>market share</t>
  </si>
  <si>
    <t>market</t>
  </si>
  <si>
    <t>porter</t>
  </si>
  <si>
    <t>threat of substityes</t>
  </si>
  <si>
    <t>rivalry</t>
  </si>
  <si>
    <t>barganing power of supl</t>
  </si>
  <si>
    <t>barganing power of buyers</t>
  </si>
  <si>
    <t>threat of new entrance</t>
  </si>
  <si>
    <t xml:space="preserve">Number of habitantes (11-65)* prob of using </t>
  </si>
  <si>
    <t xml:space="preserve">Smart phones Phones in country </t>
  </si>
  <si>
    <t xml:space="preserve">Marketing - 15% </t>
  </si>
  <si>
    <t xml:space="preserve">#users * volume per month * margin/vol - costs </t>
  </si>
  <si>
    <t xml:space="preserve">What to charge? </t>
  </si>
  <si>
    <t xml:space="preserve">% distance? </t>
  </si>
  <si>
    <t xml:space="preserve">% of total? </t>
  </si>
  <si>
    <t xml:space="preserve">% kg ? </t>
  </si>
  <si>
    <t xml:space="preserve">Vol? </t>
  </si>
  <si>
    <t xml:space="preserve">Mixed? Stratified? </t>
  </si>
  <si>
    <t xml:space="preserve">Deliveroo 5€ /20€ </t>
  </si>
  <si>
    <t xml:space="preserve">Max charge </t>
  </si>
  <si>
    <t xml:space="preserve">—— </t>
  </si>
  <si>
    <t xml:space="preserve">Costs : </t>
  </si>
  <si>
    <t xml:space="preserve">Mkt </t>
  </si>
  <si>
    <t xml:space="preserve">Eating customs ( </t>
  </si>
  <si>
    <t>Road distances  (surface city )</t>
  </si>
  <si>
    <t>growth max</t>
  </si>
  <si>
    <t>choosing country</t>
  </si>
  <si>
    <t>1) less competition (no uber)</t>
  </si>
  <si>
    <t>2) country with growing tech</t>
  </si>
  <si>
    <t>3) demographics young</t>
  </si>
  <si>
    <t>4) purchasing power</t>
  </si>
  <si>
    <t>Belgium</t>
  </si>
  <si>
    <t>Cultural similarities with already known countries (France + Netherlands)</t>
  </si>
  <si>
    <t>High Purchasing Power</t>
  </si>
  <si>
    <t>https://en.wikipedia.org/wiki/Metropolitan_areas_in_Belgium</t>
  </si>
  <si>
    <t>1,800,663 (2004)[2]</t>
  </si>
  <si>
    <t>1116 inhabitants/km</t>
  </si>
  <si>
    <t>1,208,542 (2019)</t>
  </si>
  <si>
    <t>1,789,447 (2006)</t>
  </si>
  <si>
    <t>1,614 km2</t>
  </si>
  <si>
    <t>region</t>
  </si>
  <si>
    <t>core city</t>
  </si>
  <si>
    <t>population</t>
  </si>
  <si>
    <t>metro</t>
  </si>
  <si>
    <t>LUZ</t>
  </si>
  <si>
    <t>area</t>
  </si>
  <si>
    <t>pop. density</t>
  </si>
  <si>
    <t>ubereats</t>
  </si>
  <si>
    <t>deliveroo</t>
  </si>
  <si>
    <t>takeaway</t>
  </si>
  <si>
    <t>Statistica highlights</t>
  </si>
  <si>
    <t>Revenue in the Platform-to-Consumer Delivery segment is projected to reach US$203m in 2021.</t>
  </si>
  <si>
    <t>Revenue is expected to show an annual growth rate (CAGR 2021-2024) of 8.60%, resulting in a projected market volume of US$259m by 2024.</t>
  </si>
  <si>
    <t>User penetration will be 15.4% in 2021 and is expected to hit 18.9% by 2024.</t>
  </si>
  <si>
    <t>The average revenue per user (ARPU) is expected to amount to US$112.81.</t>
  </si>
  <si>
    <t>Population Density high and similar to Vienna (5.4/km2  in brussels vs 4.3/km2)</t>
  </si>
  <si>
    <t>Growth expansion posibility within the country</t>
  </si>
  <si>
    <t>Pros</t>
  </si>
  <si>
    <t>Cons</t>
  </si>
  <si>
    <t>Tech present</t>
  </si>
  <si>
    <t>Forecast of smartphone user numbers in belgium from 2018 - 2024</t>
  </si>
  <si>
    <t>Market Size</t>
  </si>
  <si>
    <t>statistica</t>
  </si>
  <si>
    <t>1)</t>
  </si>
  <si>
    <t>2)</t>
  </si>
  <si>
    <t>Market Share</t>
  </si>
  <si>
    <t>delivero + uber eats 80% (source: rtbf.be)</t>
  </si>
  <si>
    <t xml:space="preserve">delivero + uber eats 80% </t>
  </si>
  <si>
    <t>(source: rtbf.be)</t>
  </si>
  <si>
    <t>Student city</t>
  </si>
  <si>
    <t>Brussels</t>
  </si>
  <si>
    <t>a) Brussels proportion of population</t>
  </si>
  <si>
    <t>Population in millions</t>
  </si>
  <si>
    <t>Population, 0-14 Years in millions</t>
  </si>
  <si>
    <t>Population, 15-24 Years in millions</t>
  </si>
  <si>
    <t>Population, 25-34 Years in millions</t>
  </si>
  <si>
    <t>Population, 35-44 Years in millions</t>
  </si>
  <si>
    <t>Population, 45-54 Years in millions</t>
  </si>
  <si>
    <t>Population, 55+ Years in millions</t>
  </si>
  <si>
    <t>Urban Population (% of Population) in percent</t>
  </si>
  <si>
    <t>2021</t>
  </si>
  <si>
    <t>11.6</t>
  </si>
  <si>
    <t>2.0</t>
  </si>
  <si>
    <t>1.3</t>
  </si>
  <si>
    <t>1.5</t>
  </si>
  <si>
    <t>1.6</t>
  </si>
  <si>
    <t>3.8</t>
  </si>
  <si>
    <t>98.1</t>
  </si>
  <si>
    <t xml:space="preserve">source </t>
  </si>
  <si>
    <t>wikipedia (proportions)</t>
  </si>
  <si>
    <t>b) People who will use the app</t>
  </si>
  <si>
    <t>I believe our target zone is between 18-55</t>
  </si>
  <si>
    <t>Smartphone Penetration (% of population) in percent</t>
  </si>
  <si>
    <t>x</t>
  </si>
  <si>
    <t>avg revenue per user (in Eur)</t>
  </si>
  <si>
    <t>Market size in Eur</t>
  </si>
  <si>
    <t>80% of UK users of food delivery apps never or rarely switch between platforms (McKinsey)</t>
  </si>
  <si>
    <t>The restaurant</t>
  </si>
  <si>
    <t>The delivery guy</t>
  </si>
  <si>
    <t>The plateform</t>
  </si>
  <si>
    <t xml:space="preserve">1)  Top-down estimation of market size   </t>
  </si>
  <si>
    <t>The City:</t>
  </si>
  <si>
    <t>In choosing the city the factors that were taken into consideration are:</t>
  </si>
  <si>
    <t>Population Density: The less transportation the lesser costs of delivery and higher transportation substitutes.</t>
  </si>
  <si>
    <t>Smartphone Penetration: A high quantity of population using smartphones.</t>
  </si>
  <si>
    <t>Clossenes to proven working markets: We will have more chances to succeed in a similar scenarios where we can replicate and improve working strategies.</t>
  </si>
  <si>
    <t>Tech Infrastracture:  The service requirements and cost of internet service.</t>
  </si>
  <si>
    <t>Average Purchasing Power.</t>
  </si>
  <si>
    <t>3)</t>
  </si>
  <si>
    <t>High population density: Brussels has a higher Population than Vienna (5.4/km2  in brussels vs 4.3/km2) which is also a current proven market</t>
  </si>
  <si>
    <t>Clossenes to current markets: Bolt is present in France and Netherlands. Both very similar to Belgium in terms of purchasing power, customs and smartphone penetration.</t>
  </si>
  <si>
    <t>Important strategic positionning against competitors. Brussels is one of the key cities in Europe.</t>
  </si>
  <si>
    <t>4)</t>
  </si>
  <si>
    <t>Growth expansion within the country: Once Brussels is tackled bigger cities such as antwerp or ghent could be taken and continue within the growth.</t>
  </si>
  <si>
    <t>From this list, I believe that Brussels is a legitimate city to fight for, here are the 4 most important reasons:</t>
  </si>
  <si>
    <t>(source: Statista)</t>
  </si>
  <si>
    <t xml:space="preserve">Urban Population (% of Population) </t>
  </si>
  <si>
    <t>Factor</t>
  </si>
  <si>
    <t>Brussels metropolitan region proportion</t>
  </si>
  <si>
    <t>(source: Wikipedia)</t>
  </si>
  <si>
    <t>Age Target zone (between 18-55)</t>
  </si>
  <si>
    <t xml:space="preserve">Smartphone Penetration (% of population) </t>
  </si>
  <si>
    <t xml:space="preserve">Total Belgian population in 2021 * </t>
  </si>
  <si>
    <t>(sources : Statista, rtbf.be  and wikipedia)</t>
  </si>
  <si>
    <t>Mobile users ordering food via mobile</t>
  </si>
  <si>
    <t>69-58%</t>
  </si>
  <si>
    <t>(source: multiple, https://www.retaildive.com/ex/mobilecommercedaily/69pc-of-mobile-users-order-food-via-their-devices-report)</t>
  </si>
  <si>
    <t>Strategic positioning towards expansion, within and /or outside the country.</t>
  </si>
  <si>
    <t>Bolt food Market Share</t>
  </si>
  <si>
    <t>eur</t>
  </si>
  <si>
    <t>(source: Self, multiple scenario simulation)</t>
  </si>
  <si>
    <t>Estimation with numbers for year 2021:</t>
  </si>
  <si>
    <t>One last important consideration:</t>
  </si>
  <si>
    <t>The market is already in place with other competitors (ubereats, deliveroo, etc.) thus it exists a high rivality entrance barrier.</t>
  </si>
  <si>
    <t>If the app is good (easy of use, fast delivery, transparency on delivery/prices, variety of offer/restaurants, etc) the users are unlikely to change.</t>
  </si>
  <si>
    <t>In people numbers</t>
  </si>
  <si>
    <t>In revenue</t>
  </si>
  <si>
    <r>
      <t>Population</t>
    </r>
    <r>
      <rPr>
        <sz val="8"/>
        <color theme="1"/>
        <rFont val="Calibri"/>
        <family val="2"/>
        <scheme val="minor"/>
      </rPr>
      <t xml:space="preserve"> (in millions)</t>
    </r>
  </si>
  <si>
    <t>Thus, we have a possible 21 - 4 Million euros market depending on our market share.</t>
  </si>
  <si>
    <t>Thus the investment on marketing has to be important.</t>
  </si>
  <si>
    <t xml:space="preserve"> Unit economics with profitability per order </t>
  </si>
  <si>
    <t>avg annual revenue per user (in Million eur)</t>
  </si>
  <si>
    <r>
      <t>Revenue</t>
    </r>
    <r>
      <rPr>
        <sz val="8"/>
        <color theme="1"/>
        <rFont val="Calibri"/>
        <family val="2"/>
        <scheme val="minor"/>
      </rPr>
      <t xml:space="preserve"> (in millions eur)</t>
    </r>
  </si>
  <si>
    <t>25-12 eur</t>
  </si>
  <si>
    <t>Estimated average order basket</t>
  </si>
  <si>
    <t>source : https://london.eater.com/2018/3/29/17175482/deliveroo-future-plans-robots-profits-investors</t>
  </si>
  <si>
    <t>There are 3 main actors in the revenue split:</t>
  </si>
  <si>
    <t>However, the loyalty of users is debatable!; even if users are unlikely to change app (source: globalwebindex) every user will try a new app if there is a good discount/promotion or even better free food.</t>
  </si>
  <si>
    <t>source: https://www.capital.fr/entreprises-marches/deliveroo-uber-eats-toujours-plus-de-clients-sans-gagner-le-moindre-centime-1321990?</t>
  </si>
  <si>
    <t>They can be independant entrepreneurs, so as contractors within the company.</t>
  </si>
  <si>
    <t xml:space="preserve">The Delivery guy: </t>
  </si>
  <si>
    <t xml:space="preserve">This varies a lot with the country and the contract.  </t>
  </si>
  <si>
    <t xml:space="preserve">The restaurant: </t>
  </si>
  <si>
    <t>The Plateform:</t>
  </si>
  <si>
    <t>The variation depends on the barganing power of the restaurant.</t>
  </si>
  <si>
    <t>The restaurant needs customers and we, the app, we need variaty of service to avoid customer boredoom.</t>
  </si>
  <si>
    <t xml:space="preserve"> The usual commision is around 70% of revenue.</t>
  </si>
  <si>
    <t>The usual rule is that no delivery is lower than 5 eur per ride.</t>
  </si>
  <si>
    <t>Takes the rest.</t>
  </si>
  <si>
    <t>Scenarios:</t>
  </si>
  <si>
    <t>Important considerations for business improvements:</t>
  </si>
  <si>
    <t>Artificial intelligence for prediction:</t>
  </si>
  <si>
    <t>We can assure business revenue and get discounts to take profit from.</t>
  </si>
  <si>
    <t>We can lower delivery times, having a better service.</t>
  </si>
  <si>
    <t>Creation of flow transportation networks.</t>
  </si>
  <si>
    <t>Distance</t>
  </si>
  <si>
    <t>% of total revenue</t>
  </si>
  <si>
    <t>weight - Volume</t>
  </si>
  <si>
    <t>Thus the business is certainly not profitable in the small scale as the plateform cost will not sustain.</t>
  </si>
  <si>
    <t xml:space="preserve">Bargain with transporters regarding transportation cost, to charge by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</si>
</sst>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3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rgb="FF000000"/>
      <name val="Calibri "/>
    </font>
    <font>
      <sz val="18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0" fillId="0" borderId="0" xfId="0" applyNumberFormat="1"/>
    <xf numFmtId="0" fontId="3" fillId="0" borderId="0" xfId="2"/>
    <xf numFmtId="9" fontId="0" fillId="0" borderId="0" xfId="1" applyFont="1"/>
    <xf numFmtId="170" fontId="0" fillId="0" borderId="1" xfId="0" applyNumberFormat="1" applyBorder="1"/>
    <xf numFmtId="10" fontId="0" fillId="0" borderId="0" xfId="0" applyNumberFormat="1"/>
    <xf numFmtId="0" fontId="0" fillId="2" borderId="0" xfId="0" applyFill="1"/>
    <xf numFmtId="173" fontId="0" fillId="0" borderId="0" xfId="0" applyNumberFormat="1"/>
    <xf numFmtId="0" fontId="5" fillId="2" borderId="0" xfId="0" applyFont="1" applyFill="1"/>
    <xf numFmtId="10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173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- Unit economics with profitabi'!A1"/><Relationship Id="rId2" Type="http://schemas.openxmlformats.org/officeDocument/2006/relationships/image" Target="../media/image1.png"/><Relationship Id="rId1" Type="http://schemas.openxmlformats.org/officeDocument/2006/relationships/hyperlink" Target="#'Top Down Analysi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0</xdr:rowOff>
    </xdr:from>
    <xdr:to>
      <xdr:col>19</xdr:col>
      <xdr:colOff>285750</xdr:colOff>
      <xdr:row>17</xdr:row>
      <xdr:rowOff>57150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BB99A-6ED8-43F5-B7DD-48D78142AF1D}"/>
            </a:ext>
          </a:extLst>
        </xdr:cNvPr>
        <xdr:cNvSpPr txBox="1"/>
      </xdr:nvSpPr>
      <xdr:spPr>
        <a:xfrm>
          <a:off x="2781300" y="762000"/>
          <a:ext cx="9086850" cy="2533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32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Part II: Business Research</a:t>
          </a:r>
          <a:endParaRPr lang="en-150"/>
        </a:p>
        <a:p>
          <a:endParaRPr lang="en-150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150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150" sz="28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endParaRPr lang="en-150" sz="28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r>
            <a:rPr lang="en-150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1)</a:t>
          </a:r>
          <a:r>
            <a:rPr lang="fr-FR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n-150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</a:t>
          </a:r>
          <a:r>
            <a:rPr lang="fr-FR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op-down estimation of market size</a:t>
          </a:r>
          <a:r>
            <a:rPr lang="fr-FR" sz="280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fr-FR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fr-FR" sz="280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endParaRPr lang="en-150" sz="280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n-150" sz="28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n-150" sz="28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233054</xdr:colOff>
      <xdr:row>0</xdr:row>
      <xdr:rowOff>180975</xdr:rowOff>
    </xdr:from>
    <xdr:to>
      <xdr:col>2</xdr:col>
      <xdr:colOff>182701</xdr:colOff>
      <xdr:row>4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0031FB-5712-46AE-986A-ECFDAB941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54" y="180975"/>
          <a:ext cx="1168847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17</xdr:row>
      <xdr:rowOff>66674</xdr:rowOff>
    </xdr:from>
    <xdr:to>
      <xdr:col>19</xdr:col>
      <xdr:colOff>438150</xdr:colOff>
      <xdr:row>34</xdr:row>
      <xdr:rowOff>190499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26B9F8-D629-47A9-ACBB-2A625146B405}"/>
            </a:ext>
          </a:extLst>
        </xdr:cNvPr>
        <xdr:cNvSpPr txBox="1"/>
      </xdr:nvSpPr>
      <xdr:spPr>
        <a:xfrm>
          <a:off x="2790825" y="3305174"/>
          <a:ext cx="9229725" cy="33623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150" sz="28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endParaRPr lang="en-150" sz="28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r>
            <a:rPr lang="en-150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2)</a:t>
          </a:r>
          <a:r>
            <a:rPr lang="fr-FR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n-150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Unit economics with p</a:t>
          </a:r>
          <a:r>
            <a:rPr lang="fr-FR" sz="28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rofitability per order</a:t>
          </a:r>
          <a:r>
            <a:rPr lang="fr-FR" sz="280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endParaRPr lang="en-150" sz="280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n-150" sz="28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r"/>
          <a:r>
            <a:rPr lang="en-150" sz="1600">
              <a:latin typeface="Verdana" panose="020B0604030504040204" pitchFamily="34" charset="0"/>
              <a:ea typeface="Verdana" panose="020B0604030504040204" pitchFamily="34" charset="0"/>
            </a:rPr>
            <a:t>Author:</a:t>
          </a:r>
          <a:r>
            <a:rPr lang="en-150" sz="1600" baseline="0">
              <a:latin typeface="Verdana" panose="020B0604030504040204" pitchFamily="34" charset="0"/>
              <a:ea typeface="Verdana" panose="020B0604030504040204" pitchFamily="34" charset="0"/>
            </a:rPr>
            <a:t> Roberto Arce    </a:t>
          </a:r>
        </a:p>
        <a:p>
          <a:pPr algn="r"/>
          <a:endParaRPr lang="en-150" sz="160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n-150" sz="28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etropolitan_areas_in_Belg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3ECD-05AD-4EB3-9A2B-33B585E6BC2B}">
  <sheetPr>
    <tabColor rgb="FFFFFF00"/>
  </sheetPr>
  <dimension ref="A1"/>
  <sheetViews>
    <sheetView tabSelected="1" workbookViewId="0">
      <selection activeCell="C30" sqref="C30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69FA-662A-4DAF-B6E2-6C02671EEE4C}">
  <sheetPr>
    <tabColor rgb="FF92D050"/>
  </sheetPr>
  <dimension ref="B2:Q53"/>
  <sheetViews>
    <sheetView topLeftCell="A22" workbookViewId="0">
      <selection activeCell="E54" sqref="E54"/>
    </sheetView>
  </sheetViews>
  <sheetFormatPr defaultRowHeight="15"/>
  <cols>
    <col min="1" max="1" width="1.42578125" style="7" customWidth="1"/>
    <col min="2" max="2" width="3.85546875" style="7" customWidth="1"/>
    <col min="3" max="3" width="9.140625" style="7"/>
    <col min="4" max="4" width="3" style="7" customWidth="1"/>
    <col min="5" max="12" width="9.140625" style="7"/>
    <col min="13" max="13" width="10.28515625" style="7" customWidth="1"/>
    <col min="14" max="14" width="9.5703125" style="7" bestFit="1" customWidth="1"/>
    <col min="15" max="16384" width="9.140625" style="7"/>
  </cols>
  <sheetData>
    <row r="2" spans="2:5" ht="26.25">
      <c r="B2" s="9" t="s">
        <v>107</v>
      </c>
    </row>
    <row r="4" spans="2:5">
      <c r="C4" s="7" t="s">
        <v>108</v>
      </c>
      <c r="D4" s="7" t="s">
        <v>109</v>
      </c>
    </row>
    <row r="6" spans="2:5">
      <c r="D6" s="7" t="s">
        <v>112</v>
      </c>
    </row>
    <row r="7" spans="2:5">
      <c r="D7" s="7" t="s">
        <v>110</v>
      </c>
    </row>
    <row r="8" spans="2:5">
      <c r="D8" s="7" t="s">
        <v>114</v>
      </c>
    </row>
    <row r="9" spans="2:5">
      <c r="D9" s="7" t="s">
        <v>111</v>
      </c>
    </row>
    <row r="10" spans="2:5">
      <c r="D10" s="7" t="s">
        <v>113</v>
      </c>
    </row>
    <row r="11" spans="2:5">
      <c r="D11" s="7" t="s">
        <v>134</v>
      </c>
    </row>
    <row r="13" spans="2:5">
      <c r="C13" s="7" t="s">
        <v>121</v>
      </c>
    </row>
    <row r="15" spans="2:5">
      <c r="D15" s="7" t="s">
        <v>70</v>
      </c>
      <c r="E15" s="7" t="s">
        <v>117</v>
      </c>
    </row>
    <row r="16" spans="2:5">
      <c r="D16" s="7" t="s">
        <v>71</v>
      </c>
      <c r="E16" s="7" t="s">
        <v>116</v>
      </c>
    </row>
    <row r="17" spans="3:17">
      <c r="D17" s="7" t="s">
        <v>115</v>
      </c>
      <c r="E17" s="7" t="s">
        <v>118</v>
      </c>
    </row>
    <row r="18" spans="3:17">
      <c r="D18" s="7" t="s">
        <v>119</v>
      </c>
      <c r="E18" s="7" t="s">
        <v>120</v>
      </c>
    </row>
    <row r="21" spans="3:17">
      <c r="C21" s="7" t="s">
        <v>138</v>
      </c>
    </row>
    <row r="24" spans="3:17">
      <c r="K24" s="7" t="s">
        <v>124</v>
      </c>
      <c r="L24" s="7" t="s">
        <v>144</v>
      </c>
      <c r="N24" s="7" t="s">
        <v>149</v>
      </c>
    </row>
    <row r="25" spans="3:17">
      <c r="C25" s="7" t="s">
        <v>142</v>
      </c>
      <c r="E25" s="7" t="s">
        <v>129</v>
      </c>
      <c r="L25" s="7">
        <v>11.5</v>
      </c>
      <c r="Q25" s="7" t="s">
        <v>130</v>
      </c>
    </row>
    <row r="27" spans="3:17">
      <c r="E27" s="7" t="s">
        <v>123</v>
      </c>
      <c r="K27" s="10">
        <v>0.98099999999999998</v>
      </c>
      <c r="L27" s="7">
        <f>+L25*K27</f>
        <v>11.281499999999999</v>
      </c>
      <c r="Q27" s="7" t="s">
        <v>122</v>
      </c>
    </row>
    <row r="28" spans="3:17">
      <c r="K28" s="10"/>
    </row>
    <row r="29" spans="3:17">
      <c r="E29" s="7" t="s">
        <v>125</v>
      </c>
      <c r="K29" s="10">
        <v>0.217</v>
      </c>
      <c r="L29" s="7">
        <f>+L27*K29</f>
        <v>2.4480854999999999</v>
      </c>
      <c r="Q29" s="7" t="s">
        <v>126</v>
      </c>
    </row>
    <row r="31" spans="3:17">
      <c r="E31" s="7" t="s">
        <v>127</v>
      </c>
      <c r="K31" s="11">
        <v>0.61</v>
      </c>
      <c r="L31" s="7">
        <f>+L29*K31</f>
        <v>1.4933321549999998</v>
      </c>
      <c r="Q31" s="7" t="s">
        <v>122</v>
      </c>
    </row>
    <row r="33" spans="3:17">
      <c r="E33" s="7" t="s">
        <v>128</v>
      </c>
      <c r="K33" s="10">
        <v>0.82599999999999996</v>
      </c>
      <c r="L33" s="7">
        <f>+L31*K33</f>
        <v>1.2334923600299998</v>
      </c>
      <c r="Q33" s="7" t="s">
        <v>122</v>
      </c>
    </row>
    <row r="35" spans="3:17">
      <c r="E35" s="7" t="s">
        <v>131</v>
      </c>
      <c r="K35" s="12" t="s">
        <v>132</v>
      </c>
      <c r="L35" s="7">
        <f>+L33*0.58</f>
        <v>0.71542556881739983</v>
      </c>
      <c r="Q35" s="7" t="s">
        <v>133</v>
      </c>
    </row>
    <row r="37" spans="3:17">
      <c r="C37" s="7" t="s">
        <v>143</v>
      </c>
      <c r="E37" s="7" t="s">
        <v>148</v>
      </c>
      <c r="K37" s="7">
        <v>99.89</v>
      </c>
      <c r="N37" s="14">
        <f>+L35*K37</f>
        <v>71.463860069170067</v>
      </c>
      <c r="O37" s="7" t="s">
        <v>136</v>
      </c>
      <c r="Q37" s="7" t="s">
        <v>122</v>
      </c>
    </row>
    <row r="38" spans="3:17">
      <c r="N38" s="14"/>
    </row>
    <row r="39" spans="3:17">
      <c r="E39" s="7" t="s">
        <v>135</v>
      </c>
      <c r="K39" s="11">
        <v>0.3</v>
      </c>
      <c r="N39" s="14">
        <f>+$N$37*K39</f>
        <v>21.43915802075102</v>
      </c>
      <c r="O39" s="7" t="s">
        <v>136</v>
      </c>
      <c r="Q39" s="7" t="s">
        <v>137</v>
      </c>
    </row>
    <row r="40" spans="3:17">
      <c r="K40" s="11">
        <v>0.2</v>
      </c>
      <c r="N40" s="14">
        <f>+$N$37*K40</f>
        <v>14.292772013834014</v>
      </c>
      <c r="O40" s="7" t="s">
        <v>136</v>
      </c>
    </row>
    <row r="41" spans="3:17">
      <c r="K41" s="11">
        <v>0.1</v>
      </c>
      <c r="N41" s="14">
        <f>+$N$37*K41</f>
        <v>7.1463860069170071</v>
      </c>
      <c r="O41" s="7" t="s">
        <v>136</v>
      </c>
    </row>
    <row r="42" spans="3:17">
      <c r="K42" s="11">
        <v>0.05</v>
      </c>
      <c r="N42" s="14">
        <f>+$N$37*K42</f>
        <v>3.5731930034585035</v>
      </c>
      <c r="O42" s="7" t="s">
        <v>136</v>
      </c>
    </row>
    <row r="45" spans="3:17">
      <c r="E45" s="7" t="s">
        <v>145</v>
      </c>
    </row>
    <row r="48" spans="3:17">
      <c r="C48" s="7" t="s">
        <v>139</v>
      </c>
    </row>
    <row r="50" spans="5:5">
      <c r="E50" s="7" t="s">
        <v>140</v>
      </c>
    </row>
    <row r="51" spans="5:5">
      <c r="E51" s="7" t="s">
        <v>154</v>
      </c>
    </row>
    <row r="52" spans="5:5">
      <c r="E52" s="7" t="s">
        <v>141</v>
      </c>
    </row>
    <row r="53" spans="5:5">
      <c r="E53" s="7" t="s">
        <v>146</v>
      </c>
    </row>
  </sheetData>
  <conditionalFormatting sqref="K39:K4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03F2-1D1E-4303-92EB-E5829094A404}">
  <sheetPr>
    <tabColor rgb="FF00B0F0"/>
  </sheetPr>
  <dimension ref="B2:P41"/>
  <sheetViews>
    <sheetView workbookViewId="0">
      <selection activeCell="K33" sqref="K33"/>
    </sheetView>
  </sheetViews>
  <sheetFormatPr defaultRowHeight="15"/>
  <cols>
    <col min="1" max="1" width="1.42578125" style="7" customWidth="1"/>
    <col min="2" max="2" width="4.28515625" style="7" customWidth="1"/>
    <col min="3" max="3" width="3.42578125" style="7" customWidth="1"/>
    <col min="4" max="16384" width="9.140625" style="7"/>
  </cols>
  <sheetData>
    <row r="2" spans="2:16" ht="25.5">
      <c r="B2" s="15" t="s">
        <v>71</v>
      </c>
      <c r="C2" s="16" t="s">
        <v>147</v>
      </c>
    </row>
    <row r="3" spans="2:16" ht="25.5">
      <c r="B3" s="15"/>
      <c r="C3" s="16"/>
    </row>
    <row r="4" spans="2:16" ht="16.5">
      <c r="D4" s="17"/>
    </row>
    <row r="5" spans="2:16" ht="16.5">
      <c r="D5" s="17"/>
    </row>
    <row r="6" spans="2:16">
      <c r="C6" s="7" t="s">
        <v>151</v>
      </c>
      <c r="J6" s="7" t="s">
        <v>150</v>
      </c>
      <c r="P6" s="7" t="s">
        <v>152</v>
      </c>
    </row>
    <row r="7" spans="2:16" ht="16.5">
      <c r="D7" s="17"/>
    </row>
    <row r="8" spans="2:16" ht="16.5">
      <c r="C8" s="7" t="s">
        <v>153</v>
      </c>
      <c r="D8" s="17"/>
    </row>
    <row r="10" spans="2:16">
      <c r="D10" s="7" t="s">
        <v>159</v>
      </c>
      <c r="P10" s="7" t="s">
        <v>155</v>
      </c>
    </row>
    <row r="11" spans="2:16">
      <c r="E11" s="7" t="s">
        <v>161</v>
      </c>
    </row>
    <row r="12" spans="2:16">
      <c r="E12" s="7" t="s">
        <v>162</v>
      </c>
    </row>
    <row r="13" spans="2:16">
      <c r="E13" s="7" t="s">
        <v>163</v>
      </c>
    </row>
    <row r="14" spans="2:16">
      <c r="D14" s="7" t="s">
        <v>157</v>
      </c>
    </row>
    <row r="15" spans="2:16">
      <c r="E15" s="7" t="s">
        <v>158</v>
      </c>
    </row>
    <row r="16" spans="2:16">
      <c r="E16" s="7" t="s">
        <v>156</v>
      </c>
    </row>
    <row r="17" spans="3:13">
      <c r="E17" s="7" t="s">
        <v>164</v>
      </c>
    </row>
    <row r="18" spans="3:13">
      <c r="D18" s="7" t="s">
        <v>160</v>
      </c>
    </row>
    <row r="19" spans="3:13">
      <c r="E19" s="7" t="s">
        <v>165</v>
      </c>
    </row>
    <row r="22" spans="3:13">
      <c r="C22" s="7" t="s">
        <v>166</v>
      </c>
      <c r="J22" s="7">
        <v>25</v>
      </c>
      <c r="K22" s="7">
        <v>18</v>
      </c>
      <c r="L22" s="7">
        <v>13.9</v>
      </c>
      <c r="M22" s="7">
        <v>12</v>
      </c>
    </row>
    <row r="24" spans="3:13">
      <c r="D24" s="7" t="s">
        <v>104</v>
      </c>
      <c r="F24" s="11">
        <v>0.64</v>
      </c>
      <c r="J24" s="7">
        <f>+$J$22*F24</f>
        <v>16</v>
      </c>
      <c r="K24" s="7">
        <f>+F24*K22</f>
        <v>11.52</v>
      </c>
      <c r="L24" s="13">
        <f>+F24*L22</f>
        <v>8.8960000000000008</v>
      </c>
      <c r="M24" s="7">
        <f>+$M$22*F24</f>
        <v>7.68</v>
      </c>
    </row>
    <row r="25" spans="3:13">
      <c r="D25" s="7" t="s">
        <v>105</v>
      </c>
      <c r="F25" s="11">
        <v>0.22</v>
      </c>
      <c r="J25" s="7">
        <v>5</v>
      </c>
      <c r="K25" s="7">
        <v>5</v>
      </c>
      <c r="L25" s="7">
        <v>5</v>
      </c>
      <c r="M25" s="7">
        <v>5</v>
      </c>
    </row>
    <row r="26" spans="3:13">
      <c r="D26" s="7" t="s">
        <v>106</v>
      </c>
      <c r="F26" s="11">
        <v>0.14000000000000001</v>
      </c>
      <c r="J26" s="7">
        <f>+J22-J24-J25</f>
        <v>4</v>
      </c>
      <c r="K26" s="7">
        <f>+K22-K24-K25</f>
        <v>1.4800000000000004</v>
      </c>
      <c r="L26" s="7">
        <f>+L22-L24-L25</f>
        <v>3.9999999999995595E-3</v>
      </c>
      <c r="M26" s="7">
        <f>+M22-M24-M25</f>
        <v>-0.67999999999999972</v>
      </c>
    </row>
    <row r="28" spans="3:13">
      <c r="C28" s="7" t="s">
        <v>175</v>
      </c>
    </row>
    <row r="31" spans="3:13">
      <c r="C31" s="7" t="s">
        <v>167</v>
      </c>
    </row>
    <row r="33" spans="4:5">
      <c r="D33" s="7" t="s">
        <v>168</v>
      </c>
    </row>
    <row r="34" spans="4:5">
      <c r="E34" s="7" t="s">
        <v>169</v>
      </c>
    </row>
    <row r="35" spans="4:5">
      <c r="E35" s="7" t="s">
        <v>170</v>
      </c>
    </row>
    <row r="36" spans="4:5">
      <c r="E36" s="7" t="s">
        <v>171</v>
      </c>
    </row>
    <row r="38" spans="4:5">
      <c r="D38" s="7" t="s">
        <v>176</v>
      </c>
    </row>
    <row r="39" spans="4:5">
      <c r="E39" s="7" t="s">
        <v>172</v>
      </c>
    </row>
    <row r="40" spans="4:5">
      <c r="E40" s="7" t="s">
        <v>173</v>
      </c>
    </row>
    <row r="41" spans="4:5">
      <c r="E41" s="7" t="s">
        <v>174</v>
      </c>
    </row>
  </sheetData>
  <conditionalFormatting sqref="J26: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0C30-C4ED-4572-B202-971F54D3182B}">
  <dimension ref="A1:Z36"/>
  <sheetViews>
    <sheetView workbookViewId="0">
      <selection activeCell="C36" sqref="C36"/>
    </sheetView>
  </sheetViews>
  <sheetFormatPr defaultRowHeight="15"/>
  <sheetData>
    <row r="1" spans="1:20">
      <c r="A1">
        <v>125</v>
      </c>
    </row>
    <row r="4" spans="1:20">
      <c r="L4" t="s">
        <v>15</v>
      </c>
    </row>
    <row r="5" spans="1:20">
      <c r="C5" t="s">
        <v>5</v>
      </c>
      <c r="D5" t="s">
        <v>6</v>
      </c>
      <c r="E5" t="s">
        <v>8</v>
      </c>
    </row>
    <row r="6" spans="1:20">
      <c r="D6" t="s">
        <v>7</v>
      </c>
      <c r="L6" t="s">
        <v>16</v>
      </c>
    </row>
    <row r="8" spans="1:20">
      <c r="K8" t="s">
        <v>100</v>
      </c>
      <c r="L8" t="s">
        <v>30</v>
      </c>
    </row>
    <row r="10" spans="1:20">
      <c r="L10" t="s">
        <v>31</v>
      </c>
      <c r="T10" t="s">
        <v>17</v>
      </c>
    </row>
    <row r="14" spans="1:20">
      <c r="L14" t="s">
        <v>18</v>
      </c>
    </row>
    <row r="16" spans="1:20">
      <c r="L16" t="s">
        <v>19</v>
      </c>
      <c r="T16" t="s">
        <v>33</v>
      </c>
    </row>
    <row r="17" spans="4:26">
      <c r="T17" t="s">
        <v>34</v>
      </c>
    </row>
    <row r="18" spans="4:26">
      <c r="L18" t="s">
        <v>20</v>
      </c>
      <c r="T18" t="s">
        <v>35</v>
      </c>
    </row>
    <row r="19" spans="4:26">
      <c r="T19" t="s">
        <v>36</v>
      </c>
    </row>
    <row r="20" spans="4:26">
      <c r="D20" t="s">
        <v>9</v>
      </c>
      <c r="L20" t="s">
        <v>21</v>
      </c>
      <c r="T20" t="s">
        <v>37</v>
      </c>
    </row>
    <row r="21" spans="4:26">
      <c r="D21" t="s">
        <v>10</v>
      </c>
    </row>
    <row r="22" spans="4:26">
      <c r="D22" t="s">
        <v>11</v>
      </c>
      <c r="L22" t="s">
        <v>22</v>
      </c>
    </row>
    <row r="23" spans="4:26">
      <c r="D23" t="s">
        <v>12</v>
      </c>
    </row>
    <row r="24" spans="4:26">
      <c r="D24" t="s">
        <v>13</v>
      </c>
      <c r="L24" t="s">
        <v>23</v>
      </c>
      <c r="V24" s="3" t="s">
        <v>41</v>
      </c>
    </row>
    <row r="26" spans="4:26">
      <c r="D26" t="s">
        <v>14</v>
      </c>
      <c r="L26" t="s">
        <v>24</v>
      </c>
      <c r="Q26" t="s">
        <v>32</v>
      </c>
      <c r="R26" s="2">
        <v>0.18</v>
      </c>
      <c r="V26" t="s">
        <v>48</v>
      </c>
      <c r="W26" t="s">
        <v>50</v>
      </c>
      <c r="X26" t="s">
        <v>51</v>
      </c>
      <c r="Y26" t="s">
        <v>51</v>
      </c>
      <c r="Z26" t="s">
        <v>51</v>
      </c>
    </row>
    <row r="27" spans="4:26" ht="30" customHeight="1">
      <c r="V27" t="s">
        <v>49</v>
      </c>
      <c r="W27" t="s">
        <v>49</v>
      </c>
      <c r="X27" t="s">
        <v>49</v>
      </c>
      <c r="Y27" t="s">
        <v>52</v>
      </c>
      <c r="Z27" t="s">
        <v>53</v>
      </c>
    </row>
    <row r="28" spans="4:26">
      <c r="L28" t="s">
        <v>25</v>
      </c>
      <c r="V28" t="s">
        <v>44</v>
      </c>
      <c r="W28" t="s">
        <v>45</v>
      </c>
      <c r="X28" t="s">
        <v>42</v>
      </c>
      <c r="Y28" t="s">
        <v>46</v>
      </c>
      <c r="Z28" t="s">
        <v>43</v>
      </c>
    </row>
    <row r="30" spans="4:26">
      <c r="L30" t="s">
        <v>26</v>
      </c>
    </row>
    <row r="31" spans="4:26" ht="30" customHeight="1"/>
    <row r="32" spans="4:26">
      <c r="L32" t="s">
        <v>27</v>
      </c>
    </row>
    <row r="34" spans="12:12">
      <c r="L34" t="s">
        <v>28</v>
      </c>
    </row>
    <row r="36" spans="12:12">
      <c r="L36" t="s">
        <v>29</v>
      </c>
    </row>
  </sheetData>
  <hyperlinks>
    <hyperlink ref="V24" r:id="rId1" xr:uid="{5AB6E844-2342-4E41-A79B-05222BE98C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CE17-7B6C-4DD5-92A3-7FD8F6140FE2}">
  <sheetPr>
    <tabColor theme="5" tint="-0.249977111117893"/>
  </sheetPr>
  <dimension ref="A3:R46"/>
  <sheetViews>
    <sheetView topLeftCell="B1" zoomScale="130" zoomScaleNormal="130" workbookViewId="0">
      <selection activeCell="C36" sqref="C36"/>
    </sheetView>
  </sheetViews>
  <sheetFormatPr defaultRowHeight="15"/>
  <cols>
    <col min="3" max="3" width="42.85546875" bestFit="1" customWidth="1"/>
    <col min="5" max="5" width="10.5703125" bestFit="1" customWidth="1"/>
  </cols>
  <sheetData>
    <row r="3" spans="2:13">
      <c r="B3" t="s">
        <v>70</v>
      </c>
      <c r="C3" t="s">
        <v>68</v>
      </c>
    </row>
    <row r="5" spans="2:13">
      <c r="C5" t="s">
        <v>78</v>
      </c>
      <c r="E5" t="s">
        <v>50</v>
      </c>
      <c r="F5" t="s">
        <v>47</v>
      </c>
    </row>
    <row r="6" spans="2:13">
      <c r="E6">
        <v>0.21739130434782608</v>
      </c>
      <c r="F6">
        <v>0.104347826086957</v>
      </c>
    </row>
    <row r="7" spans="2:13">
      <c r="C7" t="s">
        <v>87</v>
      </c>
      <c r="D7" t="s">
        <v>38</v>
      </c>
      <c r="E7" t="s">
        <v>77</v>
      </c>
      <c r="H7" t="s">
        <v>95</v>
      </c>
      <c r="I7" t="s">
        <v>69</v>
      </c>
      <c r="J7" t="s">
        <v>96</v>
      </c>
    </row>
    <row r="8" spans="2:13">
      <c r="C8" t="s">
        <v>79</v>
      </c>
      <c r="D8" t="s">
        <v>88</v>
      </c>
      <c r="E8">
        <f>+D8*$E$6</f>
        <v>2.5217391304347823</v>
      </c>
      <c r="F8">
        <f>+$F$6*D8</f>
        <v>1.2104347826087012</v>
      </c>
    </row>
    <row r="9" spans="2:13">
      <c r="C9" t="s">
        <v>80</v>
      </c>
      <c r="D9" t="s">
        <v>89</v>
      </c>
      <c r="E9">
        <f t="shared" ref="E9:E15" si="0">+D9*$E$6</f>
        <v>0.43478260869565216</v>
      </c>
      <c r="F9">
        <f t="shared" ref="F9:F15" si="1">+$F$6*D9</f>
        <v>0.208695652173914</v>
      </c>
      <c r="L9">
        <f>24-15</f>
        <v>9</v>
      </c>
      <c r="M9">
        <v>6</v>
      </c>
    </row>
    <row r="10" spans="2:13">
      <c r="C10" t="s">
        <v>81</v>
      </c>
      <c r="D10" t="s">
        <v>90</v>
      </c>
      <c r="E10">
        <f t="shared" si="0"/>
        <v>0.28260869565217389</v>
      </c>
      <c r="F10">
        <f t="shared" si="1"/>
        <v>0.1356521739130441</v>
      </c>
      <c r="I10" s="8">
        <v>2.2999999999999998</v>
      </c>
      <c r="J10" s="4">
        <f>+I10/$I$13</f>
        <v>0.20175438596491227</v>
      </c>
    </row>
    <row r="11" spans="2:13">
      <c r="C11" t="s">
        <v>82</v>
      </c>
      <c r="D11" t="s">
        <v>91</v>
      </c>
      <c r="E11">
        <f t="shared" si="0"/>
        <v>0.32608695652173914</v>
      </c>
      <c r="F11">
        <f t="shared" si="1"/>
        <v>0.15652173913043549</v>
      </c>
      <c r="I11">
        <v>7</v>
      </c>
      <c r="J11" s="4">
        <f t="shared" ref="J11:J12" si="2">+I11/$I$13</f>
        <v>0.61403508771929827</v>
      </c>
    </row>
    <row r="12" spans="2:13">
      <c r="C12" t="s">
        <v>83</v>
      </c>
      <c r="D12" t="s">
        <v>91</v>
      </c>
      <c r="E12">
        <f t="shared" si="0"/>
        <v>0.32608695652173914</v>
      </c>
      <c r="F12">
        <f t="shared" si="1"/>
        <v>0.15652173913043549</v>
      </c>
      <c r="I12">
        <v>2.1</v>
      </c>
      <c r="J12" s="4">
        <f t="shared" si="2"/>
        <v>0.18421052631578946</v>
      </c>
    </row>
    <row r="13" spans="2:13">
      <c r="C13" t="s">
        <v>84</v>
      </c>
      <c r="D13" t="s">
        <v>92</v>
      </c>
      <c r="E13">
        <f t="shared" si="0"/>
        <v>0.34782608695652173</v>
      </c>
      <c r="F13">
        <f t="shared" si="1"/>
        <v>0.16695652173913123</v>
      </c>
      <c r="I13">
        <f>SUM(I10:I12)</f>
        <v>11.4</v>
      </c>
    </row>
    <row r="14" spans="2:13">
      <c r="C14" t="s">
        <v>85</v>
      </c>
      <c r="D14" t="s">
        <v>93</v>
      </c>
      <c r="E14">
        <f t="shared" si="0"/>
        <v>0.82608695652173902</v>
      </c>
      <c r="F14">
        <f t="shared" si="1"/>
        <v>0.39652173913043659</v>
      </c>
    </row>
    <row r="15" spans="2:13">
      <c r="C15" t="s">
        <v>86</v>
      </c>
      <c r="D15" t="s">
        <v>94</v>
      </c>
      <c r="E15" t="s">
        <v>94</v>
      </c>
      <c r="F15" t="s">
        <v>94</v>
      </c>
    </row>
    <row r="18" spans="3:18">
      <c r="C18" t="s">
        <v>97</v>
      </c>
    </row>
    <row r="20" spans="3:18">
      <c r="C20" t="s">
        <v>98</v>
      </c>
      <c r="E20">
        <f>+E10*0.6</f>
        <v>0.16956521739130434</v>
      </c>
      <c r="F20">
        <f>+F10*0.6</f>
        <v>8.139130434782646E-2</v>
      </c>
    </row>
    <row r="21" spans="3:18">
      <c r="E21" s="5">
        <f>SUM(E11:E13)</f>
        <v>1</v>
      </c>
      <c r="F21" s="5">
        <f>SUM(F11:F13)</f>
        <v>0.4800000000000022</v>
      </c>
    </row>
    <row r="22" spans="3:18">
      <c r="E22">
        <f>SUM(E20:E21)</f>
        <v>1.1695652173913043</v>
      </c>
      <c r="F22">
        <f>SUM(F20:F21)</f>
        <v>0.56139130434782869</v>
      </c>
      <c r="O22" t="s">
        <v>69</v>
      </c>
      <c r="R22" t="s">
        <v>67</v>
      </c>
    </row>
    <row r="24" spans="3:18">
      <c r="Q24">
        <v>2018</v>
      </c>
      <c r="R24">
        <v>9.02</v>
      </c>
    </row>
    <row r="25" spans="3:18">
      <c r="C25" t="s">
        <v>99</v>
      </c>
      <c r="D25" s="6">
        <v>0.82599999999999996</v>
      </c>
      <c r="E25">
        <f>+E22*D25</f>
        <v>0.96606086956521731</v>
      </c>
      <c r="F25">
        <f>+F22*D25</f>
        <v>0.46370921739130649</v>
      </c>
      <c r="Q25">
        <v>2019</v>
      </c>
      <c r="R25">
        <v>9.6</v>
      </c>
    </row>
    <row r="26" spans="3:18">
      <c r="Q26">
        <v>2020</v>
      </c>
      <c r="R26">
        <v>10.039999999999999</v>
      </c>
    </row>
    <row r="27" spans="3:18">
      <c r="Q27">
        <v>2021</v>
      </c>
      <c r="R27">
        <v>10.4</v>
      </c>
    </row>
    <row r="28" spans="3:18">
      <c r="Q28">
        <v>2022</v>
      </c>
      <c r="R28">
        <v>10.7</v>
      </c>
    </row>
    <row r="29" spans="3:18">
      <c r="C29" t="s">
        <v>101</v>
      </c>
      <c r="E29">
        <v>99.89</v>
      </c>
      <c r="Q29">
        <v>2023</v>
      </c>
      <c r="R29">
        <v>10.96</v>
      </c>
    </row>
    <row r="30" spans="3:18">
      <c r="Q30">
        <v>2024</v>
      </c>
      <c r="R30">
        <v>11.19</v>
      </c>
    </row>
    <row r="32" spans="3:18">
      <c r="C32" t="s">
        <v>102</v>
      </c>
      <c r="E32">
        <f>+E29*E25</f>
        <v>96.499820260869555</v>
      </c>
      <c r="F32">
        <f>+E29*F25</f>
        <v>46.319913725217603</v>
      </c>
    </row>
    <row r="36" spans="1:3">
      <c r="B36" t="s">
        <v>71</v>
      </c>
      <c r="C36" t="s">
        <v>72</v>
      </c>
    </row>
    <row r="37" spans="1:3">
      <c r="A37" t="s">
        <v>75</v>
      </c>
      <c r="C37" t="s">
        <v>74</v>
      </c>
    </row>
    <row r="44" spans="1:3">
      <c r="C44">
        <v>20</v>
      </c>
    </row>
    <row r="45" spans="1:3">
      <c r="C45">
        <v>15</v>
      </c>
    </row>
    <row r="46" spans="1:3">
      <c r="C46">
        <v>10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A6B6-42B5-4AEE-B789-2A19090B5E61}">
  <dimension ref="B2:P30"/>
  <sheetViews>
    <sheetView workbookViewId="0">
      <selection activeCell="C36" sqref="C36"/>
    </sheetView>
  </sheetViews>
  <sheetFormatPr defaultRowHeight="15"/>
  <sheetData>
    <row r="2" spans="2:16">
      <c r="C2" t="s">
        <v>38</v>
      </c>
      <c r="D2" t="s">
        <v>77</v>
      </c>
    </row>
    <row r="3" spans="2:16">
      <c r="B3" t="s">
        <v>64</v>
      </c>
    </row>
    <row r="4" spans="2:16">
      <c r="C4" t="s">
        <v>39</v>
      </c>
    </row>
    <row r="5" spans="2:16">
      <c r="C5" t="s">
        <v>40</v>
      </c>
      <c r="P5" t="s">
        <v>57</v>
      </c>
    </row>
    <row r="6" spans="2:16">
      <c r="C6" t="s">
        <v>62</v>
      </c>
      <c r="P6" t="s">
        <v>58</v>
      </c>
    </row>
    <row r="7" spans="2:16">
      <c r="C7" t="s">
        <v>63</v>
      </c>
      <c r="K7" t="s">
        <v>54</v>
      </c>
      <c r="P7" t="s">
        <v>59</v>
      </c>
    </row>
    <row r="8" spans="2:16">
      <c r="C8" t="s">
        <v>66</v>
      </c>
      <c r="K8" t="s">
        <v>55</v>
      </c>
      <c r="P8" t="s">
        <v>60</v>
      </c>
    </row>
    <row r="9" spans="2:16">
      <c r="C9" t="s">
        <v>76</v>
      </c>
      <c r="K9" t="s">
        <v>56</v>
      </c>
      <c r="P9" t="s">
        <v>61</v>
      </c>
    </row>
    <row r="13" spans="2:16">
      <c r="B13" t="s">
        <v>65</v>
      </c>
    </row>
    <row r="14" spans="2:16">
      <c r="C14" t="s">
        <v>103</v>
      </c>
    </row>
    <row r="15" spans="2:16">
      <c r="P15" t="s">
        <v>73</v>
      </c>
    </row>
    <row r="22" spans="15:16">
      <c r="P22" t="s">
        <v>67</v>
      </c>
    </row>
    <row r="24" spans="15:16">
      <c r="O24">
        <v>2018</v>
      </c>
      <c r="P24">
        <v>9.02</v>
      </c>
    </row>
    <row r="25" spans="15:16">
      <c r="O25">
        <v>2019</v>
      </c>
      <c r="P25">
        <v>9.6</v>
      </c>
    </row>
    <row r="26" spans="15:16">
      <c r="O26">
        <v>2020</v>
      </c>
      <c r="P26">
        <v>10.039999999999999</v>
      </c>
    </row>
    <row r="27" spans="15:16">
      <c r="O27">
        <v>2021</v>
      </c>
      <c r="P27">
        <v>10.4</v>
      </c>
    </row>
    <row r="28" spans="15:16">
      <c r="O28">
        <v>2022</v>
      </c>
      <c r="P28">
        <v>10.7</v>
      </c>
    </row>
    <row r="29" spans="15:16">
      <c r="O29">
        <v>2023</v>
      </c>
      <c r="P29">
        <v>10.96</v>
      </c>
    </row>
    <row r="30" spans="15:16">
      <c r="O30">
        <v>2024</v>
      </c>
      <c r="P30">
        <v>11.19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B2B7-9AF4-4DA5-9AC9-DA30C0716F04}">
  <dimension ref="A1:B20"/>
  <sheetViews>
    <sheetView workbookViewId="0">
      <selection activeCell="C36" sqref="C36"/>
    </sheetView>
  </sheetViews>
  <sheetFormatPr defaultRowHeight="15"/>
  <sheetData>
    <row r="1" spans="1:2" ht="16.5">
      <c r="A1" s="1" t="s">
        <v>3</v>
      </c>
    </row>
    <row r="6" spans="1:2">
      <c r="A6" t="s">
        <v>4</v>
      </c>
    </row>
    <row r="7" spans="1:2" ht="16.5">
      <c r="A7" s="1" t="s">
        <v>0</v>
      </c>
    </row>
    <row r="8" spans="1:2" ht="16.5">
      <c r="A8" s="1"/>
    </row>
    <row r="13" spans="1:2">
      <c r="B13" t="s">
        <v>2</v>
      </c>
    </row>
    <row r="20" spans="1:1" ht="16.5">
      <c r="A20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Agenda</vt:lpstr>
      <vt:lpstr>Top Down Analysis</vt:lpstr>
      <vt:lpstr>Unit economics </vt:lpstr>
      <vt:lpstr>Top Down - Market Size</vt:lpstr>
      <vt:lpstr>Top Down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Arce Aguirre</dc:creator>
  <cp:lastModifiedBy>Roberto Arce Aguirre</cp:lastModifiedBy>
  <dcterms:created xsi:type="dcterms:W3CDTF">2021-03-29T08:21:18Z</dcterms:created>
  <dcterms:modified xsi:type="dcterms:W3CDTF">2021-03-29T17:25:30Z</dcterms:modified>
</cp:coreProperties>
</file>