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d.docs.live.net/996421bb18cd31c4/"/>
    </mc:Choice>
  </mc:AlternateContent>
  <xr:revisionPtr revIDLastSave="507" documentId="8_{ADA23C6A-0C81-487B-960C-4CBDD256C30A}" xr6:coauthVersionLast="47" xr6:coauthVersionMax="47" xr10:uidLastSave="{2A18D38A-C5C7-47FC-8CBB-9CEDBC0C5E83}"/>
  <bookViews>
    <workbookView xWindow="30" yWindow="30" windowWidth="23970" windowHeight="12870" xr2:uid="{5211884F-9080-47E8-AAD7-92D980D4369C}"/>
  </bookViews>
  <sheets>
    <sheet name="Income Statement" sheetId="2" r:id="rId1"/>
    <sheet name="Pipeline" sheetId="6" r:id="rId2"/>
    <sheet name="CTX001" sheetId="1" r:id="rId3"/>
    <sheet name="CTX110" sheetId="3" r:id="rId4"/>
    <sheet name="CTX120" sheetId="4" r:id="rId5"/>
    <sheet name="CTX130" sheetId="5" r:id="rId6"/>
    <sheet name="Innovation Day - June 21, 202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2" l="1"/>
  <c r="I4" i="2"/>
  <c r="J4" i="2"/>
  <c r="K4" i="2"/>
  <c r="K10" i="2" s="1"/>
  <c r="L4" i="2"/>
  <c r="M4" i="2"/>
  <c r="N4" i="2"/>
  <c r="O4" i="2"/>
  <c r="O10" i="2" s="1"/>
  <c r="P4" i="2"/>
  <c r="Q4" i="2"/>
  <c r="R4" i="2"/>
  <c r="S4" i="2"/>
  <c r="S10" i="2" s="1"/>
  <c r="G4" i="2"/>
  <c r="G12" i="2" s="1"/>
  <c r="P13" i="1"/>
  <c r="E13" i="1"/>
  <c r="F13" i="1"/>
  <c r="G13" i="1"/>
  <c r="H13" i="1"/>
  <c r="I13" i="1"/>
  <c r="J13" i="1"/>
  <c r="K13" i="1"/>
  <c r="L13" i="1"/>
  <c r="M13" i="1"/>
  <c r="N13" i="1"/>
  <c r="O13" i="1"/>
  <c r="D13" i="1"/>
  <c r="E11" i="1"/>
  <c r="F11" i="1"/>
  <c r="G11" i="1"/>
  <c r="H11" i="1"/>
  <c r="I11" i="1"/>
  <c r="J11" i="1"/>
  <c r="K11" i="1"/>
  <c r="L11" i="1"/>
  <c r="M11" i="1"/>
  <c r="N11" i="1"/>
  <c r="O11" i="1"/>
  <c r="P11" i="1"/>
  <c r="D11" i="1"/>
  <c r="P9" i="1"/>
  <c r="D9" i="1"/>
  <c r="E6" i="1"/>
  <c r="F6" i="1" s="1"/>
  <c r="G6" i="1" s="1"/>
  <c r="H6" i="1" s="1"/>
  <c r="I6" i="1" s="1"/>
  <c r="J6" i="1" s="1"/>
  <c r="K6" i="1" s="1"/>
  <c r="L6" i="1" s="1"/>
  <c r="M6" i="1" s="1"/>
  <c r="N6" i="1" s="1"/>
  <c r="O6" i="1" s="1"/>
  <c r="P6" i="1" s="1"/>
  <c r="P7" i="1" s="1"/>
  <c r="D7" i="1"/>
  <c r="G17" i="2"/>
  <c r="H17" i="2" s="1"/>
  <c r="I17" i="2" s="1"/>
  <c r="J17" i="2" s="1"/>
  <c r="K17" i="2" s="1"/>
  <c r="L17" i="2" s="1"/>
  <c r="M17" i="2" s="1"/>
  <c r="N17" i="2" s="1"/>
  <c r="O17" i="2" s="1"/>
  <c r="P17" i="2" s="1"/>
  <c r="Q17" i="2" s="1"/>
  <c r="R17" i="2" s="1"/>
  <c r="S17" i="2" s="1"/>
  <c r="G16" i="2"/>
  <c r="H16" i="2" s="1"/>
  <c r="I16" i="2" s="1"/>
  <c r="J16" i="2" s="1"/>
  <c r="K16" i="2" s="1"/>
  <c r="L16" i="2" s="1"/>
  <c r="M16" i="2" s="1"/>
  <c r="N16" i="2" s="1"/>
  <c r="O16" i="2" s="1"/>
  <c r="P16" i="2" s="1"/>
  <c r="Q16" i="2" s="1"/>
  <c r="R16" i="2" s="1"/>
  <c r="S16" i="2" s="1"/>
  <c r="F18" i="2"/>
  <c r="H10" i="2"/>
  <c r="I10" i="2"/>
  <c r="J10" i="2"/>
  <c r="L10" i="2"/>
  <c r="M10" i="2"/>
  <c r="N10" i="2"/>
  <c r="P10" i="2"/>
  <c r="Q10" i="2"/>
  <c r="R10" i="2"/>
  <c r="F10" i="2"/>
  <c r="F13" i="2" s="1"/>
  <c r="H12" i="2"/>
  <c r="I12" i="2"/>
  <c r="J12" i="2"/>
  <c r="L12" i="2"/>
  <c r="M12" i="2"/>
  <c r="N12" i="2"/>
  <c r="P12" i="2"/>
  <c r="Q12" i="2"/>
  <c r="R12" i="2"/>
  <c r="F2" i="2"/>
  <c r="G2" i="2" s="1"/>
  <c r="H2" i="2" s="1"/>
  <c r="I2" i="2" s="1"/>
  <c r="J2" i="2" s="1"/>
  <c r="K2" i="2" s="1"/>
  <c r="L2" i="2" s="1"/>
  <c r="M2" i="2" s="1"/>
  <c r="N2" i="2" s="1"/>
  <c r="O2" i="2" s="1"/>
  <c r="P2" i="2" s="1"/>
  <c r="Q2" i="2" s="1"/>
  <c r="R2" i="2" s="1"/>
  <c r="S2" i="2" s="1"/>
  <c r="C18" i="2"/>
  <c r="D18" i="2"/>
  <c r="B18" i="2"/>
  <c r="C10" i="2"/>
  <c r="D10" i="2"/>
  <c r="B10" i="2"/>
  <c r="E4" i="1"/>
  <c r="F4" i="1" s="1"/>
  <c r="G4" i="1" s="1"/>
  <c r="H4" i="1" s="1"/>
  <c r="I4" i="1" s="1"/>
  <c r="J4" i="1" s="1"/>
  <c r="K4" i="1" s="1"/>
  <c r="L4" i="1" s="1"/>
  <c r="M4" i="1" s="1"/>
  <c r="N4" i="1" s="1"/>
  <c r="O4" i="1" s="1"/>
  <c r="P4" i="1" s="1"/>
  <c r="S12" i="2" l="1"/>
  <c r="O12" i="2"/>
  <c r="K12" i="2"/>
  <c r="P13" i="2"/>
  <c r="L13" i="2"/>
  <c r="Q13" i="2"/>
  <c r="M13" i="2"/>
  <c r="I13" i="2"/>
  <c r="G10" i="2"/>
  <c r="G13" i="2" s="1"/>
  <c r="L7" i="1"/>
  <c r="L9" i="1" s="1"/>
  <c r="H7" i="1"/>
  <c r="H9" i="1" s="1"/>
  <c r="O7" i="1"/>
  <c r="O9" i="1" s="1"/>
  <c r="K7" i="1"/>
  <c r="K9" i="1" s="1"/>
  <c r="G7" i="1"/>
  <c r="N7" i="1"/>
  <c r="N9" i="1" s="1"/>
  <c r="J7" i="1"/>
  <c r="J9" i="1" s="1"/>
  <c r="F7" i="1"/>
  <c r="F9" i="1" s="1"/>
  <c r="M7" i="1"/>
  <c r="M9" i="1" s="1"/>
  <c r="I7" i="1"/>
  <c r="I9" i="1" s="1"/>
  <c r="E7" i="1"/>
  <c r="E9" i="1" s="1"/>
  <c r="H13" i="2"/>
  <c r="S13" i="2"/>
  <c r="O13" i="2"/>
  <c r="K13" i="2"/>
  <c r="R13" i="2"/>
  <c r="N13" i="2"/>
  <c r="J13" i="2"/>
  <c r="G18" i="2"/>
  <c r="H18" i="2"/>
  <c r="H20" i="2" s="1"/>
  <c r="H25" i="2" s="1"/>
  <c r="H28" i="2" s="1"/>
  <c r="H32" i="2" s="1"/>
  <c r="B20" i="2"/>
  <c r="B25" i="2" s="1"/>
  <c r="B28" i="2" s="1"/>
  <c r="B32" i="2" s="1"/>
  <c r="F20" i="2"/>
  <c r="F25" i="2" s="1"/>
  <c r="F28" i="2" s="1"/>
  <c r="F32" i="2" s="1"/>
  <c r="C20" i="2"/>
  <c r="C25" i="2" s="1"/>
  <c r="C28" i="2" s="1"/>
  <c r="C32" i="2" s="1"/>
  <c r="D20" i="2"/>
  <c r="D25" i="2" s="1"/>
  <c r="D28" i="2" s="1"/>
  <c r="D32" i="2" s="1"/>
  <c r="G20" i="2" l="1"/>
  <c r="G25" i="2" s="1"/>
  <c r="G28" i="2" s="1"/>
  <c r="G32" i="2" s="1"/>
  <c r="G9" i="1"/>
  <c r="I18" i="2"/>
  <c r="I20" i="2" s="1"/>
  <c r="I25" i="2" s="1"/>
  <c r="I28" i="2" s="1"/>
  <c r="I32" i="2" s="1"/>
  <c r="J18" i="2" l="1"/>
  <c r="J20" i="2" s="1"/>
  <c r="J25" i="2" s="1"/>
  <c r="J28" i="2" s="1"/>
  <c r="J32" i="2" s="1"/>
  <c r="K18" i="2" l="1"/>
  <c r="K20" i="2" s="1"/>
  <c r="K25" i="2" s="1"/>
  <c r="K28" i="2" s="1"/>
  <c r="K32" i="2" s="1"/>
  <c r="L18" i="2" l="1"/>
  <c r="L20" i="2" s="1"/>
  <c r="L25" i="2" s="1"/>
  <c r="L28" i="2" s="1"/>
  <c r="L32" i="2" s="1"/>
  <c r="M18" i="2" l="1"/>
  <c r="M20" i="2" s="1"/>
  <c r="M25" i="2" s="1"/>
  <c r="M28" i="2" s="1"/>
  <c r="M32" i="2" s="1"/>
  <c r="N18" i="2" l="1"/>
  <c r="N20" i="2" s="1"/>
  <c r="N25" i="2" s="1"/>
  <c r="N28" i="2" s="1"/>
  <c r="N32" i="2" s="1"/>
  <c r="O18" i="2" l="1"/>
  <c r="O20" i="2" s="1"/>
  <c r="O25" i="2" s="1"/>
  <c r="O28" i="2" s="1"/>
  <c r="O32" i="2" s="1"/>
  <c r="P18" i="2" l="1"/>
  <c r="P20" i="2" s="1"/>
  <c r="P25" i="2" s="1"/>
  <c r="P28" i="2" s="1"/>
  <c r="P32" i="2" s="1"/>
  <c r="Q18" i="2" l="1"/>
  <c r="Q20" i="2" s="1"/>
  <c r="Q25" i="2" s="1"/>
  <c r="Q28" i="2" s="1"/>
  <c r="Q32" i="2" s="1"/>
  <c r="R18" i="2" l="1"/>
  <c r="R20" i="2" s="1"/>
  <c r="R25" i="2" s="1"/>
  <c r="R28" i="2" s="1"/>
  <c r="R32" i="2" s="1"/>
  <c r="S18" i="2"/>
  <c r="S20" i="2" s="1"/>
  <c r="S25" i="2" s="1"/>
  <c r="S28" i="2" s="1"/>
  <c r="S3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8" authorId="0" shapeId="0" xr:uid="{7D3E9AE2-CC84-4469-8721-D55BE3C18497}">
      <text>
        <r>
          <rPr>
            <b/>
            <sz val="9"/>
            <color indexed="81"/>
            <rFont val="Tahoma"/>
            <charset val="1"/>
          </rPr>
          <t>Administrator:</t>
        </r>
        <r>
          <rPr>
            <sz val="9"/>
            <color indexed="81"/>
            <rFont val="Tahoma"/>
            <charset val="1"/>
          </rPr>
          <t xml:space="preserve">
Last milestone payment from Vertex upon approval of CTX001 drug by FDA. Assuming 2023 approval.</t>
        </r>
      </text>
    </comment>
  </commentList>
</comments>
</file>

<file path=xl/sharedStrings.xml><?xml version="1.0" encoding="utf-8"?>
<sst xmlns="http://schemas.openxmlformats.org/spreadsheetml/2006/main" count="171" uniqueCount="126">
  <si>
    <t>CTX001</t>
  </si>
  <si>
    <t>Gross margin</t>
  </si>
  <si>
    <t>Revenue:</t>
  </si>
  <si>
    <t>Collaboration revenue</t>
  </si>
  <si>
    <t>Grant revenue</t>
  </si>
  <si>
    <t>Operating expenses:</t>
  </si>
  <si>
    <t>Research and development</t>
  </si>
  <si>
    <t>General and administrative</t>
  </si>
  <si>
    <t>Income (loss) from operations</t>
  </si>
  <si>
    <t>Other income (expense)</t>
  </si>
  <si>
    <t>Loss from equity method investment</t>
  </si>
  <si>
    <t>Other income, net</t>
  </si>
  <si>
    <t>Net income (loss) before taxes</t>
  </si>
  <si>
    <t>Net income (loss)</t>
  </si>
  <si>
    <t>Foreign currency translation adj</t>
  </si>
  <si>
    <t>Unrealized loss on marketable securities</t>
  </si>
  <si>
    <t>Comprehensive income</t>
  </si>
  <si>
    <t>Provision for income tax</t>
  </si>
  <si>
    <t>Actual</t>
  </si>
  <si>
    <t>Projected</t>
  </si>
  <si>
    <t>Cost of goods sold</t>
  </si>
  <si>
    <t>CTX110</t>
  </si>
  <si>
    <t>CTX120</t>
  </si>
  <si>
    <t>CTX130</t>
  </si>
  <si>
    <t>Brand</t>
  </si>
  <si>
    <t>Generic</t>
  </si>
  <si>
    <t>exa-cel, exagamglogene autotemcel</t>
  </si>
  <si>
    <t>Indication</t>
  </si>
  <si>
    <t>beta-thalassemia, sickle cell disease</t>
  </si>
  <si>
    <t>Economics</t>
  </si>
  <si>
    <t>CRSP</t>
  </si>
  <si>
    <t>MOA</t>
  </si>
  <si>
    <t>non-viral ex vivo transfection</t>
  </si>
  <si>
    <t>Administration</t>
  </si>
  <si>
    <t>myeloablative conditioning followed by autologous SCT</t>
  </si>
  <si>
    <t>Regulatory</t>
  </si>
  <si>
    <t>plans submissions in late 2022</t>
  </si>
  <si>
    <t>Clinical Trials</t>
  </si>
  <si>
    <t>Phase I/III "CLIMB-111"</t>
  </si>
  <si>
    <t>EHA2022 update n=44 TDT, n=31 SCD #LB2367</t>
  </si>
  <si>
    <t>https://library.ehaweb.org/eha/#!*menu=16*browseby=9*sortby=1*trend=4016</t>
  </si>
  <si>
    <t xml:space="preserve">  42/44 TDT transfusion-free, 1.2-37.2mo follow-up</t>
  </si>
  <si>
    <t xml:space="preserve">    2/44 had -75% and -98% reductions in transfusion volume</t>
  </si>
  <si>
    <t xml:space="preserve">  Increases in HbF, mean Hb &gt;11g/dL by month 3</t>
  </si>
  <si>
    <t xml:space="preserve">  31/31 SCD free from VOCs from 2.0-32.3mo follow-up</t>
  </si>
  <si>
    <t xml:space="preserve">    two unrelated SAEs</t>
  </si>
  <si>
    <t>Phase III component fully enrolled</t>
  </si>
  <si>
    <t>Phase I/III "CLIMB-121"</t>
  </si>
  <si>
    <t>Phase I "CLIMB-131" long-term follow-up</t>
  </si>
  <si>
    <t>Phase III "CLIMB-141" n=12 pediatric TDT</t>
  </si>
  <si>
    <t>Phase III "CLIMB-151" n=12 pediatric SCD</t>
  </si>
  <si>
    <t>CRISPR Therapeutics Reports Positive Results from its Phase… | CRISPR (crisprtx.com)</t>
  </si>
  <si>
    <t>-58% overall response rate (ORR) and 38% complete response (CR) rate in large B-cell lymphoma (LBCL) with a single dose of CTX110 at Dose Level 2 (DL2) and above on an intent-to-treat (ITT) basis-</t>
  </si>
  <si>
    <t>-Durable responses in LBCL achieved with six-month CR rate of 21% and longest response on-going at over 18 months after initial infusion-</t>
  </si>
  <si>
    <t>-Response rates and durability are similar to approved autologous CD19 CAR-T therapies on an ITT basis-</t>
  </si>
  <si>
    <t>-Positively differentiated safety profile; no Grade 3 or higher cytokine release syndrome (CRS) and low rates of infection and Immune Effector Cell-Associated Neurotoxicity Syndrome (ICANS)-</t>
  </si>
  <si>
    <t>-Expanding CARBON into a potentially registrational trial in 1Q 2022-</t>
  </si>
  <si>
    <t>“We are excited to share positive data from our CARBON trial, which show that CTX110 could offer patients with large B-cell lymphomas an immediately available ‘off-the-shelf’ therapy with efficacy similar to autologous CAR-T and a differentiated safety profile,” said Samarth Kulkarni, Ph.D., Chief Executive Officer of CRISPR Therapeutics. “Furthermore, we have the potential to improve upon already observed efficacy with a consolidation dosing strategy. Based on these encouraging results, we are planning to expand CARBON into a potentially registrational trial in the first quarter of 2022.”</t>
  </si>
  <si>
    <t>CARBON Trial Overview</t>
  </si>
  <si>
    <t>The Phase 1 CARBON trial is an open-label, multicenter clinical trial evaluating the safety and efficacy of CTX110 in adult patients with relapsed or refractory B-cell CD19+ malignancies who have received at least two prior lines of therapy. To date, enrollment has been focused on patients with the most aggressive disease presentations, including diffuse large B-cell lymphoma (DLBCL), not otherwise specified (NOS), high-grade double- or triple-hit lymphomas, and transformed follicular lymphoma. The majority of patients had Stage IV lymphoma and were refractory to their last line of therapy before entering the trial. Nine patients received prior autologous stem cell transplant. Patients who received prior autologous CAR-T therapy were not eligible.</t>
  </si>
  <si>
    <t>As of the August 26, 2021 data cutoff, 30 patients with large B-cell lymphoma (LBCL) had been enrolled, of which 26 patients had received CTX110 with at least 28 days of follow-up and are included in the analysis. Only one enrolled patient did not receive CTX110. Three patients at the time of the data cut had less than 28 days of follow-up and were not evaluable for this analysis.</t>
  </si>
  <si>
    <r>
      <t>Patients were infused with a single CTX110 infusion following three days of a standard lymphodepletion regimen consisting of fludarabine (30mg/m</t>
    </r>
    <r>
      <rPr>
        <sz val="9"/>
        <color rgb="FF525650"/>
        <rFont val="Arial"/>
        <family val="2"/>
      </rPr>
      <t>2</t>
    </r>
    <r>
      <rPr>
        <sz val="12"/>
        <color rgb="FF525650"/>
        <rFont val="Arial"/>
        <family val="2"/>
      </rPr>
      <t>/day) and cyclophosphamide (500mg/m</t>
    </r>
    <r>
      <rPr>
        <sz val="9"/>
        <color rgb="FF525650"/>
        <rFont val="Arial"/>
        <family val="2"/>
      </rPr>
      <t>2</t>
    </r>
    <r>
      <rPr>
        <sz val="12"/>
        <color rgb="FF525650"/>
        <rFont val="Arial"/>
        <family val="2"/>
      </rPr>
      <t>/day). Patients could be re-dosed with CTX110 following disease progression. The primary endpoints include safety as measured by the incidence of dose limiting toxicities (DLTs) and overall response rate (ORR). Key secondary endpoints include complete response (CR) rate, duration of response and overall survival.</t>
    </r>
  </si>
  <si>
    <t>Additional details may be found at clinicaltrials.gov, using identifier: NCT04035434.</t>
  </si>
  <si>
    <t>Pipeline | CRISPR (crisprtx.com)</t>
  </si>
  <si>
    <t>CTX112</t>
  </si>
  <si>
    <t>CTX131</t>
  </si>
  <si>
    <t>Anti-CD70 allogeneic CAR-T</t>
  </si>
  <si>
    <t>CTX121: Anti-BCMA allogeneic CAR-T</t>
  </si>
  <si>
    <t>Anti-CD83 autologous CAR-T</t>
  </si>
  <si>
    <t>Anti-GPC3 autologous CAR-T</t>
  </si>
  <si>
    <t>Immuno-Oncology</t>
  </si>
  <si>
    <t>Research</t>
  </si>
  <si>
    <t>Ind-enabling</t>
  </si>
  <si>
    <t>Clinical</t>
  </si>
  <si>
    <t>Marketed</t>
  </si>
  <si>
    <t>X</t>
  </si>
  <si>
    <t>Hemoglobinopathies</t>
  </si>
  <si>
    <t>Exa-cel: Beta Thallasemia</t>
  </si>
  <si>
    <t>Exa-cel: Sickle Cell disease</t>
  </si>
  <si>
    <t>Next-generation conditioning</t>
  </si>
  <si>
    <t>In vivo editing of HSC's</t>
  </si>
  <si>
    <t>Regenerative Medicine</t>
  </si>
  <si>
    <t>VCTX210: Type 1 diabetes mellitus</t>
  </si>
  <si>
    <t>VCTX211: Type 1 diabetes mellitus</t>
  </si>
  <si>
    <t>VCTX212: Type 1/2 diabetes mellitus</t>
  </si>
  <si>
    <t>In Vivo Approaches</t>
  </si>
  <si>
    <t>CTX310:ANGPTL3</t>
  </si>
  <si>
    <t>CTX320:Lp(a)</t>
  </si>
  <si>
    <t>CTX330:PCSK9</t>
  </si>
  <si>
    <t>Hemophilia A</t>
  </si>
  <si>
    <t>Undisclosed deletion and insertion programs</t>
  </si>
  <si>
    <t>Friedreich's ataxia</t>
  </si>
  <si>
    <t>Amyotrophic lateral sclerosis (ALS)</t>
  </si>
  <si>
    <t>Hemoglobinopathies | CRISPR (crisprtx.com)</t>
  </si>
  <si>
    <t>Immuno-Oncology | CRISPR (crisprtx.com)</t>
  </si>
  <si>
    <t>Regenerative Medicine | CRISPR (crisprtx.com)</t>
  </si>
  <si>
    <t>In Vivo | CRISPR (crisprtx.com)</t>
  </si>
  <si>
    <t>CRISPR Therapeutics Presents Positive Results from its Phase… | CRISPR (crisprtx.com)</t>
  </si>
  <si>
    <t>CRISPR Therapeutics Presents Positive Results from its Phase 1 COBALT™-LYM Trial of CTX130™ in Relapsed or Refractory T Cell Malignancies at the 2022 European Hematology Association (EHA) Congress</t>
  </si>
  <si>
    <t>-70% overall response rate (ORR) and 30% complete response (CR) rate in peripheral T-cell lymphoma (PTCL) and cutaneous T cell lymphoma (CTCL) at Dose Level 3 (DL3) and above; clinical benefit for 90% of patients-</t>
  </si>
  <si>
    <t>-Well tolerated safety profile across all dose levels with no DLTs observed-</t>
  </si>
  <si>
    <t>LYM trial evaluating the safety and efficacy of CTX130™, its wholly-owned allogeneic CAR-T cell therapy targeting CD70 for the treatment of both solid tumors and certain hematologic malignancies.</t>
  </si>
  <si>
    <t>“We are very pleased with the preliminary results from our COBALT-LYM trial, which showed efficacy and safety that suggest that CTX130, the first allogeneic CAR-T directed against the novel target CD70, can produce deep responses in patients with relapsed or refractory T cell lymphomas,” said Samarth Kulkarni, Ph.D., Chief Executive Officer of CRISPR Therapeutics. “Additionally, we may be able to further optimize the profile by continuing our consolidation dosing strategy. These data reinforce our belief that engineered cell therapies are the future in our fight against cancer and we are well-positioned to be leaders in this field.”</t>
  </si>
  <si>
    <t>“While overall survival in a subset of patients with T cell lymphoma has improved with front-line combination chemotherapy, relapsed or refractory patients continue to have very limited treatment options,” said Swaminathan P. Iyer, M.D., Professor, Lead of the T Cell Lymphoma Program, Department of Lymphoma/Myeloma, Division of Cancer Medicine, The University of Texas MD Anderson Cancer Center. “The data from the CTX130 trial demonstrate the potential of cell therapies as a new treatment modality for these patients. I am particularly encouraged by the response rates and safety data, which suggest that treatment with CTX130 could elicit clinically meaningful responses, including complete responses, in patients with difficult-to-treat T cell lymphomas.”</t>
  </si>
  <si>
    <t>-Updates from ongoing CTX120™ and CTX130™ clinical trials anticipated in 1H2022-</t>
  </si>
  <si>
    <t>CRISPR Therapeutics’ Phase 1 clinical trials for CTX-120, its wholly-owned allogeneic CAR-T investigational therapy targeting B-cell maturation antigen for the treatment of relapsed or refractory multiple myeloma, and CTX130, its wholly-owned allogeneic CAR-T investigational therapy targeting CD70 for the treatment of both solid tumors and certain hematologic malignancies, are ongoing. Each trial is assessing safety and efficacy of several dose levels. The Company expects to provide updates from each trial in the first half of 2022.</t>
  </si>
  <si>
    <t>CRISPR Investor Update (gcs-web.com)</t>
  </si>
  <si>
    <t>Vertex puts a blockbuster valuation on its Crispr deal | Evaluate</t>
  </si>
  <si>
    <t>Valuation info from Vertex:</t>
  </si>
  <si>
    <t xml:space="preserve">Vertex paid $900M plus $200M additional upon approval for an additional 10% share of CTX001's revenues and costs! Valuing the drug at $11bn as of April 2021 when significant uncertainties remained. </t>
  </si>
  <si>
    <t>For this drug to have a $11bn valuation at what is likely a 20% or more discount rate in April 2021 this must be having revenues far in excess of what Martin Shkrelli was estimating.</t>
  </si>
  <si>
    <t xml:space="preserve">Given Crispr owns 40% of this drug this implies their portion of the value would be $4.4bn. </t>
  </si>
  <si>
    <t>Given the $5.89bn valuation of Crispr Therapeutics stock as of Aug 1, 2022 we can see their valuation is supported by this drug alone.</t>
  </si>
  <si>
    <t>I am not concerned about the small gap between $4.4bn and $5.89bn because that was in April 2021 which was the initial stages of human trials where the risk and uncertainty was way greater.</t>
  </si>
  <si>
    <t>Now that the trial is near completion and the drug is proving both safe and highly effective the risk profile is dramatically lower thus reducing the discount rate that would make sense for these cash flows.</t>
  </si>
  <si>
    <t xml:space="preserve">A 34% increase in value since that time is easily supported by these successes. </t>
  </si>
  <si>
    <t xml:space="preserve">This also gives no value to the remainder of Crispr's portfolio or the patents they hold in the industry they intend to charge for usage of to other gene editing companies. </t>
  </si>
  <si>
    <t>Can cost concerns be resolved?</t>
  </si>
  <si>
    <t>CTX001 is likely to be very expensive, with some estimates of the cost being $2 million per patient for SCD. After regulatory approval is obtained, the next big step will be agreeing on reimbursement from government payers and private health plans.</t>
  </si>
  <si>
    <t>Patients dosed</t>
  </si>
  <si>
    <t>Price</t>
  </si>
  <si>
    <t>Total drug sale</t>
  </si>
  <si>
    <t>All numbers in thousands (except number of patients)</t>
  </si>
  <si>
    <t>Crispr 40% share</t>
  </si>
  <si>
    <t>Margin %</t>
  </si>
  <si>
    <r>
      <t xml:space="preserve">Vertex has significant previous experience in this area based on its CF therapies, considered to be the priciest of their kind at </t>
    </r>
    <r>
      <rPr>
        <b/>
        <u/>
        <sz val="11"/>
        <color rgb="FF1C1D20"/>
        <rFont val="Roboto"/>
      </rPr>
      <t>$300,000 per year</t>
    </r>
    <r>
      <rPr>
        <sz val="11"/>
        <color rgb="FF1C1D20"/>
        <rFont val="Roboto"/>
      </rPr>
      <t>. The deliberations will balance the potential to offset ongoing healthcare costs against a one-time therapy, but will likely be contentious, given widespread concerns about the cost of new therapies. Beyond economics, the relief from human suffering and death caused by these diseases will hopefully carry some weight in the process. With this conversation, CRISPR and Vertex will be laying the groundwork for the many gene-editing therapies yet to go through the reimbursement process.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</si>
</sst>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3" formatCode="_(* #,##0.00_);_(* \(#,##0.00\);_(* &quot;-&quot;??_);_(@_)"/>
    <numFmt numFmtId="164" formatCode="_(* #,##0_);_(* \(#,##0\);_(*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Arial"/>
      <family val="2"/>
    </font>
    <font>
      <b/>
      <u/>
      <sz val="10"/>
      <color rgb="FF000000"/>
      <name val="Arial"/>
      <family val="2"/>
    </font>
    <font>
      <u/>
      <sz val="11"/>
      <color theme="10"/>
      <name val="Calibri"/>
      <family val="2"/>
      <scheme val="minor"/>
    </font>
    <font>
      <i/>
      <sz val="12"/>
      <color rgb="FF525650"/>
      <name val="Arial"/>
      <family val="2"/>
    </font>
    <font>
      <sz val="12"/>
      <color rgb="FF525650"/>
      <name val="Arial"/>
      <family val="2"/>
    </font>
    <font>
      <b/>
      <sz val="12"/>
      <color rgb="FF525650"/>
      <name val="Arial"/>
      <family val="2"/>
    </font>
    <font>
      <sz val="9"/>
      <color rgb="FF525650"/>
      <name val="Arial"/>
      <family val="2"/>
    </font>
    <font>
      <b/>
      <u/>
      <sz val="11"/>
      <color theme="1"/>
      <name val="Calibri"/>
      <family val="2"/>
      <scheme val="minor"/>
    </font>
    <font>
      <sz val="9"/>
      <color indexed="81"/>
      <name val="Tahoma"/>
      <charset val="1"/>
    </font>
    <font>
      <b/>
      <sz val="9"/>
      <color indexed="81"/>
      <name val="Tahoma"/>
      <charset val="1"/>
    </font>
    <font>
      <sz val="22"/>
      <color rgb="FF1C1D20"/>
      <name val="Roboto"/>
    </font>
    <font>
      <sz val="11"/>
      <color rgb="FF1C1D20"/>
      <name val="Roboto"/>
    </font>
    <font>
      <b/>
      <u/>
      <sz val="11"/>
      <color rgb="FF1C1D20"/>
      <name val="Roboto"/>
    </font>
  </fonts>
  <fills count="3">
    <fill>
      <patternFill patternType="none"/>
    </fill>
    <fill>
      <patternFill patternType="gray125"/>
    </fill>
    <fill>
      <patternFill patternType="solid">
        <fgColor rgb="FF00B050"/>
        <bgColor indexed="64"/>
      </patternFill>
    </fill>
  </fills>
  <borders count="3">
    <border>
      <left/>
      <right/>
      <top/>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28">
    <xf numFmtId="0" fontId="0" fillId="0" borderId="0" xfId="0"/>
    <xf numFmtId="0" fontId="3" fillId="0" borderId="0" xfId="0" applyFont="1"/>
    <xf numFmtId="164" fontId="0" fillId="0" borderId="0" xfId="1" applyNumberFormat="1" applyFont="1"/>
    <xf numFmtId="164" fontId="3" fillId="0" borderId="0" xfId="1" applyNumberFormat="1" applyFont="1"/>
    <xf numFmtId="0" fontId="0" fillId="0" borderId="0" xfId="0" applyAlignment="1">
      <alignment horizontal="left" indent="2"/>
    </xf>
    <xf numFmtId="164" fontId="0" fillId="0" borderId="1" xfId="1" applyNumberFormat="1" applyFont="1" applyBorder="1"/>
    <xf numFmtId="164" fontId="0" fillId="0" borderId="2" xfId="1" applyNumberFormat="1" applyFont="1" applyBorder="1"/>
    <xf numFmtId="164" fontId="0" fillId="0" borderId="0" xfId="1" applyNumberFormat="1" applyFont="1" applyBorder="1"/>
    <xf numFmtId="0" fontId="0" fillId="0" borderId="0" xfId="0" applyAlignment="1">
      <alignment horizontal="left"/>
    </xf>
    <xf numFmtId="9" fontId="0" fillId="0" borderId="0" xfId="2" applyFont="1"/>
    <xf numFmtId="0" fontId="4" fillId="0" borderId="0" xfId="0" applyFont="1"/>
    <xf numFmtId="0" fontId="5" fillId="0" borderId="0" xfId="3"/>
    <xf numFmtId="0" fontId="6" fillId="0" borderId="0" xfId="0" applyFont="1"/>
    <xf numFmtId="0" fontId="7" fillId="0" borderId="0" xfId="0" applyFont="1"/>
    <xf numFmtId="0" fontId="7" fillId="0" borderId="0" xfId="0" applyFont="1" applyAlignment="1">
      <alignment vertical="center"/>
    </xf>
    <xf numFmtId="0" fontId="0" fillId="0" borderId="0" xfId="0" applyAlignment="1"/>
    <xf numFmtId="0" fontId="8" fillId="0" borderId="0" xfId="0" applyFont="1" applyAlignment="1">
      <alignment vertical="center"/>
    </xf>
    <xf numFmtId="0" fontId="5" fillId="0" borderId="0" xfId="3" applyAlignment="1">
      <alignment vertical="center"/>
    </xf>
    <xf numFmtId="0" fontId="10" fillId="0" borderId="0" xfId="0" applyFont="1"/>
    <xf numFmtId="0" fontId="0" fillId="2" borderId="0" xfId="0" applyFill="1"/>
    <xf numFmtId="0" fontId="2" fillId="0" borderId="0" xfId="0" applyFont="1"/>
    <xf numFmtId="0" fontId="7" fillId="0" borderId="0" xfId="0" applyFont="1" applyAlignment="1">
      <alignment horizontal="left" vertical="center" wrapText="1"/>
    </xf>
    <xf numFmtId="0" fontId="7" fillId="0" borderId="0" xfId="0" applyFont="1" applyAlignment="1">
      <alignment horizontal="left" vertical="top" wrapText="1"/>
    </xf>
    <xf numFmtId="0" fontId="6" fillId="0" borderId="0" xfId="0" applyFont="1" applyAlignment="1">
      <alignment horizontal="left" vertical="top" wrapText="1"/>
    </xf>
    <xf numFmtId="0" fontId="13" fillId="0" borderId="0" xfId="0" applyFont="1" applyAlignment="1">
      <alignment vertical="center"/>
    </xf>
    <xf numFmtId="0" fontId="14" fillId="0" borderId="0" xfId="0" applyFont="1" applyAlignment="1">
      <alignment horizontal="left" vertical="top" wrapText="1"/>
    </xf>
    <xf numFmtId="8" fontId="3" fillId="0" borderId="0" xfId="0" applyNumberFormat="1" applyFont="1"/>
    <xf numFmtId="164"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www.crisprtx.com/programs/immuno-oncology" TargetMode="External"/><Relationship Id="rId2" Type="http://schemas.openxmlformats.org/officeDocument/2006/relationships/hyperlink" Target="http://www.crisprtx.com/programs/hemoglobinopathies" TargetMode="External"/><Relationship Id="rId1" Type="http://schemas.openxmlformats.org/officeDocument/2006/relationships/hyperlink" Target="http://www.crisprtx.com/programs/pipeline" TargetMode="External"/><Relationship Id="rId5" Type="http://schemas.openxmlformats.org/officeDocument/2006/relationships/hyperlink" Target="http://www.crisprtx.com/programs/in-vivo" TargetMode="External"/><Relationship Id="rId4" Type="http://schemas.openxmlformats.org/officeDocument/2006/relationships/hyperlink" Target="http://www.crisprtx.com/programs/regenerative-medicin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valuate.com/vantage/articles/news/snippets/vertex-puts-blockbuster-valuation-its-crispr-deal" TargetMode="External"/><Relationship Id="rId1" Type="http://schemas.openxmlformats.org/officeDocument/2006/relationships/hyperlink" Target="https://library.ehaweb.org/eha/"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linicaltrials.gov/" TargetMode="External"/><Relationship Id="rId1" Type="http://schemas.openxmlformats.org/officeDocument/2006/relationships/hyperlink" Target="http://www.crisprtx.com/about-us/press-releases-and-presentations/crispr-therapeutics-reports-positive-results-from-its-phase-1-carbon-trial-of-ctx110-in-relapsed-or-refractory-cd19-b-cell-malignancie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crisprtx.com/about-us/press-releases-and-presentations/crispr-therapeutics-presents-positive-results-from-its-phase-1-cobalt-lym-trial-of-ctx130-in-relapsed-or-refractory-t-cell-malignancies-at-the-2022-european-hematology-association-eha-congres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risprtx.gcs-web.com/static-files/5c256eb5-4982-4e47-b463-79eff954e62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55C7B-EF3F-4217-BA5F-990D584FE764}">
  <dimension ref="A1:S33"/>
  <sheetViews>
    <sheetView tabSelected="1" workbookViewId="0">
      <selection activeCell="G12" sqref="G12"/>
    </sheetView>
  </sheetViews>
  <sheetFormatPr defaultRowHeight="15" x14ac:dyDescent="0.25"/>
  <cols>
    <col min="1" max="1" width="42.140625" customWidth="1"/>
    <col min="2" max="2" width="11.5703125" bestFit="1" customWidth="1"/>
    <col min="3" max="3" width="12.28515625" bestFit="1" customWidth="1"/>
    <col min="4" max="4" width="11.5703125" bestFit="1" customWidth="1"/>
    <col min="5" max="5" width="11.5703125" customWidth="1"/>
    <col min="6" max="6" width="12.5703125" customWidth="1"/>
    <col min="7" max="7" width="10.5703125" bestFit="1" customWidth="1"/>
    <col min="8" max="19" width="11.5703125" bestFit="1" customWidth="1"/>
  </cols>
  <sheetData>
    <row r="1" spans="1:19" x14ac:dyDescent="0.25">
      <c r="B1" t="s">
        <v>18</v>
      </c>
      <c r="C1" t="s">
        <v>18</v>
      </c>
      <c r="D1" t="s">
        <v>18</v>
      </c>
      <c r="F1" t="s">
        <v>19</v>
      </c>
    </row>
    <row r="2" spans="1:19" x14ac:dyDescent="0.25">
      <c r="B2">
        <v>2019</v>
      </c>
      <c r="C2">
        <v>2020</v>
      </c>
      <c r="D2">
        <v>2021</v>
      </c>
      <c r="F2">
        <f>D2+1</f>
        <v>2022</v>
      </c>
      <c r="G2">
        <f t="shared" ref="G2:S2" si="0">F2+1</f>
        <v>2023</v>
      </c>
      <c r="H2">
        <f t="shared" si="0"/>
        <v>2024</v>
      </c>
      <c r="I2">
        <f t="shared" si="0"/>
        <v>2025</v>
      </c>
      <c r="J2">
        <f t="shared" si="0"/>
        <v>2026</v>
      </c>
      <c r="K2">
        <f t="shared" si="0"/>
        <v>2027</v>
      </c>
      <c r="L2">
        <f t="shared" si="0"/>
        <v>2028</v>
      </c>
      <c r="M2">
        <f t="shared" si="0"/>
        <v>2029</v>
      </c>
      <c r="N2">
        <f t="shared" si="0"/>
        <v>2030</v>
      </c>
      <c r="O2">
        <f t="shared" si="0"/>
        <v>2031</v>
      </c>
      <c r="P2">
        <f t="shared" si="0"/>
        <v>2032</v>
      </c>
      <c r="Q2">
        <f t="shared" si="0"/>
        <v>2033</v>
      </c>
      <c r="R2">
        <f t="shared" si="0"/>
        <v>2034</v>
      </c>
      <c r="S2">
        <f t="shared" si="0"/>
        <v>2035</v>
      </c>
    </row>
    <row r="3" spans="1:19" x14ac:dyDescent="0.25">
      <c r="A3" t="s">
        <v>2</v>
      </c>
    </row>
    <row r="4" spans="1:19" x14ac:dyDescent="0.25">
      <c r="A4" s="4" t="s">
        <v>0</v>
      </c>
      <c r="B4">
        <v>0</v>
      </c>
      <c r="C4">
        <v>0</v>
      </c>
      <c r="D4">
        <v>0</v>
      </c>
      <c r="F4">
        <v>0</v>
      </c>
      <c r="G4" s="2">
        <f>'CTX001'!D9</f>
        <v>120000</v>
      </c>
      <c r="H4" s="2">
        <f>'CTX001'!E9</f>
        <v>612000</v>
      </c>
      <c r="I4" s="2">
        <f>'CTX001'!F9</f>
        <v>1248480</v>
      </c>
      <c r="J4" s="2">
        <f>'CTX001'!G9</f>
        <v>1591812.0000000002</v>
      </c>
      <c r="K4" s="2">
        <f>'CTX001'!H9</f>
        <v>1623648.2400000002</v>
      </c>
      <c r="L4" s="2">
        <f>'CTX001'!I9</f>
        <v>1987345.4457600005</v>
      </c>
      <c r="M4" s="2">
        <f>'CTX001'!J9</f>
        <v>2027092.3546752008</v>
      </c>
      <c r="N4" s="2">
        <f>'CTX001'!K9</f>
        <v>2067634.2017687049</v>
      </c>
      <c r="O4" s="2">
        <f>'CTX001'!L9</f>
        <v>2108986.885804079</v>
      </c>
      <c r="P4" s="2">
        <f>'CTX001'!M9</f>
        <v>2151166.6235201606</v>
      </c>
      <c r="Q4" s="2">
        <f>'CTX001'!N9</f>
        <v>2194189.9559905636</v>
      </c>
      <c r="R4" s="2">
        <f>'CTX001'!O9</f>
        <v>2238073.7551103751</v>
      </c>
      <c r="S4" s="2">
        <f>'CTX001'!P9</f>
        <v>2282835.2302125827</v>
      </c>
    </row>
    <row r="5" spans="1:19" x14ac:dyDescent="0.25">
      <c r="A5" s="4" t="s">
        <v>21</v>
      </c>
      <c r="B5">
        <v>0</v>
      </c>
      <c r="C5">
        <v>0</v>
      </c>
      <c r="D5">
        <v>0</v>
      </c>
      <c r="G5" s="2"/>
      <c r="H5" s="2"/>
      <c r="I5" s="2"/>
      <c r="J5" s="2"/>
      <c r="K5" s="2"/>
      <c r="L5" s="2"/>
      <c r="M5" s="2"/>
      <c r="N5" s="2"/>
      <c r="O5" s="2"/>
      <c r="P5" s="2"/>
      <c r="Q5" s="2"/>
      <c r="R5" s="2"/>
      <c r="S5" s="2"/>
    </row>
    <row r="6" spans="1:19" x14ac:dyDescent="0.25">
      <c r="A6" s="4" t="s">
        <v>22</v>
      </c>
      <c r="B6">
        <v>0</v>
      </c>
      <c r="C6">
        <v>0</v>
      </c>
      <c r="D6">
        <v>0</v>
      </c>
      <c r="G6" s="2"/>
      <c r="H6" s="2"/>
      <c r="I6" s="2"/>
      <c r="J6" s="2"/>
      <c r="K6" s="2"/>
      <c r="L6" s="2"/>
      <c r="M6" s="2"/>
      <c r="N6" s="2"/>
      <c r="O6" s="2"/>
      <c r="P6" s="2"/>
      <c r="Q6" s="2"/>
      <c r="R6" s="2"/>
      <c r="S6" s="2"/>
    </row>
    <row r="7" spans="1:19" x14ac:dyDescent="0.25">
      <c r="A7" s="4" t="s">
        <v>23</v>
      </c>
      <c r="B7">
        <v>0</v>
      </c>
      <c r="C7">
        <v>0</v>
      </c>
      <c r="D7">
        <v>0</v>
      </c>
      <c r="G7" s="2"/>
      <c r="H7" s="2"/>
      <c r="I7" s="2"/>
      <c r="J7" s="2"/>
      <c r="K7" s="2"/>
      <c r="L7" s="2"/>
      <c r="M7" s="2"/>
      <c r="N7" s="2"/>
      <c r="O7" s="2"/>
      <c r="P7" s="2"/>
      <c r="Q7" s="2"/>
      <c r="R7" s="2"/>
      <c r="S7" s="2"/>
    </row>
    <row r="8" spans="1:19" x14ac:dyDescent="0.25">
      <c r="A8" s="4" t="s">
        <v>3</v>
      </c>
      <c r="B8" s="2">
        <v>289590</v>
      </c>
      <c r="C8" s="2">
        <v>543</v>
      </c>
      <c r="D8" s="2">
        <v>913081</v>
      </c>
      <c r="E8" s="2"/>
      <c r="F8" s="2">
        <v>10000</v>
      </c>
      <c r="G8" s="2">
        <v>200000</v>
      </c>
      <c r="H8" s="2"/>
      <c r="I8" s="2"/>
      <c r="J8" s="2"/>
      <c r="K8" s="2"/>
      <c r="L8" s="2"/>
      <c r="M8" s="2"/>
      <c r="N8" s="2"/>
      <c r="O8" s="2"/>
      <c r="P8" s="2"/>
      <c r="Q8" s="2"/>
    </row>
    <row r="9" spans="1:19" x14ac:dyDescent="0.25">
      <c r="A9" s="4" t="s">
        <v>4</v>
      </c>
      <c r="B9" s="2">
        <v>0</v>
      </c>
      <c r="C9" s="2">
        <v>176</v>
      </c>
      <c r="D9" s="2">
        <v>1882</v>
      </c>
      <c r="E9" s="2"/>
      <c r="F9" s="2">
        <v>2000</v>
      </c>
      <c r="G9" s="2"/>
      <c r="H9" s="2"/>
      <c r="I9" s="2"/>
      <c r="J9" s="2"/>
      <c r="K9" s="2"/>
      <c r="L9" s="2"/>
      <c r="M9" s="2"/>
      <c r="N9" s="2"/>
      <c r="O9" s="2"/>
      <c r="P9" s="2"/>
      <c r="Q9" s="2"/>
    </row>
    <row r="10" spans="1:19" x14ac:dyDescent="0.25">
      <c r="B10" s="5">
        <f>SUM(B8:B9)</f>
        <v>289590</v>
      </c>
      <c r="C10" s="5">
        <f t="shared" ref="C10:D10" si="1">SUM(C8:C9)</f>
        <v>719</v>
      </c>
      <c r="D10" s="5">
        <f t="shared" si="1"/>
        <v>914963</v>
      </c>
      <c r="E10" s="5"/>
      <c r="F10" s="5">
        <f>SUM(F4:F9)</f>
        <v>12000</v>
      </c>
      <c r="G10" s="5">
        <f t="shared" ref="G10:S10" si="2">SUM(G4:G9)</f>
        <v>320000</v>
      </c>
      <c r="H10" s="5">
        <f t="shared" si="2"/>
        <v>612000</v>
      </c>
      <c r="I10" s="5">
        <f t="shared" si="2"/>
        <v>1248480</v>
      </c>
      <c r="J10" s="5">
        <f t="shared" si="2"/>
        <v>1591812.0000000002</v>
      </c>
      <c r="K10" s="5">
        <f t="shared" si="2"/>
        <v>1623648.2400000002</v>
      </c>
      <c r="L10" s="5">
        <f t="shared" si="2"/>
        <v>1987345.4457600005</v>
      </c>
      <c r="M10" s="5">
        <f t="shared" si="2"/>
        <v>2027092.3546752008</v>
      </c>
      <c r="N10" s="5">
        <f t="shared" si="2"/>
        <v>2067634.2017687049</v>
      </c>
      <c r="O10" s="5">
        <f t="shared" si="2"/>
        <v>2108986.885804079</v>
      </c>
      <c r="P10" s="5">
        <f t="shared" si="2"/>
        <v>2151166.6235201606</v>
      </c>
      <c r="Q10" s="5">
        <f t="shared" si="2"/>
        <v>2194189.9559905636</v>
      </c>
      <c r="R10" s="5">
        <f t="shared" si="2"/>
        <v>2238073.7551103751</v>
      </c>
      <c r="S10" s="5">
        <f t="shared" si="2"/>
        <v>2282835.2302125827</v>
      </c>
    </row>
    <row r="11" spans="1:19" x14ac:dyDescent="0.25">
      <c r="B11" s="7"/>
      <c r="C11" s="7"/>
      <c r="D11" s="7"/>
      <c r="E11" s="7"/>
      <c r="F11" s="7"/>
      <c r="G11" s="7"/>
      <c r="H11" s="7"/>
      <c r="I11" s="7"/>
      <c r="J11" s="7"/>
      <c r="K11" s="7"/>
      <c r="L11" s="7"/>
      <c r="M11" s="7"/>
      <c r="N11" s="7"/>
      <c r="O11" s="7"/>
      <c r="P11" s="7"/>
      <c r="Q11" s="7"/>
      <c r="R11" s="7"/>
      <c r="S11" s="7"/>
    </row>
    <row r="12" spans="1:19" x14ac:dyDescent="0.25">
      <c r="A12" s="8" t="s">
        <v>20</v>
      </c>
      <c r="B12" s="7">
        <v>0</v>
      </c>
      <c r="C12" s="7">
        <v>0</v>
      </c>
      <c r="D12" s="7">
        <v>0</v>
      </c>
      <c r="E12" s="7"/>
      <c r="F12" s="7">
        <v>0</v>
      </c>
      <c r="G12" s="7">
        <f>G4*0.07</f>
        <v>8400</v>
      </c>
      <c r="H12" s="7">
        <f t="shared" ref="H12:S12" si="3">H4*0.07</f>
        <v>42840.000000000007</v>
      </c>
      <c r="I12" s="7">
        <f t="shared" si="3"/>
        <v>87393.600000000006</v>
      </c>
      <c r="J12" s="7">
        <f t="shared" si="3"/>
        <v>111426.84000000003</v>
      </c>
      <c r="K12" s="7">
        <f t="shared" si="3"/>
        <v>113655.37680000003</v>
      </c>
      <c r="L12" s="7">
        <f t="shared" si="3"/>
        <v>139114.18120320005</v>
      </c>
      <c r="M12" s="7">
        <f t="shared" si="3"/>
        <v>141896.46482726408</v>
      </c>
      <c r="N12" s="7">
        <f t="shared" si="3"/>
        <v>144734.39412380935</v>
      </c>
      <c r="O12" s="7">
        <f t="shared" si="3"/>
        <v>147629.08200628555</v>
      </c>
      <c r="P12" s="7">
        <f t="shared" si="3"/>
        <v>150581.66364641127</v>
      </c>
      <c r="Q12" s="7">
        <f t="shared" si="3"/>
        <v>153593.29691933948</v>
      </c>
      <c r="R12" s="7">
        <f t="shared" si="3"/>
        <v>156665.16285772627</v>
      </c>
      <c r="S12" s="7">
        <f t="shared" si="3"/>
        <v>159798.46611488081</v>
      </c>
    </row>
    <row r="13" spans="1:19" x14ac:dyDescent="0.25">
      <c r="A13" s="8" t="s">
        <v>1</v>
      </c>
      <c r="B13" s="5">
        <v>0</v>
      </c>
      <c r="C13" s="5">
        <v>0</v>
      </c>
      <c r="D13" s="5">
        <v>0</v>
      </c>
      <c r="E13" s="5"/>
      <c r="F13" s="5">
        <f>F10-F12</f>
        <v>12000</v>
      </c>
      <c r="G13" s="5">
        <f>G10-G12</f>
        <v>311600</v>
      </c>
      <c r="H13" s="5">
        <f t="shared" ref="H13:S13" si="4">H10-H12</f>
        <v>569160</v>
      </c>
      <c r="I13" s="5">
        <f t="shared" si="4"/>
        <v>1161086.3999999999</v>
      </c>
      <c r="J13" s="5">
        <f t="shared" si="4"/>
        <v>1480385.1600000001</v>
      </c>
      <c r="K13" s="5">
        <f t="shared" si="4"/>
        <v>1509992.8632000003</v>
      </c>
      <c r="L13" s="5">
        <f t="shared" si="4"/>
        <v>1848231.2645568005</v>
      </c>
      <c r="M13" s="5">
        <f t="shared" si="4"/>
        <v>1885195.8898479366</v>
      </c>
      <c r="N13" s="5">
        <f t="shared" si="4"/>
        <v>1922899.8076448955</v>
      </c>
      <c r="O13" s="5">
        <f t="shared" si="4"/>
        <v>1961357.8037977936</v>
      </c>
      <c r="P13" s="5">
        <f t="shared" si="4"/>
        <v>2000584.9598737494</v>
      </c>
      <c r="Q13" s="5">
        <f t="shared" si="4"/>
        <v>2040596.659071224</v>
      </c>
      <c r="R13" s="5">
        <f t="shared" si="4"/>
        <v>2081408.5922526489</v>
      </c>
      <c r="S13" s="5">
        <f t="shared" si="4"/>
        <v>2123036.7640977018</v>
      </c>
    </row>
    <row r="14" spans="1:19" x14ac:dyDescent="0.25">
      <c r="B14" s="2"/>
      <c r="C14" s="2"/>
      <c r="D14" s="2"/>
      <c r="E14" s="2"/>
      <c r="F14" s="2"/>
      <c r="G14" s="2"/>
      <c r="H14" s="2"/>
      <c r="I14" s="2"/>
      <c r="J14" s="2"/>
      <c r="K14" s="2"/>
      <c r="L14" s="2"/>
      <c r="M14" s="2"/>
      <c r="N14" s="2"/>
      <c r="O14" s="2"/>
      <c r="P14" s="2"/>
      <c r="Q14" s="2"/>
    </row>
    <row r="15" spans="1:19" x14ac:dyDescent="0.25">
      <c r="A15" t="s">
        <v>5</v>
      </c>
      <c r="B15" s="2"/>
      <c r="C15" s="9"/>
      <c r="D15" s="9"/>
      <c r="E15" s="2"/>
      <c r="F15" s="2"/>
      <c r="G15" s="2"/>
      <c r="H15" s="2"/>
      <c r="I15" s="2"/>
      <c r="J15" s="2"/>
      <c r="K15" s="2"/>
      <c r="L15" s="2"/>
      <c r="M15" s="2"/>
      <c r="N15" s="2"/>
      <c r="O15" s="2"/>
      <c r="P15" s="2"/>
      <c r="Q15" s="2"/>
    </row>
    <row r="16" spans="1:19" x14ac:dyDescent="0.25">
      <c r="A16" s="4" t="s">
        <v>6</v>
      </c>
      <c r="B16" s="2">
        <v>179362</v>
      </c>
      <c r="C16" s="2">
        <v>266946</v>
      </c>
      <c r="D16" s="2">
        <v>438633</v>
      </c>
      <c r="E16" s="2"/>
      <c r="F16" s="2">
        <v>470000</v>
      </c>
      <c r="G16" s="2">
        <f>F16*1.03</f>
        <v>484100</v>
      </c>
      <c r="H16" s="2">
        <f t="shared" ref="H16:S16" si="5">G16*1.03</f>
        <v>498623</v>
      </c>
      <c r="I16" s="2">
        <f t="shared" si="5"/>
        <v>513581.69</v>
      </c>
      <c r="J16" s="2">
        <f t="shared" si="5"/>
        <v>528989.14069999999</v>
      </c>
      <c r="K16" s="2">
        <f t="shared" si="5"/>
        <v>544858.81492100004</v>
      </c>
      <c r="L16" s="2">
        <f t="shared" si="5"/>
        <v>561204.57936863007</v>
      </c>
      <c r="M16" s="2">
        <f t="shared" si="5"/>
        <v>578040.71674968896</v>
      </c>
      <c r="N16" s="2">
        <f t="shared" si="5"/>
        <v>595381.93825217965</v>
      </c>
      <c r="O16" s="2">
        <f t="shared" si="5"/>
        <v>613243.39639974502</v>
      </c>
      <c r="P16" s="2">
        <f t="shared" si="5"/>
        <v>631640.69829173735</v>
      </c>
      <c r="Q16" s="2">
        <f t="shared" si="5"/>
        <v>650589.91924048949</v>
      </c>
      <c r="R16" s="2">
        <f t="shared" si="5"/>
        <v>670107.61681770417</v>
      </c>
      <c r="S16" s="2">
        <f t="shared" si="5"/>
        <v>690210.84532223525</v>
      </c>
    </row>
    <row r="17" spans="1:19" x14ac:dyDescent="0.25">
      <c r="A17" s="4" t="s">
        <v>7</v>
      </c>
      <c r="B17" s="2">
        <v>63488</v>
      </c>
      <c r="C17" s="2">
        <v>88208</v>
      </c>
      <c r="D17" s="2">
        <v>102802</v>
      </c>
      <c r="E17" s="2"/>
      <c r="F17" s="2">
        <v>110000</v>
      </c>
      <c r="G17" s="2">
        <f>F17*1.03</f>
        <v>113300</v>
      </c>
      <c r="H17" s="2">
        <f t="shared" ref="H17:R17" si="6">G17*1.03</f>
        <v>116699</v>
      </c>
      <c r="I17" s="2">
        <f t="shared" si="6"/>
        <v>120199.97</v>
      </c>
      <c r="J17" s="2">
        <f t="shared" si="6"/>
        <v>123805.9691</v>
      </c>
      <c r="K17" s="2">
        <f t="shared" si="6"/>
        <v>127520.14817300001</v>
      </c>
      <c r="L17" s="2">
        <f t="shared" si="6"/>
        <v>131345.75261819002</v>
      </c>
      <c r="M17" s="2">
        <f t="shared" si="6"/>
        <v>135286.12519673572</v>
      </c>
      <c r="N17" s="2">
        <f t="shared" si="6"/>
        <v>139344.7089526378</v>
      </c>
      <c r="O17" s="2">
        <f t="shared" si="6"/>
        <v>143525.05022121692</v>
      </c>
      <c r="P17" s="2">
        <f t="shared" si="6"/>
        <v>147830.80172785342</v>
      </c>
      <c r="Q17" s="2">
        <f t="shared" si="6"/>
        <v>152265.72577968903</v>
      </c>
      <c r="R17" s="2">
        <f t="shared" si="6"/>
        <v>156833.69755307972</v>
      </c>
      <c r="S17" s="2">
        <f>R17*1.03</f>
        <v>161538.70847967212</v>
      </c>
    </row>
    <row r="18" spans="1:19" x14ac:dyDescent="0.25">
      <c r="B18" s="5">
        <f>SUM(B16:B17)</f>
        <v>242850</v>
      </c>
      <c r="C18" s="5">
        <f t="shared" ref="C18:D18" si="7">SUM(C16:C17)</f>
        <v>355154</v>
      </c>
      <c r="D18" s="5">
        <f t="shared" si="7"/>
        <v>541435</v>
      </c>
      <c r="E18" s="5"/>
      <c r="F18" s="5">
        <f>SUM(F16:F17)</f>
        <v>580000</v>
      </c>
      <c r="G18" s="5">
        <f t="shared" ref="G18" si="8">SUM(G16:G17)</f>
        <v>597400</v>
      </c>
      <c r="H18" s="5">
        <f t="shared" ref="H18:I18" si="9">SUM(H16:H17)</f>
        <v>615322</v>
      </c>
      <c r="I18" s="5">
        <f t="shared" si="9"/>
        <v>633781.66</v>
      </c>
      <c r="J18" s="5">
        <f t="shared" ref="J18" si="10">SUM(J16:J17)</f>
        <v>652795.10979999998</v>
      </c>
      <c r="K18" s="5">
        <f t="shared" ref="K18:L18" si="11">SUM(K16:K17)</f>
        <v>672378.96309400001</v>
      </c>
      <c r="L18" s="5">
        <f t="shared" si="11"/>
        <v>692550.33198682009</v>
      </c>
      <c r="M18" s="5">
        <f t="shared" ref="M18" si="12">SUM(M16:M17)</f>
        <v>713326.84194642468</v>
      </c>
      <c r="N18" s="5">
        <f t="shared" ref="N18:O18" si="13">SUM(N16:N17)</f>
        <v>734726.64720481751</v>
      </c>
      <c r="O18" s="5">
        <f t="shared" si="13"/>
        <v>756768.44662096188</v>
      </c>
      <c r="P18" s="5">
        <f t="shared" ref="P18" si="14">SUM(P16:P17)</f>
        <v>779471.50001959084</v>
      </c>
      <c r="Q18" s="5">
        <f t="shared" ref="Q18" si="15">SUM(Q16:Q17)</f>
        <v>802855.64502017852</v>
      </c>
      <c r="R18" s="5">
        <f t="shared" ref="R18" si="16">SUM(R16:R17)</f>
        <v>826941.31437078386</v>
      </c>
      <c r="S18" s="5">
        <f t="shared" ref="S18" si="17">SUM(S16:S17)</f>
        <v>851749.55380190734</v>
      </c>
    </row>
    <row r="19" spans="1:19" x14ac:dyDescent="0.25">
      <c r="B19" s="2"/>
      <c r="C19" s="2"/>
      <c r="D19" s="2"/>
      <c r="E19" s="2"/>
      <c r="F19" s="2"/>
      <c r="G19" s="2"/>
      <c r="H19" s="2"/>
      <c r="I19" s="2"/>
      <c r="J19" s="2"/>
      <c r="K19" s="2"/>
      <c r="L19" s="2"/>
      <c r="M19" s="2"/>
      <c r="N19" s="2"/>
      <c r="O19" s="2"/>
      <c r="P19" s="2"/>
      <c r="Q19" s="2"/>
    </row>
    <row r="20" spans="1:19" x14ac:dyDescent="0.25">
      <c r="A20" t="s">
        <v>8</v>
      </c>
      <c r="B20" s="2">
        <f>B10-B18</f>
        <v>46740</v>
      </c>
      <c r="C20" s="2">
        <f t="shared" ref="C20:F20" si="18">C10-C18</f>
        <v>-354435</v>
      </c>
      <c r="D20" s="2">
        <f t="shared" si="18"/>
        <v>373528</v>
      </c>
      <c r="E20" s="2"/>
      <c r="F20" s="2">
        <f t="shared" si="18"/>
        <v>-568000</v>
      </c>
      <c r="G20" s="2">
        <f>G13-G18</f>
        <v>-285800</v>
      </c>
      <c r="H20" s="2">
        <f t="shared" ref="H20:S20" si="19">H13-H18</f>
        <v>-46162</v>
      </c>
      <c r="I20" s="2">
        <f t="shared" si="19"/>
        <v>527304.73999999987</v>
      </c>
      <c r="J20" s="2">
        <f t="shared" si="19"/>
        <v>827590.05020000017</v>
      </c>
      <c r="K20" s="2">
        <f t="shared" si="19"/>
        <v>837613.90010600025</v>
      </c>
      <c r="L20" s="2">
        <f t="shared" si="19"/>
        <v>1155680.9325699804</v>
      </c>
      <c r="M20" s="2">
        <f t="shared" si="19"/>
        <v>1171869.0479015119</v>
      </c>
      <c r="N20" s="2">
        <f t="shared" si="19"/>
        <v>1188173.160440078</v>
      </c>
      <c r="O20" s="2">
        <f t="shared" si="19"/>
        <v>1204589.3571768317</v>
      </c>
      <c r="P20" s="2">
        <f t="shared" si="19"/>
        <v>1221113.4598541586</v>
      </c>
      <c r="Q20" s="2">
        <f t="shared" si="19"/>
        <v>1237741.0140510455</v>
      </c>
      <c r="R20" s="2">
        <f t="shared" si="19"/>
        <v>1254467.2778818649</v>
      </c>
      <c r="S20" s="2">
        <f t="shared" si="19"/>
        <v>1271287.2102957945</v>
      </c>
    </row>
    <row r="21" spans="1:19" x14ac:dyDescent="0.25">
      <c r="B21" s="2"/>
      <c r="C21" s="2"/>
      <c r="D21" s="2"/>
      <c r="E21" s="2"/>
      <c r="F21" s="2"/>
      <c r="G21" s="2"/>
      <c r="H21" s="2"/>
      <c r="I21" s="2"/>
      <c r="J21" s="2"/>
      <c r="K21" s="2"/>
      <c r="L21" s="2"/>
      <c r="M21" s="2"/>
      <c r="N21" s="2"/>
      <c r="O21" s="2"/>
      <c r="P21" s="2"/>
      <c r="Q21" s="2"/>
    </row>
    <row r="22" spans="1:19" x14ac:dyDescent="0.25">
      <c r="A22" t="s">
        <v>9</v>
      </c>
      <c r="B22" s="2"/>
      <c r="C22" s="2"/>
      <c r="D22" s="2"/>
      <c r="E22" s="2"/>
      <c r="F22" s="2"/>
      <c r="G22" s="2"/>
      <c r="H22" s="2"/>
      <c r="I22" s="2"/>
      <c r="J22" s="2"/>
      <c r="K22" s="2"/>
      <c r="L22" s="2"/>
      <c r="M22" s="2"/>
      <c r="N22" s="2"/>
      <c r="O22" s="2"/>
      <c r="P22" s="2"/>
      <c r="Q22" s="2"/>
    </row>
    <row r="23" spans="1:19" x14ac:dyDescent="0.25">
      <c r="A23" t="s">
        <v>10</v>
      </c>
      <c r="B23" s="2">
        <v>-5467</v>
      </c>
      <c r="C23" s="2">
        <v>0</v>
      </c>
      <c r="D23" s="2">
        <v>0</v>
      </c>
      <c r="E23" s="2"/>
      <c r="F23" s="2"/>
      <c r="G23" s="2"/>
      <c r="H23" s="2"/>
      <c r="I23" s="2"/>
      <c r="J23" s="2"/>
      <c r="K23" s="2"/>
      <c r="L23" s="2"/>
      <c r="M23" s="2"/>
      <c r="N23" s="2"/>
      <c r="O23" s="2"/>
      <c r="P23" s="2"/>
      <c r="Q23" s="2"/>
    </row>
    <row r="24" spans="1:19" x14ac:dyDescent="0.25">
      <c r="A24" t="s">
        <v>11</v>
      </c>
      <c r="B24" s="2">
        <v>26033</v>
      </c>
      <c r="C24" s="2">
        <v>6379</v>
      </c>
      <c r="D24" s="2">
        <v>6003</v>
      </c>
      <c r="E24" s="2"/>
      <c r="F24" s="2"/>
      <c r="G24" s="2"/>
      <c r="H24" s="2"/>
      <c r="I24" s="2"/>
      <c r="J24" s="2"/>
      <c r="K24" s="2"/>
      <c r="L24" s="2"/>
      <c r="M24" s="2"/>
      <c r="N24" s="2"/>
      <c r="O24" s="2"/>
      <c r="P24" s="2"/>
      <c r="Q24" s="2"/>
    </row>
    <row r="25" spans="1:19" x14ac:dyDescent="0.25">
      <c r="A25" t="s">
        <v>12</v>
      </c>
      <c r="B25" s="5">
        <f>SUM(B20:B24)</f>
        <v>67306</v>
      </c>
      <c r="C25" s="5">
        <f t="shared" ref="C25:Q25" si="20">SUM(C20:C24)</f>
        <v>-348056</v>
      </c>
      <c r="D25" s="5">
        <f t="shared" si="20"/>
        <v>379531</v>
      </c>
      <c r="E25" s="5"/>
      <c r="F25" s="5">
        <f t="shared" si="20"/>
        <v>-568000</v>
      </c>
      <c r="G25" s="5">
        <f t="shared" si="20"/>
        <v>-285800</v>
      </c>
      <c r="H25" s="5">
        <f t="shared" si="20"/>
        <v>-46162</v>
      </c>
      <c r="I25" s="5">
        <f t="shared" si="20"/>
        <v>527304.73999999987</v>
      </c>
      <c r="J25" s="5">
        <f t="shared" si="20"/>
        <v>827590.05020000017</v>
      </c>
      <c r="K25" s="5">
        <f t="shared" si="20"/>
        <v>837613.90010600025</v>
      </c>
      <c r="L25" s="5">
        <f t="shared" si="20"/>
        <v>1155680.9325699804</v>
      </c>
      <c r="M25" s="5">
        <f t="shared" si="20"/>
        <v>1171869.0479015119</v>
      </c>
      <c r="N25" s="5">
        <f t="shared" si="20"/>
        <v>1188173.160440078</v>
      </c>
      <c r="O25" s="5">
        <f t="shared" si="20"/>
        <v>1204589.3571768317</v>
      </c>
      <c r="P25" s="5">
        <f t="shared" si="20"/>
        <v>1221113.4598541586</v>
      </c>
      <c r="Q25" s="5">
        <f t="shared" si="20"/>
        <v>1237741.0140510455</v>
      </c>
      <c r="R25" s="5">
        <f t="shared" ref="R25" si="21">SUM(R20:R24)</f>
        <v>1254467.2778818649</v>
      </c>
      <c r="S25" s="5">
        <f t="shared" ref="S25" si="22">SUM(S20:S24)</f>
        <v>1271287.2102957945</v>
      </c>
    </row>
    <row r="26" spans="1:19" x14ac:dyDescent="0.25">
      <c r="B26" s="2"/>
      <c r="C26" s="2"/>
      <c r="D26" s="2"/>
      <c r="E26" s="2"/>
      <c r="F26" s="2"/>
      <c r="G26" s="2"/>
      <c r="H26" s="2"/>
      <c r="I26" s="2"/>
      <c r="J26" s="2"/>
      <c r="K26" s="2"/>
      <c r="L26" s="2"/>
      <c r="M26" s="2"/>
      <c r="N26" s="2"/>
      <c r="O26" s="2"/>
      <c r="P26" s="2"/>
      <c r="Q26" s="2"/>
    </row>
    <row r="27" spans="1:19" x14ac:dyDescent="0.25">
      <c r="A27" t="s">
        <v>17</v>
      </c>
      <c r="B27" s="2">
        <v>-448</v>
      </c>
      <c r="C27" s="2">
        <v>-809</v>
      </c>
      <c r="D27" s="2">
        <v>-1870</v>
      </c>
      <c r="E27" s="2"/>
      <c r="F27" s="2"/>
      <c r="G27" s="2"/>
      <c r="H27" s="2"/>
      <c r="I27" s="2"/>
      <c r="J27" s="2"/>
      <c r="K27" s="2"/>
      <c r="L27" s="2"/>
      <c r="M27" s="2"/>
      <c r="N27" s="2"/>
      <c r="O27" s="2"/>
      <c r="P27" s="2"/>
      <c r="Q27" s="2"/>
    </row>
    <row r="28" spans="1:19" x14ac:dyDescent="0.25">
      <c r="A28" t="s">
        <v>13</v>
      </c>
      <c r="B28" s="5">
        <f>SUM(B25:B27)</f>
        <v>66858</v>
      </c>
      <c r="C28" s="5">
        <f t="shared" ref="C28:Q28" si="23">SUM(C25:C27)</f>
        <v>-348865</v>
      </c>
      <c r="D28" s="5">
        <f t="shared" si="23"/>
        <v>377661</v>
      </c>
      <c r="E28" s="5"/>
      <c r="F28" s="5">
        <f t="shared" si="23"/>
        <v>-568000</v>
      </c>
      <c r="G28" s="5">
        <f t="shared" si="23"/>
        <v>-285800</v>
      </c>
      <c r="H28" s="5">
        <f t="shared" si="23"/>
        <v>-46162</v>
      </c>
      <c r="I28" s="5">
        <f t="shared" si="23"/>
        <v>527304.73999999987</v>
      </c>
      <c r="J28" s="5">
        <f t="shared" si="23"/>
        <v>827590.05020000017</v>
      </c>
      <c r="K28" s="5">
        <f t="shared" si="23"/>
        <v>837613.90010600025</v>
      </c>
      <c r="L28" s="5">
        <f t="shared" si="23"/>
        <v>1155680.9325699804</v>
      </c>
      <c r="M28" s="5">
        <f t="shared" si="23"/>
        <v>1171869.0479015119</v>
      </c>
      <c r="N28" s="5">
        <f t="shared" si="23"/>
        <v>1188173.160440078</v>
      </c>
      <c r="O28" s="5">
        <f t="shared" si="23"/>
        <v>1204589.3571768317</v>
      </c>
      <c r="P28" s="5">
        <f t="shared" si="23"/>
        <v>1221113.4598541586</v>
      </c>
      <c r="Q28" s="5">
        <f t="shared" si="23"/>
        <v>1237741.0140510455</v>
      </c>
      <c r="R28" s="5">
        <f t="shared" ref="R28" si="24">SUM(R25:R27)</f>
        <v>1254467.2778818649</v>
      </c>
      <c r="S28" s="5">
        <f t="shared" ref="S28" si="25">SUM(S25:S27)</f>
        <v>1271287.2102957945</v>
      </c>
    </row>
    <row r="29" spans="1:19" x14ac:dyDescent="0.25">
      <c r="B29" s="2"/>
      <c r="C29" s="2"/>
      <c r="D29" s="2"/>
      <c r="E29" s="2"/>
      <c r="F29" s="2"/>
      <c r="G29" s="2"/>
      <c r="H29" s="2"/>
      <c r="I29" s="2"/>
      <c r="J29" s="2"/>
      <c r="K29" s="2"/>
      <c r="L29" s="2"/>
      <c r="M29" s="2"/>
      <c r="N29" s="2"/>
      <c r="O29" s="2"/>
      <c r="P29" s="2"/>
      <c r="Q29" s="2"/>
    </row>
    <row r="30" spans="1:19" x14ac:dyDescent="0.25">
      <c r="A30" t="s">
        <v>14</v>
      </c>
      <c r="B30" s="2">
        <v>15</v>
      </c>
      <c r="C30" s="2">
        <v>40</v>
      </c>
      <c r="D30" s="2">
        <v>-11</v>
      </c>
      <c r="E30" s="2"/>
      <c r="F30" s="2"/>
      <c r="G30" s="2"/>
      <c r="H30" s="2"/>
      <c r="I30" s="2"/>
      <c r="J30" s="2"/>
      <c r="K30" s="2"/>
      <c r="L30" s="2"/>
      <c r="M30" s="2"/>
      <c r="N30" s="2"/>
      <c r="O30" s="2"/>
      <c r="P30" s="2"/>
      <c r="Q30" s="2"/>
    </row>
    <row r="31" spans="1:19" x14ac:dyDescent="0.25">
      <c r="A31" t="s">
        <v>15</v>
      </c>
      <c r="B31" s="2">
        <v>0</v>
      </c>
      <c r="C31" s="2">
        <v>-130</v>
      </c>
      <c r="D31" s="2">
        <v>-4973</v>
      </c>
      <c r="E31" s="2"/>
      <c r="F31" s="2"/>
      <c r="G31" s="2"/>
      <c r="H31" s="2"/>
      <c r="I31" s="2"/>
      <c r="J31" s="2"/>
      <c r="K31" s="2"/>
      <c r="L31" s="2"/>
      <c r="M31" s="2"/>
      <c r="N31" s="2"/>
      <c r="O31" s="2"/>
      <c r="P31" s="2"/>
      <c r="Q31" s="2"/>
    </row>
    <row r="32" spans="1:19" ht="15.75" thickBot="1" x14ac:dyDescent="0.3">
      <c r="A32" t="s">
        <v>16</v>
      </c>
      <c r="B32" s="6">
        <f>SUM(B28:B31)</f>
        <v>66873</v>
      </c>
      <c r="C32" s="6">
        <f t="shared" ref="C32:Q32" si="26">SUM(C28:C31)</f>
        <v>-348955</v>
      </c>
      <c r="D32" s="6">
        <f t="shared" si="26"/>
        <v>372677</v>
      </c>
      <c r="E32" s="6"/>
      <c r="F32" s="6">
        <f t="shared" si="26"/>
        <v>-568000</v>
      </c>
      <c r="G32" s="6">
        <f t="shared" si="26"/>
        <v>-285800</v>
      </c>
      <c r="H32" s="6">
        <f t="shared" si="26"/>
        <v>-46162</v>
      </c>
      <c r="I32" s="6">
        <f t="shared" si="26"/>
        <v>527304.73999999987</v>
      </c>
      <c r="J32" s="6">
        <f t="shared" si="26"/>
        <v>827590.05020000017</v>
      </c>
      <c r="K32" s="6">
        <f t="shared" si="26"/>
        <v>837613.90010600025</v>
      </c>
      <c r="L32" s="6">
        <f t="shared" si="26"/>
        <v>1155680.9325699804</v>
      </c>
      <c r="M32" s="6">
        <f t="shared" si="26"/>
        <v>1171869.0479015119</v>
      </c>
      <c r="N32" s="6">
        <f t="shared" si="26"/>
        <v>1188173.160440078</v>
      </c>
      <c r="O32" s="6">
        <f t="shared" si="26"/>
        <v>1204589.3571768317</v>
      </c>
      <c r="P32" s="6">
        <f t="shared" si="26"/>
        <v>1221113.4598541586</v>
      </c>
      <c r="Q32" s="6">
        <f t="shared" si="26"/>
        <v>1237741.0140510455</v>
      </c>
      <c r="R32" s="6">
        <f t="shared" ref="R32" si="27">SUM(R28:R31)</f>
        <v>1254467.2778818649</v>
      </c>
      <c r="S32" s="6">
        <f t="shared" ref="S32" si="28">SUM(S28:S31)</f>
        <v>1271287.2102957945</v>
      </c>
    </row>
    <row r="33" ht="15.75" thickTop="1" x14ac:dyDescent="0.25"/>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75C61-CE03-4C6F-8306-50F20CC76DB5}">
  <dimension ref="A3:G39"/>
  <sheetViews>
    <sheetView workbookViewId="0">
      <selection activeCell="D40" sqref="D40:E40"/>
    </sheetView>
  </sheetViews>
  <sheetFormatPr defaultRowHeight="15" x14ac:dyDescent="0.25"/>
  <cols>
    <col min="1" max="1" width="46.42578125" customWidth="1"/>
    <col min="2" max="5" width="13.5703125" customWidth="1"/>
  </cols>
  <sheetData>
    <row r="3" spans="1:7" x14ac:dyDescent="0.25">
      <c r="A3" s="11" t="s">
        <v>63</v>
      </c>
    </row>
    <row r="5" spans="1:7" x14ac:dyDescent="0.25">
      <c r="B5" s="20" t="s">
        <v>71</v>
      </c>
      <c r="C5" s="20" t="s">
        <v>72</v>
      </c>
      <c r="D5" s="20" t="s">
        <v>73</v>
      </c>
      <c r="E5" s="20" t="s">
        <v>74</v>
      </c>
    </row>
    <row r="7" spans="1:7" x14ac:dyDescent="0.25">
      <c r="A7" s="18" t="s">
        <v>76</v>
      </c>
      <c r="G7" s="11" t="s">
        <v>93</v>
      </c>
    </row>
    <row r="9" spans="1:7" x14ac:dyDescent="0.25">
      <c r="A9" t="s">
        <v>77</v>
      </c>
      <c r="B9" s="19" t="s">
        <v>75</v>
      </c>
      <c r="C9" s="19" t="s">
        <v>75</v>
      </c>
      <c r="D9" s="19" t="s">
        <v>75</v>
      </c>
    </row>
    <row r="10" spans="1:7" x14ac:dyDescent="0.25">
      <c r="A10" t="s">
        <v>78</v>
      </c>
      <c r="B10" s="19" t="s">
        <v>75</v>
      </c>
      <c r="C10" s="19" t="s">
        <v>75</v>
      </c>
      <c r="D10" s="19" t="s">
        <v>75</v>
      </c>
    </row>
    <row r="11" spans="1:7" x14ac:dyDescent="0.25">
      <c r="A11" t="s">
        <v>79</v>
      </c>
      <c r="B11" s="19" t="s">
        <v>75</v>
      </c>
    </row>
    <row r="12" spans="1:7" x14ac:dyDescent="0.25">
      <c r="A12" t="s">
        <v>80</v>
      </c>
      <c r="B12" s="19" t="s">
        <v>75</v>
      </c>
    </row>
    <row r="15" spans="1:7" x14ac:dyDescent="0.25">
      <c r="A15" s="18" t="s">
        <v>70</v>
      </c>
      <c r="G15" s="11" t="s">
        <v>94</v>
      </c>
    </row>
    <row r="16" spans="1:7" x14ac:dyDescent="0.25">
      <c r="A16" t="s">
        <v>21</v>
      </c>
      <c r="B16" s="19" t="s">
        <v>75</v>
      </c>
      <c r="C16" s="19" t="s">
        <v>75</v>
      </c>
      <c r="D16" s="19" t="s">
        <v>75</v>
      </c>
    </row>
    <row r="17" spans="1:7" x14ac:dyDescent="0.25">
      <c r="A17" t="s">
        <v>64</v>
      </c>
      <c r="B17" s="19" t="s">
        <v>75</v>
      </c>
      <c r="C17" s="19" t="s">
        <v>75</v>
      </c>
    </row>
    <row r="18" spans="1:7" x14ac:dyDescent="0.25">
      <c r="A18" t="s">
        <v>23</v>
      </c>
      <c r="B18" s="19" t="s">
        <v>75</v>
      </c>
      <c r="C18" s="19" t="s">
        <v>75</v>
      </c>
      <c r="D18" s="19" t="s">
        <v>75</v>
      </c>
    </row>
    <row r="19" spans="1:7" x14ac:dyDescent="0.25">
      <c r="A19" t="s">
        <v>65</v>
      </c>
      <c r="B19" s="19" t="s">
        <v>75</v>
      </c>
      <c r="C19" s="19" t="s">
        <v>75</v>
      </c>
    </row>
    <row r="20" spans="1:7" x14ac:dyDescent="0.25">
      <c r="A20" t="s">
        <v>66</v>
      </c>
      <c r="B20" s="19" t="s">
        <v>75</v>
      </c>
    </row>
    <row r="21" spans="1:7" x14ac:dyDescent="0.25">
      <c r="A21" t="s">
        <v>67</v>
      </c>
      <c r="B21" s="19" t="s">
        <v>75</v>
      </c>
    </row>
    <row r="22" spans="1:7" x14ac:dyDescent="0.25">
      <c r="A22" t="s">
        <v>68</v>
      </c>
      <c r="B22" s="19" t="s">
        <v>75</v>
      </c>
      <c r="C22" s="19" t="s">
        <v>75</v>
      </c>
    </row>
    <row r="23" spans="1:7" x14ac:dyDescent="0.25">
      <c r="A23" t="s">
        <v>69</v>
      </c>
      <c r="B23" s="19" t="s">
        <v>75</v>
      </c>
    </row>
    <row r="26" spans="1:7" x14ac:dyDescent="0.25">
      <c r="A26" s="18" t="s">
        <v>81</v>
      </c>
      <c r="G26" s="11" t="s">
        <v>95</v>
      </c>
    </row>
    <row r="27" spans="1:7" x14ac:dyDescent="0.25">
      <c r="A27" t="s">
        <v>82</v>
      </c>
      <c r="B27" s="19" t="s">
        <v>75</v>
      </c>
      <c r="C27" s="19" t="s">
        <v>75</v>
      </c>
      <c r="D27" s="19" t="s">
        <v>75</v>
      </c>
    </row>
    <row r="28" spans="1:7" x14ac:dyDescent="0.25">
      <c r="A28" t="s">
        <v>83</v>
      </c>
      <c r="B28" s="19" t="s">
        <v>75</v>
      </c>
      <c r="C28" s="19" t="s">
        <v>75</v>
      </c>
    </row>
    <row r="29" spans="1:7" x14ac:dyDescent="0.25">
      <c r="A29" t="s">
        <v>84</v>
      </c>
      <c r="B29" s="19" t="s">
        <v>75</v>
      </c>
    </row>
    <row r="32" spans="1:7" x14ac:dyDescent="0.25">
      <c r="A32" s="18" t="s">
        <v>85</v>
      </c>
      <c r="G32" s="11" t="s">
        <v>96</v>
      </c>
    </row>
    <row r="33" spans="1:3" x14ac:dyDescent="0.25">
      <c r="A33" t="s">
        <v>86</v>
      </c>
      <c r="B33" s="19" t="s">
        <v>75</v>
      </c>
      <c r="C33" s="19" t="s">
        <v>75</v>
      </c>
    </row>
    <row r="34" spans="1:3" x14ac:dyDescent="0.25">
      <c r="A34" t="s">
        <v>87</v>
      </c>
      <c r="B34" s="19" t="s">
        <v>75</v>
      </c>
    </row>
    <row r="35" spans="1:3" x14ac:dyDescent="0.25">
      <c r="A35" t="s">
        <v>88</v>
      </c>
      <c r="B35" s="19" t="s">
        <v>75</v>
      </c>
    </row>
    <row r="36" spans="1:3" x14ac:dyDescent="0.25">
      <c r="A36" t="s">
        <v>89</v>
      </c>
      <c r="B36" s="19" t="s">
        <v>75</v>
      </c>
    </row>
    <row r="37" spans="1:3" x14ac:dyDescent="0.25">
      <c r="A37" t="s">
        <v>90</v>
      </c>
      <c r="B37" s="19" t="s">
        <v>75</v>
      </c>
    </row>
    <row r="38" spans="1:3" x14ac:dyDescent="0.25">
      <c r="A38" t="s">
        <v>91</v>
      </c>
      <c r="B38" s="19" t="s">
        <v>75</v>
      </c>
    </row>
    <row r="39" spans="1:3" x14ac:dyDescent="0.25">
      <c r="A39" t="s">
        <v>92</v>
      </c>
      <c r="B39" s="19" t="s">
        <v>75</v>
      </c>
    </row>
  </sheetData>
  <hyperlinks>
    <hyperlink ref="A3" r:id="rId1" display="http://www.crisprtx.com/programs/pipeline" xr:uid="{59B334B3-39C9-4006-A2B4-2886A41E48C2}"/>
    <hyperlink ref="G7" r:id="rId2" display="http://www.crisprtx.com/programs/hemoglobinopathies" xr:uid="{122C0A40-3AF2-4464-948C-CC579CB93EF6}"/>
    <hyperlink ref="G15" r:id="rId3" display="http://www.crisprtx.com/programs/immuno-oncology" xr:uid="{D65DC4F4-5F42-4261-A85E-6732F8ED0A09}"/>
    <hyperlink ref="G26" r:id="rId4" display="http://www.crisprtx.com/programs/regenerative-medicine" xr:uid="{D62C841F-0E1F-4F14-9448-31B496964A2D}"/>
    <hyperlink ref="G32" r:id="rId5" display="http://www.crisprtx.com/programs/in-vivo" xr:uid="{D64A2B35-70D6-4F51-9AC8-822D5AF2A7F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D59BD-5380-41D2-9346-F21F4E27E8E2}">
  <dimension ref="A2:P60"/>
  <sheetViews>
    <sheetView workbookViewId="0">
      <selection activeCell="F18" sqref="F18"/>
    </sheetView>
  </sheetViews>
  <sheetFormatPr defaultRowHeight="15" x14ac:dyDescent="0.25"/>
  <cols>
    <col min="1" max="1" width="14.7109375" customWidth="1"/>
    <col min="4" max="4" width="12.5703125" bestFit="1" customWidth="1"/>
    <col min="5" max="7" width="14.28515625" bestFit="1" customWidth="1"/>
    <col min="8" max="8" width="13.5703125" customWidth="1"/>
    <col min="9" max="16" width="14.28515625" bestFit="1" customWidth="1"/>
  </cols>
  <sheetData>
    <row r="2" spans="1:16" x14ac:dyDescent="0.25">
      <c r="B2" t="s">
        <v>122</v>
      </c>
    </row>
    <row r="4" spans="1:16" x14ac:dyDescent="0.25">
      <c r="D4">
        <v>2023</v>
      </c>
      <c r="E4">
        <f>D4+1</f>
        <v>2024</v>
      </c>
      <c r="F4">
        <f t="shared" ref="F4:P4" si="0">E4+1</f>
        <v>2025</v>
      </c>
      <c r="G4">
        <f t="shared" si="0"/>
        <v>2026</v>
      </c>
      <c r="H4">
        <f t="shared" si="0"/>
        <v>2027</v>
      </c>
      <c r="I4">
        <f t="shared" si="0"/>
        <v>2028</v>
      </c>
      <c r="J4">
        <f t="shared" si="0"/>
        <v>2029</v>
      </c>
      <c r="K4">
        <f t="shared" si="0"/>
        <v>2030</v>
      </c>
      <c r="L4">
        <f t="shared" si="0"/>
        <v>2031</v>
      </c>
      <c r="M4">
        <f t="shared" si="0"/>
        <v>2032</v>
      </c>
      <c r="N4">
        <f t="shared" si="0"/>
        <v>2033</v>
      </c>
      <c r="O4">
        <f t="shared" si="0"/>
        <v>2034</v>
      </c>
      <c r="P4">
        <f t="shared" si="0"/>
        <v>2035</v>
      </c>
    </row>
    <row r="5" spans="1:16" x14ac:dyDescent="0.25">
      <c r="B5" t="s">
        <v>119</v>
      </c>
      <c r="D5" s="2">
        <v>1000</v>
      </c>
      <c r="E5" s="2">
        <v>5000</v>
      </c>
      <c r="F5" s="2">
        <v>10000</v>
      </c>
      <c r="G5" s="2">
        <v>12500</v>
      </c>
      <c r="H5" s="2">
        <v>12500</v>
      </c>
      <c r="I5" s="2">
        <v>15000</v>
      </c>
      <c r="J5" s="2">
        <v>15000</v>
      </c>
      <c r="K5" s="2">
        <v>15000</v>
      </c>
      <c r="L5" s="2">
        <v>15000</v>
      </c>
      <c r="M5" s="2">
        <v>15000</v>
      </c>
      <c r="N5" s="2">
        <v>15000</v>
      </c>
      <c r="O5" s="2">
        <v>15000</v>
      </c>
      <c r="P5" s="2">
        <v>15000</v>
      </c>
    </row>
    <row r="6" spans="1:16" x14ac:dyDescent="0.25">
      <c r="B6" t="s">
        <v>120</v>
      </c>
      <c r="D6" s="2">
        <v>300</v>
      </c>
      <c r="E6" s="2">
        <f>D6*1.02</f>
        <v>306</v>
      </c>
      <c r="F6" s="2">
        <f t="shared" ref="F6:P6" si="1">E6*1.02</f>
        <v>312.12</v>
      </c>
      <c r="G6" s="2">
        <f t="shared" si="1"/>
        <v>318.36240000000004</v>
      </c>
      <c r="H6" s="2">
        <f t="shared" si="1"/>
        <v>324.72964800000005</v>
      </c>
      <c r="I6" s="2">
        <f t="shared" si="1"/>
        <v>331.22424096000009</v>
      </c>
      <c r="J6" s="2">
        <f t="shared" si="1"/>
        <v>337.84872577920009</v>
      </c>
      <c r="K6" s="2">
        <f t="shared" si="1"/>
        <v>344.60570029478413</v>
      </c>
      <c r="L6" s="2">
        <f t="shared" si="1"/>
        <v>351.49781430067981</v>
      </c>
      <c r="M6" s="2">
        <f t="shared" si="1"/>
        <v>358.52777058669341</v>
      </c>
      <c r="N6" s="2">
        <f t="shared" si="1"/>
        <v>365.69832599842726</v>
      </c>
      <c r="O6" s="2">
        <f t="shared" si="1"/>
        <v>373.01229251839584</v>
      </c>
      <c r="P6" s="2">
        <f t="shared" si="1"/>
        <v>380.47253836876376</v>
      </c>
    </row>
    <row r="7" spans="1:16" x14ac:dyDescent="0.25">
      <c r="B7" t="s">
        <v>121</v>
      </c>
      <c r="D7" s="5">
        <f>D5*D6</f>
        <v>300000</v>
      </c>
      <c r="E7" s="5">
        <f t="shared" ref="E7:P7" si="2">E5*E6</f>
        <v>1530000</v>
      </c>
      <c r="F7" s="5">
        <f t="shared" si="2"/>
        <v>3121200</v>
      </c>
      <c r="G7" s="5">
        <f t="shared" si="2"/>
        <v>3979530.0000000005</v>
      </c>
      <c r="H7" s="5">
        <f t="shared" si="2"/>
        <v>4059120.6000000006</v>
      </c>
      <c r="I7" s="5">
        <f t="shared" si="2"/>
        <v>4968363.6144000012</v>
      </c>
      <c r="J7" s="5">
        <f t="shared" si="2"/>
        <v>5067730.8866880015</v>
      </c>
      <c r="K7" s="5">
        <f t="shared" si="2"/>
        <v>5169085.5044217622</v>
      </c>
      <c r="L7" s="5">
        <f t="shared" si="2"/>
        <v>5272467.2145101968</v>
      </c>
      <c r="M7" s="5">
        <f t="shared" si="2"/>
        <v>5377916.5588004012</v>
      </c>
      <c r="N7" s="5">
        <f t="shared" si="2"/>
        <v>5485474.8899764093</v>
      </c>
      <c r="O7" s="5">
        <f t="shared" si="2"/>
        <v>5595184.387775938</v>
      </c>
      <c r="P7" s="5">
        <f t="shared" si="2"/>
        <v>5707088.0755314566</v>
      </c>
    </row>
    <row r="8" spans="1:16" x14ac:dyDescent="0.25">
      <c r="D8" s="7"/>
      <c r="E8" s="7"/>
      <c r="F8" s="7"/>
      <c r="G8" s="7"/>
      <c r="H8" s="7"/>
      <c r="I8" s="7"/>
      <c r="J8" s="7"/>
      <c r="K8" s="7"/>
      <c r="L8" s="7"/>
      <c r="M8" s="7"/>
      <c r="N8" s="7"/>
      <c r="O8" s="7"/>
      <c r="P8" s="7"/>
    </row>
    <row r="9" spans="1:16" x14ac:dyDescent="0.25">
      <c r="B9" t="s">
        <v>123</v>
      </c>
      <c r="D9" s="2">
        <f>D7*0.4</f>
        <v>120000</v>
      </c>
      <c r="E9" s="2">
        <f t="shared" ref="E9:P9" si="3">E7*0.4</f>
        <v>612000</v>
      </c>
      <c r="F9" s="2">
        <f t="shared" si="3"/>
        <v>1248480</v>
      </c>
      <c r="G9" s="2">
        <f t="shared" si="3"/>
        <v>1591812.0000000002</v>
      </c>
      <c r="H9" s="2">
        <f t="shared" si="3"/>
        <v>1623648.2400000002</v>
      </c>
      <c r="I9" s="2">
        <f t="shared" si="3"/>
        <v>1987345.4457600005</v>
      </c>
      <c r="J9" s="2">
        <f t="shared" si="3"/>
        <v>2027092.3546752008</v>
      </c>
      <c r="K9" s="2">
        <f t="shared" si="3"/>
        <v>2067634.2017687049</v>
      </c>
      <c r="L9" s="2">
        <f t="shared" si="3"/>
        <v>2108986.885804079</v>
      </c>
      <c r="M9" s="2">
        <f t="shared" si="3"/>
        <v>2151166.6235201606</v>
      </c>
      <c r="N9" s="2">
        <f t="shared" si="3"/>
        <v>2194189.9559905636</v>
      </c>
      <c r="O9" s="2">
        <f t="shared" si="3"/>
        <v>2238073.7551103751</v>
      </c>
      <c r="P9" s="2">
        <f t="shared" si="3"/>
        <v>2282835.2302125827</v>
      </c>
    </row>
    <row r="11" spans="1:16" x14ac:dyDescent="0.25">
      <c r="B11" t="s">
        <v>1</v>
      </c>
      <c r="D11" s="27">
        <f>D9*93%</f>
        <v>111600</v>
      </c>
      <c r="E11" s="27">
        <f t="shared" ref="E11:P11" si="4">E9*93%</f>
        <v>569160</v>
      </c>
      <c r="F11" s="27">
        <f t="shared" si="4"/>
        <v>1161086.4000000001</v>
      </c>
      <c r="G11" s="27">
        <f t="shared" si="4"/>
        <v>1480385.1600000004</v>
      </c>
      <c r="H11" s="27">
        <f t="shared" si="4"/>
        <v>1509992.8632000003</v>
      </c>
      <c r="I11" s="27">
        <f t="shared" si="4"/>
        <v>1848231.2645568005</v>
      </c>
      <c r="J11" s="27">
        <f t="shared" si="4"/>
        <v>1885195.8898479368</v>
      </c>
      <c r="K11" s="27">
        <f t="shared" si="4"/>
        <v>1922899.8076448957</v>
      </c>
      <c r="L11" s="27">
        <f t="shared" si="4"/>
        <v>1961357.8037977936</v>
      </c>
      <c r="M11" s="27">
        <f t="shared" si="4"/>
        <v>2000584.9598737494</v>
      </c>
      <c r="N11" s="27">
        <f t="shared" si="4"/>
        <v>2040596.6590712243</v>
      </c>
      <c r="O11" s="27">
        <f t="shared" si="4"/>
        <v>2081408.5922526489</v>
      </c>
      <c r="P11" s="27">
        <f t="shared" si="4"/>
        <v>2123036.7640977022</v>
      </c>
    </row>
    <row r="13" spans="1:16" x14ac:dyDescent="0.25">
      <c r="B13" t="s">
        <v>124</v>
      </c>
      <c r="D13" s="9">
        <f>D11/D9</f>
        <v>0.93</v>
      </c>
      <c r="E13" s="9">
        <f t="shared" ref="E13:O13" si="5">E11/E9</f>
        <v>0.93</v>
      </c>
      <c r="F13" s="9">
        <f t="shared" si="5"/>
        <v>0.93000000000000016</v>
      </c>
      <c r="G13" s="9">
        <f t="shared" si="5"/>
        <v>0.93</v>
      </c>
      <c r="H13" s="9">
        <f t="shared" si="5"/>
        <v>0.93</v>
      </c>
      <c r="I13" s="9">
        <f t="shared" si="5"/>
        <v>0.93</v>
      </c>
      <c r="J13" s="9">
        <f t="shared" si="5"/>
        <v>0.93</v>
      </c>
      <c r="K13" s="9">
        <f t="shared" si="5"/>
        <v>0.93</v>
      </c>
      <c r="L13" s="9">
        <f t="shared" si="5"/>
        <v>0.93</v>
      </c>
      <c r="M13" s="9">
        <f t="shared" si="5"/>
        <v>0.93</v>
      </c>
      <c r="N13" s="9">
        <f t="shared" si="5"/>
        <v>0.93</v>
      </c>
      <c r="O13" s="9">
        <f t="shared" si="5"/>
        <v>0.93</v>
      </c>
      <c r="P13" s="9">
        <f>P11/P9</f>
        <v>0.93000000000000016</v>
      </c>
    </row>
    <row r="16" spans="1:16" x14ac:dyDescent="0.25">
      <c r="A16" s="1" t="s">
        <v>24</v>
      </c>
      <c r="B16" s="1" t="s">
        <v>0</v>
      </c>
      <c r="C16" s="1"/>
      <c r="D16" s="1"/>
      <c r="E16" s="1"/>
      <c r="F16" s="1"/>
      <c r="G16" s="26"/>
      <c r="H16" s="1"/>
      <c r="I16" s="1"/>
      <c r="J16" s="1"/>
      <c r="K16" s="1"/>
      <c r="L16" s="1"/>
    </row>
    <row r="17" spans="1:12" x14ac:dyDescent="0.25">
      <c r="A17" s="1" t="s">
        <v>25</v>
      </c>
      <c r="B17" s="1" t="s">
        <v>26</v>
      </c>
      <c r="C17" s="1"/>
      <c r="D17" s="1"/>
      <c r="E17" s="1"/>
      <c r="F17" s="1"/>
      <c r="G17" s="1"/>
      <c r="H17" s="1"/>
      <c r="I17" s="1"/>
      <c r="J17" s="1"/>
      <c r="K17" s="1"/>
      <c r="L17" s="1"/>
    </row>
    <row r="18" spans="1:12" x14ac:dyDescent="0.25">
      <c r="A18" s="1" t="s">
        <v>27</v>
      </c>
      <c r="B18" s="1" t="s">
        <v>28</v>
      </c>
      <c r="C18" s="1"/>
      <c r="D18" s="1"/>
      <c r="E18" s="1"/>
      <c r="F18" s="1"/>
      <c r="G18" s="1"/>
      <c r="H18" s="1"/>
      <c r="I18" s="1"/>
      <c r="J18" s="1"/>
      <c r="K18" s="1"/>
      <c r="L18" s="1"/>
    </row>
    <row r="19" spans="1:12" x14ac:dyDescent="0.25">
      <c r="A19" s="1" t="s">
        <v>29</v>
      </c>
      <c r="B19" s="1" t="s">
        <v>30</v>
      </c>
      <c r="C19" s="1"/>
      <c r="D19" s="1"/>
      <c r="E19" s="1"/>
      <c r="F19" s="1"/>
      <c r="G19" s="1"/>
      <c r="H19" s="1"/>
      <c r="I19" s="1"/>
      <c r="J19" s="1"/>
      <c r="K19" s="1"/>
      <c r="L19" s="1"/>
    </row>
    <row r="20" spans="1:12" x14ac:dyDescent="0.25">
      <c r="A20" s="1" t="s">
        <v>31</v>
      </c>
      <c r="B20" s="1" t="s">
        <v>32</v>
      </c>
      <c r="C20" s="1"/>
      <c r="D20" s="1"/>
      <c r="E20" s="1"/>
      <c r="F20" s="1"/>
      <c r="G20" s="1"/>
      <c r="H20" s="1"/>
      <c r="I20" s="1"/>
      <c r="J20" s="1"/>
      <c r="K20" s="1"/>
      <c r="L20" s="1"/>
    </row>
    <row r="21" spans="1:12" x14ac:dyDescent="0.25">
      <c r="A21" s="1" t="s">
        <v>33</v>
      </c>
      <c r="B21" s="1" t="s">
        <v>34</v>
      </c>
      <c r="C21" s="1"/>
      <c r="D21" s="1"/>
      <c r="E21" s="1"/>
      <c r="F21" s="1"/>
      <c r="G21" s="1"/>
      <c r="H21" s="1"/>
      <c r="I21" s="1"/>
      <c r="J21" s="1"/>
      <c r="K21" s="1"/>
      <c r="L21" s="1"/>
    </row>
    <row r="22" spans="1:12" x14ac:dyDescent="0.25">
      <c r="A22" s="1" t="s">
        <v>35</v>
      </c>
      <c r="B22" s="1" t="s">
        <v>36</v>
      </c>
      <c r="C22" s="1"/>
      <c r="D22" s="1"/>
      <c r="E22" s="1"/>
      <c r="F22" s="1"/>
      <c r="G22" s="1"/>
      <c r="H22" s="1"/>
      <c r="I22" s="1"/>
      <c r="J22" s="1"/>
      <c r="K22" s="1"/>
      <c r="L22" s="1"/>
    </row>
    <row r="23" spans="1:12" x14ac:dyDescent="0.25">
      <c r="A23" s="1" t="s">
        <v>37</v>
      </c>
      <c r="B23" s="1"/>
      <c r="C23" s="1"/>
      <c r="D23" s="1"/>
      <c r="E23" s="1"/>
      <c r="F23" s="1"/>
      <c r="G23" s="1"/>
      <c r="H23" s="1"/>
      <c r="I23" s="1"/>
      <c r="J23" s="1"/>
      <c r="K23" s="1"/>
      <c r="L23" s="1"/>
    </row>
    <row r="24" spans="1:12" x14ac:dyDescent="0.25">
      <c r="A24" s="1"/>
      <c r="B24" s="10" t="s">
        <v>38</v>
      </c>
      <c r="C24" s="1"/>
      <c r="D24" s="1"/>
      <c r="E24" s="1"/>
      <c r="F24" s="1"/>
      <c r="G24" s="1"/>
      <c r="H24" s="1"/>
      <c r="I24" s="1"/>
      <c r="J24" s="1"/>
      <c r="K24" s="1"/>
      <c r="L24" s="1"/>
    </row>
    <row r="25" spans="1:12" x14ac:dyDescent="0.25">
      <c r="A25" s="1"/>
      <c r="B25" s="1" t="s">
        <v>39</v>
      </c>
      <c r="C25" s="1"/>
      <c r="D25" s="1"/>
      <c r="E25" s="1"/>
      <c r="F25" s="1"/>
      <c r="G25" s="1"/>
      <c r="H25" s="11" t="s">
        <v>40</v>
      </c>
      <c r="I25" s="1"/>
      <c r="J25" s="1"/>
      <c r="K25" s="1"/>
      <c r="L25" s="1"/>
    </row>
    <row r="26" spans="1:12" x14ac:dyDescent="0.25">
      <c r="A26" s="1"/>
      <c r="B26" s="1" t="s">
        <v>41</v>
      </c>
      <c r="C26" s="1"/>
      <c r="D26" s="1"/>
      <c r="E26" s="1"/>
      <c r="F26" s="1"/>
      <c r="G26" s="1"/>
      <c r="H26" s="1"/>
      <c r="I26" s="1"/>
      <c r="J26" s="1"/>
      <c r="K26" s="1"/>
      <c r="L26" s="1"/>
    </row>
    <row r="27" spans="1:12" x14ac:dyDescent="0.25">
      <c r="A27" s="1"/>
      <c r="B27" s="1" t="s">
        <v>42</v>
      </c>
      <c r="C27" s="1"/>
      <c r="D27" s="1"/>
      <c r="E27" s="1"/>
      <c r="F27" s="1"/>
      <c r="G27" s="1"/>
      <c r="H27" s="1"/>
      <c r="I27" s="1"/>
      <c r="J27" s="1"/>
      <c r="K27" s="1"/>
      <c r="L27" s="1"/>
    </row>
    <row r="28" spans="1:12" x14ac:dyDescent="0.25">
      <c r="A28" s="1"/>
      <c r="B28" s="1" t="s">
        <v>43</v>
      </c>
      <c r="C28" s="1"/>
      <c r="D28" s="1"/>
      <c r="E28" s="1"/>
      <c r="F28" s="1"/>
      <c r="G28" s="1"/>
      <c r="H28" s="1"/>
      <c r="I28" s="1"/>
      <c r="J28" s="1"/>
      <c r="K28" s="1"/>
      <c r="L28" s="1"/>
    </row>
    <row r="29" spans="1:12" x14ac:dyDescent="0.25">
      <c r="A29" s="1"/>
      <c r="B29" s="1" t="s">
        <v>44</v>
      </c>
      <c r="C29" s="1"/>
      <c r="D29" s="1"/>
      <c r="E29" s="1"/>
      <c r="F29" s="1"/>
      <c r="G29" s="1"/>
      <c r="H29" s="1"/>
      <c r="I29" s="1"/>
      <c r="J29" s="1"/>
      <c r="K29" s="1"/>
      <c r="L29" s="1"/>
    </row>
    <row r="30" spans="1:12" x14ac:dyDescent="0.25">
      <c r="A30" s="1"/>
      <c r="B30" s="1" t="s">
        <v>45</v>
      </c>
      <c r="C30" s="1"/>
      <c r="D30" s="1"/>
      <c r="E30" s="1"/>
      <c r="F30" s="1"/>
      <c r="G30" s="1"/>
      <c r="H30" s="1"/>
      <c r="I30" s="3"/>
      <c r="J30" s="1"/>
      <c r="K30" s="1"/>
      <c r="L30" s="1"/>
    </row>
    <row r="31" spans="1:12" x14ac:dyDescent="0.25">
      <c r="A31" s="1"/>
      <c r="B31" s="1" t="s">
        <v>46</v>
      </c>
      <c r="C31" s="1"/>
      <c r="D31" s="1"/>
      <c r="E31" s="1"/>
      <c r="F31" s="1"/>
      <c r="G31" s="1"/>
      <c r="H31" s="1"/>
      <c r="I31" s="1"/>
      <c r="J31" s="1"/>
      <c r="K31" s="1"/>
      <c r="L31" s="1"/>
    </row>
    <row r="32" spans="1:12" x14ac:dyDescent="0.25">
      <c r="A32" s="1"/>
      <c r="B32" s="1"/>
      <c r="C32" s="1"/>
      <c r="D32" s="1"/>
      <c r="E32" s="1"/>
      <c r="F32" s="1"/>
      <c r="G32" s="1"/>
      <c r="H32" s="1"/>
      <c r="I32" s="1"/>
      <c r="J32" s="1"/>
      <c r="K32" s="1"/>
      <c r="L32" s="1"/>
    </row>
    <row r="33" spans="1:12" x14ac:dyDescent="0.25">
      <c r="A33" s="1"/>
      <c r="B33" s="10" t="s">
        <v>47</v>
      </c>
      <c r="C33" s="1"/>
      <c r="D33" s="1"/>
      <c r="E33" s="1"/>
      <c r="F33" s="1"/>
      <c r="G33" s="1"/>
      <c r="H33" s="1"/>
      <c r="I33" s="1"/>
      <c r="J33" s="1"/>
      <c r="K33" s="1"/>
      <c r="L33" s="1"/>
    </row>
    <row r="34" spans="1:12" x14ac:dyDescent="0.25">
      <c r="A34" s="1"/>
      <c r="B34" s="1" t="s">
        <v>46</v>
      </c>
      <c r="C34" s="1"/>
      <c r="D34" s="1"/>
      <c r="E34" s="1"/>
      <c r="F34" s="1"/>
      <c r="G34" s="1"/>
      <c r="H34" s="1"/>
      <c r="I34" s="1"/>
      <c r="J34" s="1"/>
      <c r="K34" s="1"/>
      <c r="L34" s="1"/>
    </row>
    <row r="35" spans="1:12" x14ac:dyDescent="0.25">
      <c r="A35" s="1"/>
      <c r="B35" s="1"/>
      <c r="C35" s="1"/>
      <c r="D35" s="1"/>
      <c r="E35" s="1"/>
      <c r="F35" s="1"/>
      <c r="G35" s="1"/>
      <c r="H35" s="1"/>
      <c r="I35" s="1"/>
      <c r="J35" s="1"/>
      <c r="K35" s="1"/>
      <c r="L35" s="1"/>
    </row>
    <row r="36" spans="1:12" x14ac:dyDescent="0.25">
      <c r="A36" s="1"/>
      <c r="B36" s="10" t="s">
        <v>48</v>
      </c>
      <c r="C36" s="1"/>
      <c r="D36" s="1"/>
      <c r="E36" s="1"/>
      <c r="F36" s="1"/>
      <c r="G36" s="1"/>
      <c r="H36" s="1"/>
      <c r="I36" s="1"/>
      <c r="J36" s="1"/>
      <c r="K36" s="1"/>
      <c r="L36" s="1"/>
    </row>
    <row r="37" spans="1:12" x14ac:dyDescent="0.25">
      <c r="A37" s="1"/>
      <c r="B37" s="1"/>
      <c r="C37" s="1"/>
      <c r="D37" s="1"/>
      <c r="E37" s="1"/>
      <c r="F37" s="1"/>
      <c r="G37" s="1"/>
      <c r="H37" s="1"/>
      <c r="I37" s="1"/>
      <c r="J37" s="1"/>
      <c r="K37" s="1"/>
      <c r="L37" s="1"/>
    </row>
    <row r="38" spans="1:12" x14ac:dyDescent="0.25">
      <c r="A38" s="1"/>
      <c r="B38" s="10" t="s">
        <v>49</v>
      </c>
      <c r="C38" s="1"/>
      <c r="D38" s="1"/>
      <c r="E38" s="1"/>
      <c r="F38" s="1"/>
      <c r="G38" s="1"/>
      <c r="H38" s="1"/>
      <c r="I38" s="1"/>
      <c r="J38" s="1"/>
      <c r="K38" s="1"/>
      <c r="L38" s="1"/>
    </row>
    <row r="39" spans="1:12" x14ac:dyDescent="0.25">
      <c r="A39" s="1"/>
      <c r="B39" s="1"/>
      <c r="C39" s="1"/>
      <c r="D39" s="1"/>
      <c r="E39" s="1"/>
      <c r="F39" s="1"/>
      <c r="G39" s="1"/>
      <c r="H39" s="1"/>
      <c r="I39" s="1"/>
      <c r="J39" s="1"/>
      <c r="K39" s="1"/>
      <c r="L39" s="1"/>
    </row>
    <row r="40" spans="1:12" x14ac:dyDescent="0.25">
      <c r="A40" s="1"/>
      <c r="B40" s="10" t="s">
        <v>50</v>
      </c>
      <c r="C40" s="1"/>
      <c r="D40" s="1"/>
      <c r="E40" s="1"/>
      <c r="F40" s="1"/>
      <c r="G40" s="1"/>
      <c r="H40" s="1"/>
      <c r="I40" s="1"/>
      <c r="J40" s="1"/>
      <c r="K40" s="1"/>
      <c r="L40" s="1"/>
    </row>
    <row r="41" spans="1:12" x14ac:dyDescent="0.25">
      <c r="A41" s="1"/>
      <c r="B41" s="1"/>
      <c r="C41" s="1"/>
      <c r="D41" s="1"/>
      <c r="E41" s="1"/>
      <c r="F41" s="1"/>
      <c r="G41" s="1"/>
      <c r="H41" s="1"/>
      <c r="I41" s="1"/>
      <c r="J41" s="1"/>
      <c r="K41" s="1"/>
      <c r="L41" s="1"/>
    </row>
    <row r="42" spans="1:12" x14ac:dyDescent="0.25">
      <c r="A42" s="1"/>
      <c r="B42" s="1"/>
      <c r="C42" s="1"/>
      <c r="D42" s="1"/>
      <c r="E42" s="1"/>
      <c r="F42" s="1"/>
      <c r="G42" s="1"/>
      <c r="H42" s="1"/>
      <c r="I42" s="1"/>
      <c r="J42" s="1"/>
      <c r="K42" s="1"/>
      <c r="L42" s="1"/>
    </row>
    <row r="43" spans="1:12" x14ac:dyDescent="0.25">
      <c r="A43" s="1" t="s">
        <v>108</v>
      </c>
      <c r="B43" s="1"/>
      <c r="C43" s="1"/>
      <c r="D43" s="1"/>
      <c r="E43" s="1"/>
      <c r="F43" s="1"/>
      <c r="G43" s="1"/>
      <c r="H43" s="1"/>
      <c r="I43" s="1"/>
      <c r="J43" s="1"/>
      <c r="K43" s="1"/>
      <c r="L43" s="1"/>
    </row>
    <row r="44" spans="1:12" x14ac:dyDescent="0.25">
      <c r="A44" s="11" t="s">
        <v>107</v>
      </c>
      <c r="B44" s="1"/>
      <c r="C44" s="1"/>
      <c r="D44" s="1"/>
      <c r="E44" s="1"/>
      <c r="F44" s="1"/>
      <c r="G44" s="1"/>
      <c r="H44" s="1"/>
      <c r="I44" s="1"/>
      <c r="J44" s="1"/>
      <c r="K44" s="1"/>
      <c r="L44" s="1"/>
    </row>
    <row r="45" spans="1:12" x14ac:dyDescent="0.25">
      <c r="A45" s="1"/>
      <c r="B45" s="1"/>
      <c r="C45" s="1"/>
      <c r="D45" s="1"/>
      <c r="E45" s="1"/>
      <c r="F45" s="1"/>
      <c r="G45" s="1"/>
      <c r="H45" s="1"/>
      <c r="I45" s="1"/>
      <c r="J45" s="1"/>
      <c r="K45" s="1"/>
      <c r="L45" s="1"/>
    </row>
    <row r="46" spans="1:12" x14ac:dyDescent="0.25">
      <c r="A46" t="s">
        <v>109</v>
      </c>
    </row>
    <row r="47" spans="1:12" x14ac:dyDescent="0.25">
      <c r="A47" s="1" t="s">
        <v>110</v>
      </c>
    </row>
    <row r="48" spans="1:12" x14ac:dyDescent="0.25">
      <c r="A48" s="1" t="s">
        <v>111</v>
      </c>
    </row>
    <row r="49" spans="1:16" x14ac:dyDescent="0.25">
      <c r="A49" s="1" t="s">
        <v>112</v>
      </c>
    </row>
    <row r="50" spans="1:16" x14ac:dyDescent="0.25">
      <c r="A50" s="1" t="s">
        <v>113</v>
      </c>
    </row>
    <row r="51" spans="1:16" x14ac:dyDescent="0.25">
      <c r="A51" s="1" t="s">
        <v>114</v>
      </c>
    </row>
    <row r="52" spans="1:16" x14ac:dyDescent="0.25">
      <c r="A52" s="1" t="s">
        <v>115</v>
      </c>
    </row>
    <row r="53" spans="1:16" x14ac:dyDescent="0.25">
      <c r="A53" s="1" t="s">
        <v>116</v>
      </c>
    </row>
    <row r="56" spans="1:16" ht="27.75" x14ac:dyDescent="0.25">
      <c r="A56" s="24" t="s">
        <v>117</v>
      </c>
    </row>
    <row r="57" spans="1:16" x14ac:dyDescent="0.25">
      <c r="A57" s="15"/>
    </row>
    <row r="58" spans="1:16" ht="34.5" customHeight="1" x14ac:dyDescent="0.25">
      <c r="A58" s="25" t="s">
        <v>118</v>
      </c>
      <c r="B58" s="25"/>
      <c r="C58" s="25"/>
      <c r="D58" s="25"/>
      <c r="E58" s="25"/>
      <c r="F58" s="25"/>
      <c r="G58" s="25"/>
      <c r="H58" s="25"/>
      <c r="I58" s="25"/>
      <c r="J58" s="25"/>
      <c r="K58" s="25"/>
      <c r="L58" s="25"/>
      <c r="M58" s="25"/>
      <c r="N58" s="25"/>
      <c r="O58" s="25"/>
      <c r="P58" s="25"/>
    </row>
    <row r="59" spans="1:16" x14ac:dyDescent="0.25">
      <c r="A59" s="15"/>
    </row>
    <row r="60" spans="1:16" ht="65.25" customHeight="1" x14ac:dyDescent="0.25">
      <c r="A60" s="25" t="s">
        <v>125</v>
      </c>
      <c r="B60" s="25"/>
      <c r="C60" s="25"/>
      <c r="D60" s="25"/>
      <c r="E60" s="25"/>
      <c r="F60" s="25"/>
      <c r="G60" s="25"/>
      <c r="H60" s="25"/>
      <c r="I60" s="25"/>
      <c r="J60" s="25"/>
      <c r="K60" s="25"/>
      <c r="L60" s="25"/>
      <c r="M60" s="25"/>
      <c r="N60" s="25"/>
      <c r="O60" s="25"/>
      <c r="P60" s="25"/>
    </row>
  </sheetData>
  <mergeCells count="2">
    <mergeCell ref="A58:P58"/>
    <mergeCell ref="A60:P60"/>
  </mergeCells>
  <hyperlinks>
    <hyperlink ref="H25" r:id="rId1" location="!*menu=16*browseby=9*sortby=1*trend=4016" display="https://library.ehaweb.org/eha/ - !*menu=16*browseby=9*sortby=1*trend=4016" xr:uid="{71D6DFF6-912C-4D08-A4A5-6388BBA94901}"/>
    <hyperlink ref="A44" r:id="rId2" display="https://www.evaluate.com/vantage/articles/news/snippets/vertex-puts-blockbuster-valuation-its-crispr-deal" xr:uid="{B5F4D639-FB96-476B-A50A-D2F0A1E4C5F8}"/>
  </hyperlinks>
  <pageMargins left="0.7" right="0.7" top="0.75" bottom="0.75" header="0.3" footer="0.3"/>
  <pageSetup orientation="portrait" horizontalDpi="4294967292"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AE54A-7841-41BE-AFBC-77B7BB14074B}">
  <dimension ref="A3:V24"/>
  <sheetViews>
    <sheetView workbookViewId="0">
      <selection activeCell="K25" sqref="K25"/>
    </sheetView>
  </sheetViews>
  <sheetFormatPr defaultRowHeight="15" x14ac:dyDescent="0.25"/>
  <sheetData>
    <row r="3" spans="1:1" x14ac:dyDescent="0.25">
      <c r="A3" s="11" t="s">
        <v>51</v>
      </c>
    </row>
    <row r="5" spans="1:1" ht="15.75" x14ac:dyDescent="0.25">
      <c r="A5" s="12" t="s">
        <v>52</v>
      </c>
    </row>
    <row r="7" spans="1:1" ht="15.75" x14ac:dyDescent="0.25">
      <c r="A7" s="12" t="s">
        <v>53</v>
      </c>
    </row>
    <row r="9" spans="1:1" ht="15.75" x14ac:dyDescent="0.25">
      <c r="A9" s="12" t="s">
        <v>54</v>
      </c>
    </row>
    <row r="11" spans="1:1" ht="15.75" x14ac:dyDescent="0.25">
      <c r="A11" s="12" t="s">
        <v>55</v>
      </c>
    </row>
    <row r="13" spans="1:1" ht="15.75" x14ac:dyDescent="0.25">
      <c r="A13" s="12" t="s">
        <v>56</v>
      </c>
    </row>
    <row r="15" spans="1:1" x14ac:dyDescent="0.25">
      <c r="A15" s="14" t="s">
        <v>57</v>
      </c>
    </row>
    <row r="16" spans="1:1" x14ac:dyDescent="0.25">
      <c r="A16" s="15"/>
    </row>
    <row r="17" spans="1:22" ht="15.75" x14ac:dyDescent="0.25">
      <c r="A17" s="16" t="s">
        <v>58</v>
      </c>
    </row>
    <row r="18" spans="1:22" ht="76.5" customHeight="1" x14ac:dyDescent="0.25">
      <c r="A18" s="21" t="s">
        <v>59</v>
      </c>
      <c r="B18" s="21"/>
      <c r="C18" s="21"/>
      <c r="D18" s="21"/>
      <c r="E18" s="21"/>
      <c r="F18" s="21"/>
      <c r="G18" s="21"/>
      <c r="H18" s="21"/>
      <c r="I18" s="21"/>
      <c r="J18" s="21"/>
      <c r="K18" s="21"/>
      <c r="L18" s="21"/>
      <c r="M18" s="21"/>
      <c r="N18" s="21"/>
      <c r="O18" s="21"/>
      <c r="P18" s="21"/>
      <c r="Q18" s="21"/>
      <c r="R18" s="21"/>
      <c r="S18" s="21"/>
      <c r="T18" s="21"/>
      <c r="U18" s="21"/>
      <c r="V18" s="21"/>
    </row>
    <row r="19" spans="1:22" x14ac:dyDescent="0.25">
      <c r="A19" s="15"/>
    </row>
    <row r="20" spans="1:22" ht="42" customHeight="1" x14ac:dyDescent="0.25">
      <c r="A20" s="22" t="s">
        <v>60</v>
      </c>
      <c r="B20" s="22"/>
      <c r="C20" s="22"/>
      <c r="D20" s="22"/>
      <c r="E20" s="22"/>
      <c r="F20" s="22"/>
      <c r="G20" s="22"/>
      <c r="H20" s="22"/>
      <c r="I20" s="22"/>
      <c r="J20" s="22"/>
      <c r="K20" s="22"/>
      <c r="L20" s="22"/>
      <c r="M20" s="22"/>
      <c r="N20" s="22"/>
      <c r="O20" s="22"/>
      <c r="P20" s="22"/>
      <c r="Q20" s="22"/>
      <c r="R20" s="22"/>
      <c r="S20" s="22"/>
      <c r="T20" s="22"/>
      <c r="U20" s="22"/>
      <c r="V20" s="22"/>
    </row>
    <row r="21" spans="1:22" x14ac:dyDescent="0.25">
      <c r="A21" s="15"/>
    </row>
    <row r="22" spans="1:22" ht="47.25" customHeight="1" x14ac:dyDescent="0.25">
      <c r="A22" s="22" t="s">
        <v>61</v>
      </c>
      <c r="B22" s="22"/>
      <c r="C22" s="22"/>
      <c r="D22" s="22"/>
      <c r="E22" s="22"/>
      <c r="F22" s="22"/>
      <c r="G22" s="22"/>
      <c r="H22" s="22"/>
      <c r="I22" s="22"/>
      <c r="J22" s="22"/>
      <c r="K22" s="22"/>
      <c r="L22" s="22"/>
      <c r="M22" s="22"/>
      <c r="N22" s="22"/>
      <c r="O22" s="22"/>
      <c r="P22" s="22"/>
      <c r="Q22" s="22"/>
      <c r="R22" s="22"/>
      <c r="S22" s="22"/>
      <c r="T22" s="22"/>
      <c r="U22" s="22"/>
      <c r="V22" s="22"/>
    </row>
    <row r="23" spans="1:22" x14ac:dyDescent="0.25">
      <c r="A23" s="15"/>
    </row>
    <row r="24" spans="1:22" x14ac:dyDescent="0.25">
      <c r="A24" s="17" t="s">
        <v>62</v>
      </c>
    </row>
  </sheetData>
  <mergeCells count="3">
    <mergeCell ref="A18:V18"/>
    <mergeCell ref="A20:V20"/>
    <mergeCell ref="A22:V22"/>
  </mergeCells>
  <hyperlinks>
    <hyperlink ref="A3" r:id="rId1" display="http://www.crisprtx.com/about-us/press-releases-and-presentations/crispr-therapeutics-reports-positive-results-from-its-phase-1-carbon-trial-of-ctx110-in-relapsed-or-refractory-cd19-b-cell-malignancies" xr:uid="{B29B05D8-9144-4B1A-9A15-8857C18AC7F3}"/>
    <hyperlink ref="A24" r:id="rId2" display="http://clinicaltrials.gov/" xr:uid="{2580026F-663A-4C27-B531-8D4C280175C3}"/>
  </hyperlinks>
  <pageMargins left="0.7" right="0.7" top="0.75" bottom="0.75" header="0.3" footer="0.3"/>
  <pageSetup orientation="portrait" horizontalDpi="4294967292"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79D5D-B52D-4485-A250-CE2596F4B55F}">
  <dimension ref="A3:X5"/>
  <sheetViews>
    <sheetView workbookViewId="0">
      <selection activeCell="A5" sqref="A5:X5"/>
    </sheetView>
  </sheetViews>
  <sheetFormatPr defaultRowHeight="15" x14ac:dyDescent="0.25"/>
  <sheetData>
    <row r="3" spans="1:24" ht="15.75" x14ac:dyDescent="0.25">
      <c r="A3" s="12" t="s">
        <v>104</v>
      </c>
    </row>
    <row r="5" spans="1:24" ht="54.75" customHeight="1" x14ac:dyDescent="0.25">
      <c r="A5" s="22" t="s">
        <v>105</v>
      </c>
      <c r="B5" s="22"/>
      <c r="C5" s="22"/>
      <c r="D5" s="22"/>
      <c r="E5" s="22"/>
      <c r="F5" s="22"/>
      <c r="G5" s="22"/>
      <c r="H5" s="22"/>
      <c r="I5" s="22"/>
      <c r="J5" s="22"/>
      <c r="K5" s="22"/>
      <c r="L5" s="22"/>
      <c r="M5" s="22"/>
      <c r="N5" s="22"/>
      <c r="O5" s="22"/>
      <c r="P5" s="22"/>
      <c r="Q5" s="22"/>
      <c r="R5" s="22"/>
      <c r="S5" s="22"/>
      <c r="T5" s="22"/>
      <c r="U5" s="22"/>
      <c r="V5" s="22"/>
      <c r="W5" s="22"/>
      <c r="X5" s="22"/>
    </row>
  </sheetData>
  <mergeCells count="1">
    <mergeCell ref="A5:X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5D79-4335-49AB-A2BB-C41934BB7147}">
  <dimension ref="A3:X19"/>
  <sheetViews>
    <sheetView workbookViewId="0">
      <selection activeCell="F22" sqref="F22"/>
    </sheetView>
  </sheetViews>
  <sheetFormatPr defaultRowHeight="15" x14ac:dyDescent="0.25"/>
  <sheetData>
    <row r="3" spans="1:23" x14ac:dyDescent="0.25">
      <c r="A3" s="11" t="s">
        <v>97</v>
      </c>
    </row>
    <row r="5" spans="1:23" x14ac:dyDescent="0.25">
      <c r="A5" s="14" t="s">
        <v>98</v>
      </c>
    </row>
    <row r="7" spans="1:23" ht="34.5" customHeight="1" x14ac:dyDescent="0.25">
      <c r="A7" s="23" t="s">
        <v>99</v>
      </c>
      <c r="B7" s="23"/>
      <c r="C7" s="23"/>
      <c r="D7" s="23"/>
      <c r="E7" s="23"/>
      <c r="F7" s="23"/>
      <c r="G7" s="23"/>
      <c r="H7" s="23"/>
      <c r="I7" s="23"/>
      <c r="J7" s="23"/>
      <c r="K7" s="23"/>
      <c r="L7" s="23"/>
      <c r="M7" s="23"/>
      <c r="N7" s="23"/>
      <c r="O7" s="23"/>
      <c r="P7" s="23"/>
      <c r="Q7" s="23"/>
      <c r="R7" s="23"/>
      <c r="S7" s="23"/>
      <c r="T7" s="23"/>
      <c r="U7" s="23"/>
      <c r="V7" s="23"/>
      <c r="W7" s="23"/>
    </row>
    <row r="9" spans="1:23" ht="15.75" x14ac:dyDescent="0.25">
      <c r="A9" s="12" t="s">
        <v>100</v>
      </c>
    </row>
    <row r="11" spans="1:23" ht="15.75" x14ac:dyDescent="0.25">
      <c r="A11" s="13" t="s">
        <v>101</v>
      </c>
    </row>
    <row r="13" spans="1:23" ht="66" customHeight="1" x14ac:dyDescent="0.25">
      <c r="A13" s="22" t="s">
        <v>102</v>
      </c>
      <c r="B13" s="22"/>
      <c r="C13" s="22"/>
      <c r="D13" s="22"/>
      <c r="E13" s="22"/>
      <c r="F13" s="22"/>
      <c r="G13" s="22"/>
      <c r="H13" s="22"/>
      <c r="I13" s="22"/>
      <c r="J13" s="22"/>
      <c r="K13" s="22"/>
      <c r="L13" s="22"/>
      <c r="M13" s="22"/>
      <c r="N13" s="22"/>
      <c r="O13" s="22"/>
      <c r="P13" s="22"/>
      <c r="Q13" s="22"/>
      <c r="R13" s="22"/>
      <c r="S13" s="22"/>
      <c r="T13" s="22"/>
      <c r="U13" s="22"/>
      <c r="V13" s="22"/>
      <c r="W13" s="22"/>
    </row>
    <row r="15" spans="1:23" ht="64.5" customHeight="1" x14ac:dyDescent="0.25">
      <c r="A15" s="22" t="s">
        <v>103</v>
      </c>
      <c r="B15" s="22"/>
      <c r="C15" s="22"/>
      <c r="D15" s="22"/>
      <c r="E15" s="22"/>
      <c r="F15" s="22"/>
      <c r="G15" s="22"/>
      <c r="H15" s="22"/>
      <c r="I15" s="22"/>
      <c r="J15" s="22"/>
      <c r="K15" s="22"/>
      <c r="L15" s="22"/>
      <c r="M15" s="22"/>
      <c r="N15" s="22"/>
      <c r="O15" s="22"/>
      <c r="P15" s="22"/>
      <c r="Q15" s="22"/>
      <c r="R15" s="22"/>
      <c r="S15" s="22"/>
      <c r="T15" s="22"/>
      <c r="U15" s="22"/>
      <c r="V15" s="22"/>
      <c r="W15" s="22"/>
    </row>
    <row r="17" spans="1:24" ht="15.75" x14ac:dyDescent="0.25">
      <c r="A17" s="12" t="s">
        <v>104</v>
      </c>
    </row>
    <row r="19" spans="1:24" ht="52.5" customHeight="1" x14ac:dyDescent="0.25">
      <c r="A19" s="22" t="s">
        <v>105</v>
      </c>
      <c r="B19" s="22"/>
      <c r="C19" s="22"/>
      <c r="D19" s="22"/>
      <c r="E19" s="22"/>
      <c r="F19" s="22"/>
      <c r="G19" s="22"/>
      <c r="H19" s="22"/>
      <c r="I19" s="22"/>
      <c r="J19" s="22"/>
      <c r="K19" s="22"/>
      <c r="L19" s="22"/>
      <c r="M19" s="22"/>
      <c r="N19" s="22"/>
      <c r="O19" s="22"/>
      <c r="P19" s="22"/>
      <c r="Q19" s="22"/>
      <c r="R19" s="22"/>
      <c r="S19" s="22"/>
      <c r="T19" s="22"/>
      <c r="U19" s="22"/>
      <c r="V19" s="22"/>
      <c r="W19" s="22"/>
      <c r="X19" s="22"/>
    </row>
  </sheetData>
  <mergeCells count="4">
    <mergeCell ref="A7:W7"/>
    <mergeCell ref="A13:W13"/>
    <mergeCell ref="A15:W15"/>
    <mergeCell ref="A19:X19"/>
  </mergeCells>
  <hyperlinks>
    <hyperlink ref="A3" r:id="rId1" display="http://www.crisprtx.com/about-us/press-releases-and-presentations/crispr-therapeutics-presents-positive-results-from-its-phase-1-cobalt-lym-trial-of-ctx130-in-relapsed-or-refractory-t-cell-malignancies-at-the-2022-european-hematology-association-eha-congress" xr:uid="{B7E8B233-FB24-466A-BF51-E3FD1849EE2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F51F-9C99-49F9-A291-46DE187246AA}">
  <dimension ref="A3"/>
  <sheetViews>
    <sheetView workbookViewId="0">
      <selection activeCell="C7" sqref="C7"/>
    </sheetView>
  </sheetViews>
  <sheetFormatPr defaultRowHeight="15" x14ac:dyDescent="0.25"/>
  <sheetData>
    <row r="3" spans="1:1" x14ac:dyDescent="0.25">
      <c r="A3" s="11" t="s">
        <v>106</v>
      </c>
    </row>
  </sheetData>
  <hyperlinks>
    <hyperlink ref="A3" r:id="rId1" display="https://crisprtx.gcs-web.com/static-files/5c256eb5-4982-4e47-b463-79eff954e622" xr:uid="{978F1446-7D56-4811-AF15-BC541EC370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Income Statement</vt:lpstr>
      <vt:lpstr>Pipeline</vt:lpstr>
      <vt:lpstr>CTX001</vt:lpstr>
      <vt:lpstr>CTX110</vt:lpstr>
      <vt:lpstr>CTX120</vt:lpstr>
      <vt:lpstr>CTX130</vt:lpstr>
      <vt:lpstr>Innovation Day - June 21,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Robert Yarotsky</cp:lastModifiedBy>
  <dcterms:created xsi:type="dcterms:W3CDTF">2022-08-01T02:31:13Z</dcterms:created>
  <dcterms:modified xsi:type="dcterms:W3CDTF">2022-08-01T17:39:46Z</dcterms:modified>
</cp:coreProperties>
</file>