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roberts\Downloads\"/>
    </mc:Choice>
  </mc:AlternateContent>
  <xr:revisionPtr revIDLastSave="0" documentId="13_ncr:1_{E380FD3A-E1FE-44EF-B8C3-BB8F7F226C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view" sheetId="1" r:id="rId1"/>
    <sheet name="Minimals" sheetId="2" r:id="rId2"/>
    <sheet name="CapE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B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N89" i="2"/>
  <c r="N90" i="2" s="1"/>
  <c r="N81" i="2"/>
  <c r="N82" i="2" s="1"/>
  <c r="N83" i="2" s="1"/>
  <c r="N84" i="2" s="1"/>
  <c r="N85" i="2" s="1"/>
  <c r="N86" i="2" s="1"/>
  <c r="N87" i="2" s="1"/>
  <c r="N88" i="2" s="1"/>
  <c r="G75" i="2"/>
  <c r="O74" i="2"/>
  <c r="P74" i="2" s="1"/>
  <c r="G74" i="2"/>
  <c r="E74" i="2"/>
  <c r="O73" i="2"/>
  <c r="P73" i="2" s="1"/>
  <c r="N73" i="2"/>
  <c r="N74" i="2" s="1"/>
  <c r="N75" i="2" s="1"/>
  <c r="N76" i="2" s="1"/>
  <c r="N77" i="2" s="1"/>
  <c r="N78" i="2" s="1"/>
  <c r="N79" i="2" s="1"/>
  <c r="N80" i="2" s="1"/>
  <c r="M73" i="2"/>
  <c r="M74" i="2" s="1"/>
  <c r="H73" i="2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G73" i="2"/>
  <c r="E73" i="2"/>
  <c r="C73" i="2"/>
  <c r="D73" i="2" s="1"/>
  <c r="A73" i="2"/>
  <c r="A74" i="2" s="1"/>
  <c r="C74" i="2" s="1"/>
  <c r="D74" i="2" s="1"/>
  <c r="P72" i="2"/>
  <c r="O72" i="2"/>
  <c r="Q72" i="2" s="1"/>
  <c r="N72" i="2"/>
  <c r="K72" i="2"/>
  <c r="J72" i="2"/>
  <c r="I72" i="2"/>
  <c r="H72" i="2"/>
  <c r="D72" i="2"/>
  <c r="C72" i="2"/>
  <c r="E72" i="2" s="1"/>
  <c r="B72" i="2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H57" i="2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T52" i="2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50" i="2"/>
  <c r="T51" i="2" s="1"/>
  <c r="S50" i="2"/>
  <c r="M50" i="2"/>
  <c r="O50" i="2" s="1"/>
  <c r="P50" i="2" s="1"/>
  <c r="I50" i="2"/>
  <c r="J50" i="2" s="1"/>
  <c r="H50" i="2"/>
  <c r="H51" i="2" s="1"/>
  <c r="H52" i="2" s="1"/>
  <c r="H53" i="2" s="1"/>
  <c r="H54" i="2" s="1"/>
  <c r="H55" i="2" s="1"/>
  <c r="H56" i="2" s="1"/>
  <c r="G50" i="2"/>
  <c r="G51" i="2" s="1"/>
  <c r="A50" i="2"/>
  <c r="W49" i="2"/>
  <c r="V49" i="2"/>
  <c r="U49" i="2"/>
  <c r="T49" i="2"/>
  <c r="Q49" i="2"/>
  <c r="P49" i="2"/>
  <c r="O49" i="2"/>
  <c r="N49" i="2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K49" i="2"/>
  <c r="J49" i="2"/>
  <c r="I49" i="2"/>
  <c r="H49" i="2"/>
  <c r="E49" i="2"/>
  <c r="D49" i="2"/>
  <c r="C49" i="2"/>
  <c r="B49" i="2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S28" i="2"/>
  <c r="I28" i="2"/>
  <c r="J28" i="2" s="1"/>
  <c r="G28" i="2"/>
  <c r="G29" i="2" s="1"/>
  <c r="S27" i="2"/>
  <c r="U27" i="2" s="1"/>
  <c r="V27" i="2" s="1"/>
  <c r="O27" i="2"/>
  <c r="P27" i="2" s="1"/>
  <c r="N27" i="2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M27" i="2"/>
  <c r="M28" i="2" s="1"/>
  <c r="K27" i="2"/>
  <c r="I27" i="2"/>
  <c r="J27" i="2" s="1"/>
  <c r="G27" i="2"/>
  <c r="A27" i="2"/>
  <c r="C27" i="2" s="1"/>
  <c r="D27" i="2" s="1"/>
  <c r="W26" i="2"/>
  <c r="U26" i="2"/>
  <c r="V26" i="2" s="1"/>
  <c r="T26" i="2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Q26" i="2"/>
  <c r="O26" i="2"/>
  <c r="P26" i="2" s="1"/>
  <c r="N26" i="2"/>
  <c r="K26" i="2"/>
  <c r="I26" i="2"/>
  <c r="J26" i="2" s="1"/>
  <c r="H26" i="2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E26" i="2"/>
  <c r="C26" i="2"/>
  <c r="D26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U6" i="2"/>
  <c r="V6" i="2" s="1"/>
  <c r="S5" i="2"/>
  <c r="S6" i="2" s="1"/>
  <c r="M5" i="2"/>
  <c r="O5" i="2" s="1"/>
  <c r="P5" i="2" s="1"/>
  <c r="G5" i="2"/>
  <c r="U4" i="2"/>
  <c r="S4" i="2"/>
  <c r="Q4" i="2"/>
  <c r="O4" i="2"/>
  <c r="P4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M4" i="2"/>
  <c r="K4" i="2"/>
  <c r="J4" i="2"/>
  <c r="I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G4" i="2"/>
  <c r="B4" i="2"/>
  <c r="B5" i="2" s="1"/>
  <c r="B6" i="2" s="1"/>
  <c r="B7" i="2" s="1"/>
  <c r="B8" i="2" s="1"/>
  <c r="B9" i="2" s="1"/>
  <c r="A4" i="2"/>
  <c r="A5" i="2" s="1"/>
  <c r="W3" i="2"/>
  <c r="V3" i="2"/>
  <c r="U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O3" i="2"/>
  <c r="N3" i="2"/>
  <c r="K3" i="2"/>
  <c r="J3" i="2"/>
  <c r="I3" i="2"/>
  <c r="H3" i="2"/>
  <c r="C3" i="2"/>
  <c r="B3" i="2"/>
  <c r="A490" i="1"/>
  <c r="A491" i="1" s="1"/>
  <c r="A492" i="1" s="1"/>
  <c r="A493" i="1" s="1"/>
  <c r="A494" i="1" s="1"/>
  <c r="A495" i="1" s="1"/>
  <c r="A496" i="1" s="1"/>
  <c r="A489" i="1"/>
  <c r="B407" i="1"/>
  <c r="E407" i="1" s="1"/>
  <c r="A48" i="1"/>
  <c r="A49" i="1" s="1"/>
  <c r="E35" i="1"/>
  <c r="F36" i="1" s="1"/>
  <c r="B35" i="1"/>
  <c r="B33" i="1"/>
  <c r="B28" i="1"/>
  <c r="B29" i="1" s="1"/>
  <c r="B27" i="1"/>
  <c r="B21" i="1"/>
  <c r="G20" i="1"/>
  <c r="C20" i="1"/>
  <c r="C19" i="1"/>
  <c r="C18" i="1"/>
  <c r="C17" i="1"/>
  <c r="G16" i="1"/>
  <c r="C16" i="1"/>
  <c r="G15" i="1"/>
  <c r="C15" i="1"/>
  <c r="G14" i="1"/>
  <c r="F14" i="1"/>
  <c r="C14" i="1"/>
  <c r="G13" i="1"/>
  <c r="F13" i="1"/>
  <c r="C13" i="1"/>
  <c r="C12" i="1"/>
  <c r="C8" i="1"/>
  <c r="B34" i="1" s="1"/>
  <c r="A8" i="1"/>
  <c r="H5" i="1"/>
  <c r="H4" i="1"/>
  <c r="G36" i="1" l="1"/>
  <c r="F40" i="1"/>
  <c r="H7" i="1"/>
  <c r="H6" i="1"/>
  <c r="Q3" i="2"/>
  <c r="P3" i="2"/>
  <c r="C21" i="1"/>
  <c r="A50" i="1"/>
  <c r="A6" i="2"/>
  <c r="C5" i="2"/>
  <c r="D5" i="2" s="1"/>
  <c r="S7" i="2"/>
  <c r="W6" i="2"/>
  <c r="W4" i="2"/>
  <c r="V4" i="2"/>
  <c r="E3" i="2"/>
  <c r="D3" i="2"/>
  <c r="G6" i="2"/>
  <c r="K5" i="2"/>
  <c r="I5" i="2"/>
  <c r="J5" i="2" s="1"/>
  <c r="G30" i="2"/>
  <c r="I29" i="2"/>
  <c r="J29" i="2" s="1"/>
  <c r="C4" i="2"/>
  <c r="D4" i="2" s="1"/>
  <c r="Q5" i="2"/>
  <c r="M6" i="2"/>
  <c r="G52" i="2"/>
  <c r="K51" i="2"/>
  <c r="I51" i="2"/>
  <c r="J51" i="2" s="1"/>
  <c r="S29" i="2"/>
  <c r="U28" i="2"/>
  <c r="V28" i="2" s="1"/>
  <c r="E4" i="2"/>
  <c r="M29" i="2"/>
  <c r="Q28" i="2"/>
  <c r="O28" i="2"/>
  <c r="P28" i="2" s="1"/>
  <c r="I75" i="2"/>
  <c r="J75" i="2" s="1"/>
  <c r="K75" i="2"/>
  <c r="G76" i="2"/>
  <c r="C407" i="1"/>
  <c r="U5" i="2"/>
  <c r="V5" i="2" s="1"/>
  <c r="D407" i="1"/>
  <c r="W27" i="2"/>
  <c r="E27" i="2"/>
  <c r="A28" i="2"/>
  <c r="K74" i="2"/>
  <c r="K28" i="2"/>
  <c r="I74" i="2"/>
  <c r="J74" i="2" s="1"/>
  <c r="Q27" i="2"/>
  <c r="Q74" i="2"/>
  <c r="M75" i="2"/>
  <c r="Q50" i="2"/>
  <c r="M51" i="2"/>
  <c r="A51" i="2"/>
  <c r="E50" i="2"/>
  <c r="U50" i="2"/>
  <c r="V50" i="2" s="1"/>
  <c r="S51" i="2"/>
  <c r="Q73" i="2"/>
  <c r="A75" i="2"/>
  <c r="C50" i="2"/>
  <c r="D50" i="2" s="1"/>
  <c r="I73" i="2"/>
  <c r="J73" i="2" s="1"/>
  <c r="K50" i="2"/>
  <c r="A52" i="2" l="1"/>
  <c r="C51" i="2"/>
  <c r="D51" i="2" s="1"/>
  <c r="U51" i="2"/>
  <c r="V51" i="2" s="1"/>
  <c r="S52" i="2"/>
  <c r="W51" i="2"/>
  <c r="W5" i="2"/>
  <c r="G53" i="2"/>
  <c r="I52" i="2"/>
  <c r="J52" i="2" s="1"/>
  <c r="M30" i="2"/>
  <c r="O29" i="2"/>
  <c r="P29" i="2" s="1"/>
  <c r="M7" i="2"/>
  <c r="Q6" i="2"/>
  <c r="O6" i="2"/>
  <c r="P6" i="2" s="1"/>
  <c r="I6" i="2"/>
  <c r="J6" i="2" s="1"/>
  <c r="G7" i="2"/>
  <c r="K6" i="2"/>
  <c r="E5" i="2"/>
  <c r="A7" i="2"/>
  <c r="C6" i="2"/>
  <c r="D6" i="2" s="1"/>
  <c r="W28" i="2"/>
  <c r="A51" i="1"/>
  <c r="H37" i="1"/>
  <c r="O26" i="1"/>
  <c r="G26" i="1"/>
  <c r="O37" i="1"/>
  <c r="G37" i="1"/>
  <c r="N26" i="1"/>
  <c r="F26" i="1"/>
  <c r="N37" i="1"/>
  <c r="F37" i="1"/>
  <c r="M26" i="1"/>
  <c r="C47" i="1"/>
  <c r="M37" i="1"/>
  <c r="L26" i="1"/>
  <c r="J37" i="1"/>
  <c r="I26" i="1"/>
  <c r="I37" i="1"/>
  <c r="H26" i="1"/>
  <c r="M7" i="1"/>
  <c r="J26" i="1"/>
  <c r="B24" i="1"/>
  <c r="L37" i="1"/>
  <c r="K37" i="1"/>
  <c r="K26" i="1"/>
  <c r="O51" i="2"/>
  <c r="P51" i="2" s="1"/>
  <c r="M52" i="2"/>
  <c r="Q51" i="2"/>
  <c r="A29" i="2"/>
  <c r="E28" i="2"/>
  <c r="C28" i="2"/>
  <c r="D28" i="2" s="1"/>
  <c r="U29" i="2"/>
  <c r="V29" i="2" s="1"/>
  <c r="S30" i="2"/>
  <c r="W29" i="2"/>
  <c r="K29" i="2"/>
  <c r="K73" i="2"/>
  <c r="A76" i="2"/>
  <c r="C75" i="2"/>
  <c r="D75" i="2" s="1"/>
  <c r="M76" i="2"/>
  <c r="O75" i="2"/>
  <c r="P75" i="2" s="1"/>
  <c r="G31" i="2"/>
  <c r="I30" i="2"/>
  <c r="J30" i="2" s="1"/>
  <c r="F21" i="1"/>
  <c r="G21" i="1" s="1"/>
  <c r="M6" i="1"/>
  <c r="M5" i="1" s="1"/>
  <c r="F18" i="1"/>
  <c r="G18" i="1" s="1"/>
  <c r="F19" i="1"/>
  <c r="G19" i="1" s="1"/>
  <c r="M8" i="1"/>
  <c r="F17" i="1"/>
  <c r="H36" i="1"/>
  <c r="G40" i="1"/>
  <c r="G77" i="2"/>
  <c r="I76" i="2"/>
  <c r="J76" i="2" s="1"/>
  <c r="W50" i="2"/>
  <c r="S8" i="2"/>
  <c r="U7" i="2"/>
  <c r="V7" i="2" s="1"/>
  <c r="B25" i="1"/>
  <c r="B26" i="1" l="1"/>
  <c r="B47" i="1"/>
  <c r="D47" i="1" s="1"/>
  <c r="E47" i="1" s="1"/>
  <c r="B48" i="1"/>
  <c r="B49" i="1"/>
  <c r="E75" i="2"/>
  <c r="G54" i="2"/>
  <c r="K53" i="2"/>
  <c r="I53" i="2"/>
  <c r="J53" i="2" s="1"/>
  <c r="W7" i="2"/>
  <c r="O7" i="2"/>
  <c r="P7" i="2" s="1"/>
  <c r="M8" i="2"/>
  <c r="Q7" i="2"/>
  <c r="Q29" i="2"/>
  <c r="C29" i="2"/>
  <c r="D29" i="2" s="1"/>
  <c r="A30" i="2"/>
  <c r="E29" i="2"/>
  <c r="E6" i="2"/>
  <c r="K30" i="2"/>
  <c r="A8" i="2"/>
  <c r="C7" i="2"/>
  <c r="D7" i="2" s="1"/>
  <c r="G32" i="2"/>
  <c r="I31" i="2"/>
  <c r="J31" i="2" s="1"/>
  <c r="M31" i="2"/>
  <c r="O30" i="2"/>
  <c r="P30" i="2" s="1"/>
  <c r="S9" i="2"/>
  <c r="U8" i="2"/>
  <c r="V8" i="2" s="1"/>
  <c r="O52" i="2"/>
  <c r="P52" i="2" s="1"/>
  <c r="M53" i="2"/>
  <c r="Q52" i="2"/>
  <c r="K76" i="2"/>
  <c r="Q75" i="2"/>
  <c r="S31" i="2"/>
  <c r="U30" i="2"/>
  <c r="V30" i="2" s="1"/>
  <c r="F29" i="1"/>
  <c r="F28" i="1" s="1"/>
  <c r="F27" i="1" s="1"/>
  <c r="B50" i="1"/>
  <c r="G8" i="2"/>
  <c r="I7" i="2"/>
  <c r="J7" i="2" s="1"/>
  <c r="E51" i="2"/>
  <c r="I36" i="1"/>
  <c r="H40" i="1"/>
  <c r="C76" i="2"/>
  <c r="D76" i="2" s="1"/>
  <c r="A77" i="2"/>
  <c r="G17" i="1"/>
  <c r="G22" i="1" s="1"/>
  <c r="F22" i="1"/>
  <c r="M3" i="1" s="1"/>
  <c r="N1" i="1" s="1"/>
  <c r="U52" i="2"/>
  <c r="V52" i="2" s="1"/>
  <c r="S53" i="2"/>
  <c r="W52" i="2"/>
  <c r="K77" i="2"/>
  <c r="G78" i="2"/>
  <c r="I77" i="2"/>
  <c r="J77" i="2" s="1"/>
  <c r="O76" i="2"/>
  <c r="P76" i="2" s="1"/>
  <c r="M77" i="2"/>
  <c r="B51" i="1"/>
  <c r="A52" i="1"/>
  <c r="K52" i="2"/>
  <c r="A53" i="2"/>
  <c r="E52" i="2"/>
  <c r="C52" i="2"/>
  <c r="D52" i="2" s="1"/>
  <c r="F38" i="1" l="1"/>
  <c r="G29" i="1"/>
  <c r="A9" i="2"/>
  <c r="E8" i="2"/>
  <c r="C8" i="2"/>
  <c r="D8" i="2" s="1"/>
  <c r="E76" i="2"/>
  <c r="Q30" i="2"/>
  <c r="G55" i="2"/>
  <c r="K54" i="2"/>
  <c r="I54" i="2"/>
  <c r="J54" i="2" s="1"/>
  <c r="M78" i="2"/>
  <c r="O77" i="2"/>
  <c r="P77" i="2" s="1"/>
  <c r="Q77" i="2"/>
  <c r="U53" i="2"/>
  <c r="V53" i="2" s="1"/>
  <c r="S54" i="2"/>
  <c r="W53" i="2"/>
  <c r="J36" i="1"/>
  <c r="I40" i="1"/>
  <c r="M54" i="2"/>
  <c r="O53" i="2"/>
  <c r="P53" i="2" s="1"/>
  <c r="M9" i="2"/>
  <c r="O8" i="2"/>
  <c r="P8" i="2" s="1"/>
  <c r="M32" i="2"/>
  <c r="O31" i="2"/>
  <c r="P31" i="2" s="1"/>
  <c r="Q76" i="2"/>
  <c r="K31" i="2"/>
  <c r="G33" i="2"/>
  <c r="I32" i="2"/>
  <c r="J32" i="2" s="1"/>
  <c r="A31" i="2"/>
  <c r="E30" i="2"/>
  <c r="C30" i="2"/>
  <c r="D30" i="2" s="1"/>
  <c r="C48" i="1"/>
  <c r="D48" i="1"/>
  <c r="E48" i="1" s="1"/>
  <c r="F30" i="1"/>
  <c r="M4" i="1"/>
  <c r="K7" i="2"/>
  <c r="W30" i="2"/>
  <c r="W8" i="2"/>
  <c r="B52" i="1"/>
  <c r="A53" i="1"/>
  <c r="G28" i="1"/>
  <c r="F39" i="1"/>
  <c r="A54" i="2"/>
  <c r="C53" i="2"/>
  <c r="D53" i="2" s="1"/>
  <c r="G79" i="2"/>
  <c r="I78" i="2"/>
  <c r="J78" i="2" s="1"/>
  <c r="K78" i="2"/>
  <c r="C77" i="2"/>
  <c r="D77" i="2" s="1"/>
  <c r="A78" i="2"/>
  <c r="I8" i="2"/>
  <c r="J8" i="2" s="1"/>
  <c r="K8" i="2"/>
  <c r="G9" i="2"/>
  <c r="U31" i="2"/>
  <c r="V31" i="2" s="1"/>
  <c r="S32" i="2"/>
  <c r="W31" i="2"/>
  <c r="S10" i="2"/>
  <c r="U9" i="2"/>
  <c r="V9" i="2" s="1"/>
  <c r="E7" i="2"/>
  <c r="C49" i="1" l="1"/>
  <c r="D49" i="1" s="1"/>
  <c r="E49" i="1"/>
  <c r="F41" i="1"/>
  <c r="F42" i="1" s="1"/>
  <c r="F43" i="1" s="1"/>
  <c r="G30" i="1"/>
  <c r="F31" i="1"/>
  <c r="E77" i="2"/>
  <c r="G39" i="1"/>
  <c r="G27" i="1"/>
  <c r="C31" i="2"/>
  <c r="D31" i="2" s="1"/>
  <c r="A32" i="2"/>
  <c r="E31" i="2"/>
  <c r="Q53" i="2"/>
  <c r="S11" i="2"/>
  <c r="W10" i="2"/>
  <c r="U10" i="2"/>
  <c r="V10" i="2" s="1"/>
  <c r="O78" i="2"/>
  <c r="P78" i="2" s="1"/>
  <c r="M79" i="2"/>
  <c r="K32" i="2"/>
  <c r="Q31" i="2"/>
  <c r="G10" i="2"/>
  <c r="I9" i="2"/>
  <c r="J9" i="2" s="1"/>
  <c r="I79" i="2"/>
  <c r="J79" i="2" s="1"/>
  <c r="G80" i="2"/>
  <c r="K79" i="2"/>
  <c r="G34" i="2"/>
  <c r="K33" i="2"/>
  <c r="I33" i="2"/>
  <c r="J33" i="2" s="1"/>
  <c r="M33" i="2"/>
  <c r="O32" i="2"/>
  <c r="P32" i="2" s="1"/>
  <c r="J40" i="1"/>
  <c r="K36" i="1"/>
  <c r="A54" i="1"/>
  <c r="B53" i="1"/>
  <c r="G56" i="2"/>
  <c r="I55" i="2"/>
  <c r="J55" i="2" s="1"/>
  <c r="A10" i="2"/>
  <c r="C9" i="2"/>
  <c r="D9" i="2" s="1"/>
  <c r="S33" i="2"/>
  <c r="W32" i="2"/>
  <c r="U32" i="2"/>
  <c r="V32" i="2" s="1"/>
  <c r="E53" i="2"/>
  <c r="Q8" i="2"/>
  <c r="U54" i="2"/>
  <c r="V54" i="2" s="1"/>
  <c r="S55" i="2"/>
  <c r="W54" i="2"/>
  <c r="O54" i="2"/>
  <c r="P54" i="2" s="1"/>
  <c r="M55" i="2"/>
  <c r="W9" i="2"/>
  <c r="C78" i="2"/>
  <c r="D78" i="2" s="1"/>
  <c r="E78" i="2"/>
  <c r="A79" i="2"/>
  <c r="A55" i="2"/>
  <c r="E54" i="2"/>
  <c r="C54" i="2"/>
  <c r="D54" i="2" s="1"/>
  <c r="O9" i="2"/>
  <c r="P9" i="2" s="1"/>
  <c r="M10" i="2"/>
  <c r="Q9" i="2"/>
  <c r="L36" i="1" l="1"/>
  <c r="K40" i="1"/>
  <c r="O55" i="2"/>
  <c r="P55" i="2" s="1"/>
  <c r="M56" i="2"/>
  <c r="Q55" i="2"/>
  <c r="U33" i="2"/>
  <c r="V33" i="2" s="1"/>
  <c r="W33" i="2"/>
  <c r="S34" i="2"/>
  <c r="B54" i="1"/>
  <c r="A55" i="1"/>
  <c r="G35" i="2"/>
  <c r="I34" i="2"/>
  <c r="J34" i="2" s="1"/>
  <c r="S12" i="2"/>
  <c r="U11" i="2"/>
  <c r="V11" i="2" s="1"/>
  <c r="G81" i="2"/>
  <c r="I80" i="2"/>
  <c r="J80" i="2" s="1"/>
  <c r="K80" i="2"/>
  <c r="G41" i="1"/>
  <c r="G42" i="1" s="1"/>
  <c r="G43" i="1" s="1"/>
  <c r="G31" i="1"/>
  <c r="G32" i="1" s="1"/>
  <c r="H30" i="1"/>
  <c r="A80" i="2"/>
  <c r="C79" i="2"/>
  <c r="D79" i="2" s="1"/>
  <c r="M11" i="1"/>
  <c r="M10" i="1" s="1"/>
  <c r="F32" i="1"/>
  <c r="M9" i="1" s="1"/>
  <c r="Q32" i="2"/>
  <c r="Q79" i="2"/>
  <c r="O79" i="2"/>
  <c r="P79" i="2" s="1"/>
  <c r="M80" i="2"/>
  <c r="A33" i="2"/>
  <c r="C32" i="2"/>
  <c r="D32" i="2" s="1"/>
  <c r="A56" i="2"/>
  <c r="C55" i="2"/>
  <c r="D55" i="2" s="1"/>
  <c r="U55" i="2"/>
  <c r="V55" i="2" s="1"/>
  <c r="S56" i="2"/>
  <c r="W55" i="2"/>
  <c r="A11" i="2"/>
  <c r="C10" i="2"/>
  <c r="D10" i="2" s="1"/>
  <c r="M11" i="2"/>
  <c r="Q10" i="2"/>
  <c r="O10" i="2"/>
  <c r="P10" i="2" s="1"/>
  <c r="K55" i="2"/>
  <c r="M34" i="2"/>
  <c r="O33" i="2"/>
  <c r="P33" i="2" s="1"/>
  <c r="K9" i="2"/>
  <c r="C50" i="1"/>
  <c r="D50" i="1" s="1"/>
  <c r="E50" i="1" s="1"/>
  <c r="E9" i="2"/>
  <c r="Q54" i="2"/>
  <c r="G57" i="2"/>
  <c r="I56" i="2"/>
  <c r="J56" i="2" s="1"/>
  <c r="I10" i="2"/>
  <c r="J10" i="2" s="1"/>
  <c r="G11" i="2"/>
  <c r="K10" i="2"/>
  <c r="Q78" i="2"/>
  <c r="H29" i="1"/>
  <c r="H28" i="1" s="1"/>
  <c r="G38" i="1"/>
  <c r="C51" i="1" l="1"/>
  <c r="D51" i="1" s="1"/>
  <c r="E51" i="1"/>
  <c r="O11" i="2"/>
  <c r="P11" i="2" s="1"/>
  <c r="M12" i="2"/>
  <c r="Q11" i="2"/>
  <c r="E55" i="2"/>
  <c r="K34" i="2"/>
  <c r="G12" i="2"/>
  <c r="I11" i="2"/>
  <c r="J11" i="2" s="1"/>
  <c r="A56" i="1"/>
  <c r="B55" i="1"/>
  <c r="G36" i="2"/>
  <c r="K35" i="2"/>
  <c r="I35" i="2"/>
  <c r="J35" i="2" s="1"/>
  <c r="E10" i="2"/>
  <c r="A12" i="2"/>
  <c r="C11" i="2"/>
  <c r="D11" i="2" s="1"/>
  <c r="I81" i="2"/>
  <c r="J81" i="2" s="1"/>
  <c r="G82" i="2"/>
  <c r="O56" i="2"/>
  <c r="P56" i="2" s="1"/>
  <c r="M57" i="2"/>
  <c r="Q56" i="2"/>
  <c r="A57" i="2"/>
  <c r="E56" i="2"/>
  <c r="C56" i="2"/>
  <c r="D56" i="2" s="1"/>
  <c r="Q33" i="2"/>
  <c r="G58" i="2"/>
  <c r="I57" i="2"/>
  <c r="J57" i="2" s="1"/>
  <c r="C33" i="2"/>
  <c r="D33" i="2" s="1"/>
  <c r="A34" i="2"/>
  <c r="E33" i="2"/>
  <c r="E79" i="2"/>
  <c r="S35" i="2"/>
  <c r="W34" i="2"/>
  <c r="U34" i="2"/>
  <c r="V34" i="2" s="1"/>
  <c r="K56" i="2"/>
  <c r="H39" i="1"/>
  <c r="H27" i="1"/>
  <c r="U56" i="2"/>
  <c r="V56" i="2" s="1"/>
  <c r="S57" i="2"/>
  <c r="O80" i="2"/>
  <c r="P80" i="2" s="1"/>
  <c r="Q80" i="2"/>
  <c r="M81" i="2"/>
  <c r="A81" i="2"/>
  <c r="C80" i="2"/>
  <c r="D80" i="2" s="1"/>
  <c r="W11" i="2"/>
  <c r="E32" i="2"/>
  <c r="M35" i="2"/>
  <c r="O34" i="2"/>
  <c r="P34" i="2" s="1"/>
  <c r="H41" i="1"/>
  <c r="H42" i="1" s="1"/>
  <c r="H43" i="1" s="1"/>
  <c r="H31" i="1"/>
  <c r="H32" i="1" s="1"/>
  <c r="I30" i="1"/>
  <c r="S13" i="2"/>
  <c r="U12" i="2"/>
  <c r="V12" i="2" s="1"/>
  <c r="L40" i="1"/>
  <c r="M36" i="1"/>
  <c r="J30" i="1" l="1"/>
  <c r="I41" i="1"/>
  <c r="A35" i="2"/>
  <c r="C34" i="2"/>
  <c r="D34" i="2" s="1"/>
  <c r="S14" i="2"/>
  <c r="W13" i="2"/>
  <c r="U13" i="2"/>
  <c r="V13" i="2" s="1"/>
  <c r="U57" i="2"/>
  <c r="V57" i="2" s="1"/>
  <c r="S58" i="2"/>
  <c r="W57" i="2"/>
  <c r="U35" i="2"/>
  <c r="V35" i="2" s="1"/>
  <c r="S36" i="2"/>
  <c r="I12" i="2"/>
  <c r="J12" i="2" s="1"/>
  <c r="G13" i="2"/>
  <c r="H38" i="1"/>
  <c r="I29" i="1"/>
  <c r="I28" i="1" s="1"/>
  <c r="M82" i="2"/>
  <c r="Q81" i="2"/>
  <c r="O81" i="2"/>
  <c r="P81" i="2" s="1"/>
  <c r="K81" i="2"/>
  <c r="M13" i="2"/>
  <c r="O12" i="2"/>
  <c r="P12" i="2" s="1"/>
  <c r="M40" i="1"/>
  <c r="N36" i="1"/>
  <c r="M58" i="2"/>
  <c r="O57" i="2"/>
  <c r="P57" i="2" s="1"/>
  <c r="A57" i="1"/>
  <c r="B56" i="1"/>
  <c r="A82" i="2"/>
  <c r="C81" i="2"/>
  <c r="D81" i="2" s="1"/>
  <c r="K82" i="2"/>
  <c r="I82" i="2"/>
  <c r="J82" i="2" s="1"/>
  <c r="G83" i="2"/>
  <c r="A58" i="2"/>
  <c r="C57" i="2"/>
  <c r="D57" i="2" s="1"/>
  <c r="Q34" i="2"/>
  <c r="M36" i="2"/>
  <c r="Q35" i="2"/>
  <c r="O35" i="2"/>
  <c r="P35" i="2" s="1"/>
  <c r="K57" i="2"/>
  <c r="E11" i="2"/>
  <c r="C52" i="1"/>
  <c r="D52" i="1" s="1"/>
  <c r="E52" i="1"/>
  <c r="E80" i="2"/>
  <c r="G37" i="2"/>
  <c r="K36" i="2"/>
  <c r="I36" i="2"/>
  <c r="J36" i="2" s="1"/>
  <c r="W12" i="2"/>
  <c r="W56" i="2"/>
  <c r="G59" i="2"/>
  <c r="K58" i="2"/>
  <c r="I58" i="2"/>
  <c r="J58" i="2" s="1"/>
  <c r="A13" i="2"/>
  <c r="E12" i="2"/>
  <c r="C12" i="2"/>
  <c r="D12" i="2" s="1"/>
  <c r="K11" i="2"/>
  <c r="O36" i="1" l="1"/>
  <c r="O40" i="1" s="1"/>
  <c r="N40" i="1"/>
  <c r="E81" i="2"/>
  <c r="W35" i="2"/>
  <c r="S15" i="2"/>
  <c r="W14" i="2"/>
  <c r="U14" i="2"/>
  <c r="V14" i="2" s="1"/>
  <c r="G38" i="2"/>
  <c r="K37" i="2"/>
  <c r="I37" i="2"/>
  <c r="J37" i="2" s="1"/>
  <c r="M83" i="2"/>
  <c r="O82" i="2"/>
  <c r="P82" i="2" s="1"/>
  <c r="E34" i="2"/>
  <c r="C82" i="2"/>
  <c r="D82" i="2" s="1"/>
  <c r="E82" i="2"/>
  <c r="A83" i="2"/>
  <c r="A59" i="2"/>
  <c r="E58" i="2"/>
  <c r="C58" i="2"/>
  <c r="D58" i="2" s="1"/>
  <c r="B57" i="1"/>
  <c r="A58" i="1"/>
  <c r="O13" i="2"/>
  <c r="P13" i="2" s="1"/>
  <c r="M14" i="2"/>
  <c r="Q13" i="2"/>
  <c r="I39" i="1"/>
  <c r="I42" i="1" s="1"/>
  <c r="I43" i="1" s="1"/>
  <c r="I27" i="1"/>
  <c r="C35" i="2"/>
  <c r="D35" i="2" s="1"/>
  <c r="A36" i="2"/>
  <c r="A14" i="2"/>
  <c r="C13" i="2"/>
  <c r="D13" i="2" s="1"/>
  <c r="C53" i="1"/>
  <c r="D53" i="1" s="1"/>
  <c r="E53" i="1" s="1"/>
  <c r="S37" i="2"/>
  <c r="W36" i="2"/>
  <c r="U36" i="2"/>
  <c r="V36" i="2" s="1"/>
  <c r="E57" i="2"/>
  <c r="U58" i="2"/>
  <c r="V58" i="2" s="1"/>
  <c r="S59" i="2"/>
  <c r="W58" i="2"/>
  <c r="G60" i="2"/>
  <c r="K59" i="2"/>
  <c r="I59" i="2"/>
  <c r="J59" i="2" s="1"/>
  <c r="I83" i="2"/>
  <c r="J83" i="2" s="1"/>
  <c r="K83" i="2"/>
  <c r="G84" i="2"/>
  <c r="Q57" i="2"/>
  <c r="G14" i="2"/>
  <c r="K13" i="2"/>
  <c r="I13" i="2"/>
  <c r="J13" i="2" s="1"/>
  <c r="K30" i="1"/>
  <c r="J41" i="1"/>
  <c r="M37" i="2"/>
  <c r="Q36" i="2"/>
  <c r="O36" i="2"/>
  <c r="P36" i="2" s="1"/>
  <c r="Q12" i="2"/>
  <c r="O58" i="2"/>
  <c r="P58" i="2" s="1"/>
  <c r="M59" i="2"/>
  <c r="K12" i="2"/>
  <c r="I31" i="1"/>
  <c r="I32" i="1" s="1"/>
  <c r="C54" i="1" l="1"/>
  <c r="D54" i="1" s="1"/>
  <c r="E54" i="1"/>
  <c r="G39" i="2"/>
  <c r="I38" i="2"/>
  <c r="J38" i="2" s="1"/>
  <c r="I14" i="2"/>
  <c r="J14" i="2" s="1"/>
  <c r="K14" i="2"/>
  <c r="G15" i="2"/>
  <c r="I38" i="1"/>
  <c r="J29" i="1"/>
  <c r="J28" i="1" s="1"/>
  <c r="M84" i="2"/>
  <c r="O83" i="2"/>
  <c r="P83" i="2" s="1"/>
  <c r="Q83" i="2"/>
  <c r="G85" i="2"/>
  <c r="I84" i="2"/>
  <c r="J84" i="2" s="1"/>
  <c r="A60" i="2"/>
  <c r="C59" i="2"/>
  <c r="D59" i="2" s="1"/>
  <c r="S16" i="2"/>
  <c r="W15" i="2"/>
  <c r="U15" i="2"/>
  <c r="V15" i="2" s="1"/>
  <c r="Q82" i="2"/>
  <c r="M38" i="2"/>
  <c r="O37" i="2"/>
  <c r="P37" i="2" s="1"/>
  <c r="E13" i="2"/>
  <c r="A84" i="2"/>
  <c r="C83" i="2"/>
  <c r="D83" i="2" s="1"/>
  <c r="G61" i="2"/>
  <c r="I60" i="2"/>
  <c r="J60" i="2" s="1"/>
  <c r="Q58" i="2"/>
  <c r="A15" i="2"/>
  <c r="C14" i="2"/>
  <c r="D14" i="2" s="1"/>
  <c r="M15" i="2"/>
  <c r="O14" i="2"/>
  <c r="P14" i="2" s="1"/>
  <c r="U59" i="2"/>
  <c r="V59" i="2" s="1"/>
  <c r="S60" i="2"/>
  <c r="W59" i="2"/>
  <c r="L30" i="1"/>
  <c r="K41" i="1"/>
  <c r="O59" i="2"/>
  <c r="P59" i="2" s="1"/>
  <c r="M60" i="2"/>
  <c r="Q59" i="2"/>
  <c r="E35" i="2"/>
  <c r="U37" i="2"/>
  <c r="V37" i="2" s="1"/>
  <c r="S38" i="2"/>
  <c r="A37" i="2"/>
  <c r="C36" i="2"/>
  <c r="D36" i="2" s="1"/>
  <c r="A59" i="1"/>
  <c r="B58" i="1"/>
  <c r="E14" i="2" l="1"/>
  <c r="C84" i="2"/>
  <c r="D84" i="2" s="1"/>
  <c r="A85" i="2"/>
  <c r="W16" i="2"/>
  <c r="S17" i="2"/>
  <c r="U16" i="2"/>
  <c r="V16" i="2" s="1"/>
  <c r="K38" i="2"/>
  <c r="M30" i="1"/>
  <c r="L41" i="1"/>
  <c r="J39" i="1"/>
  <c r="J42" i="1" s="1"/>
  <c r="J43" i="1" s="1"/>
  <c r="J27" i="1"/>
  <c r="J31" i="1"/>
  <c r="J32" i="1" s="1"/>
  <c r="A16" i="2"/>
  <c r="C15" i="2"/>
  <c r="D15" i="2" s="1"/>
  <c r="B59" i="1"/>
  <c r="A60" i="1"/>
  <c r="A61" i="2"/>
  <c r="E60" i="2"/>
  <c r="C60" i="2"/>
  <c r="D60" i="2" s="1"/>
  <c r="S39" i="2"/>
  <c r="U38" i="2"/>
  <c r="V38" i="2" s="1"/>
  <c r="E59" i="2"/>
  <c r="K60" i="2"/>
  <c r="M39" i="2"/>
  <c r="Q38" i="2"/>
  <c r="O38" i="2"/>
  <c r="P38" i="2" s="1"/>
  <c r="G16" i="2"/>
  <c r="I15" i="2"/>
  <c r="J15" i="2" s="1"/>
  <c r="O84" i="2"/>
  <c r="P84" i="2" s="1"/>
  <c r="M85" i="2"/>
  <c r="Q84" i="2"/>
  <c r="O60" i="2"/>
  <c r="P60" i="2" s="1"/>
  <c r="M61" i="2"/>
  <c r="Q60" i="2"/>
  <c r="E36" i="2"/>
  <c r="C37" i="2"/>
  <c r="D37" i="2" s="1"/>
  <c r="A38" i="2"/>
  <c r="E37" i="2"/>
  <c r="Q14" i="2"/>
  <c r="G62" i="2"/>
  <c r="I61" i="2"/>
  <c r="J61" i="2" s="1"/>
  <c r="K84" i="2"/>
  <c r="C55" i="1"/>
  <c r="D55" i="1" s="1"/>
  <c r="E55" i="1" s="1"/>
  <c r="G40" i="2"/>
  <c r="K39" i="2"/>
  <c r="I39" i="2"/>
  <c r="J39" i="2" s="1"/>
  <c r="U60" i="2"/>
  <c r="V60" i="2" s="1"/>
  <c r="S61" i="2"/>
  <c r="W60" i="2"/>
  <c r="Q37" i="2"/>
  <c r="W37" i="2"/>
  <c r="O15" i="2"/>
  <c r="P15" i="2" s="1"/>
  <c r="M16" i="2"/>
  <c r="E83" i="2"/>
  <c r="G86" i="2"/>
  <c r="I85" i="2"/>
  <c r="J85" i="2" s="1"/>
  <c r="C56" i="1" l="1"/>
  <c r="D56" i="1" s="1"/>
  <c r="E56" i="1" s="1"/>
  <c r="M86" i="2"/>
  <c r="O85" i="2"/>
  <c r="P85" i="2" s="1"/>
  <c r="Q85" i="2"/>
  <c r="B60" i="1"/>
  <c r="A61" i="1"/>
  <c r="A62" i="2"/>
  <c r="E61" i="2"/>
  <c r="C61" i="2"/>
  <c r="D61" i="2" s="1"/>
  <c r="G87" i="2"/>
  <c r="I86" i="2"/>
  <c r="J86" i="2" s="1"/>
  <c r="K15" i="2"/>
  <c r="W38" i="2"/>
  <c r="E15" i="2"/>
  <c r="C85" i="2"/>
  <c r="D85" i="2" s="1"/>
  <c r="A86" i="2"/>
  <c r="G41" i="2"/>
  <c r="K40" i="2"/>
  <c r="I40" i="2"/>
  <c r="J40" i="2" s="1"/>
  <c r="A39" i="2"/>
  <c r="C38" i="2"/>
  <c r="D38" i="2" s="1"/>
  <c r="S18" i="2"/>
  <c r="W17" i="2"/>
  <c r="U17" i="2"/>
  <c r="V17" i="2" s="1"/>
  <c r="K61" i="2"/>
  <c r="I16" i="2"/>
  <c r="J16" i="2" s="1"/>
  <c r="G17" i="2"/>
  <c r="U39" i="2"/>
  <c r="V39" i="2" s="1"/>
  <c r="W39" i="2"/>
  <c r="S40" i="2"/>
  <c r="A17" i="2"/>
  <c r="E16" i="2"/>
  <c r="C16" i="2"/>
  <c r="D16" i="2" s="1"/>
  <c r="K85" i="2"/>
  <c r="U61" i="2"/>
  <c r="V61" i="2" s="1"/>
  <c r="S62" i="2"/>
  <c r="W61" i="2"/>
  <c r="Q15" i="2"/>
  <c r="G63" i="2"/>
  <c r="K62" i="2"/>
  <c r="I62" i="2"/>
  <c r="J62" i="2" s="1"/>
  <c r="M62" i="2"/>
  <c r="O61" i="2"/>
  <c r="P61" i="2" s="1"/>
  <c r="M41" i="1"/>
  <c r="N30" i="1"/>
  <c r="E84" i="2"/>
  <c r="M40" i="2"/>
  <c r="O39" i="2"/>
  <c r="P39" i="2" s="1"/>
  <c r="M17" i="2"/>
  <c r="Q16" i="2"/>
  <c r="O16" i="2"/>
  <c r="P16" i="2" s="1"/>
  <c r="K29" i="1"/>
  <c r="K28" i="1" s="1"/>
  <c r="J38" i="1"/>
  <c r="C57" i="1" l="1"/>
  <c r="D57" i="1" s="1"/>
  <c r="E57" i="1" s="1"/>
  <c r="N41" i="1"/>
  <c r="O30" i="1"/>
  <c r="E17" i="2"/>
  <c r="C17" i="2"/>
  <c r="D17" i="2" s="1"/>
  <c r="A18" i="2"/>
  <c r="G42" i="2"/>
  <c r="I41" i="2"/>
  <c r="J41" i="2" s="1"/>
  <c r="A62" i="1"/>
  <c r="B61" i="1"/>
  <c r="G64" i="2"/>
  <c r="I63" i="2"/>
  <c r="J63" i="2" s="1"/>
  <c r="Q61" i="2"/>
  <c r="E85" i="2"/>
  <c r="K86" i="2"/>
  <c r="U62" i="2"/>
  <c r="V62" i="2" s="1"/>
  <c r="S63" i="2"/>
  <c r="O62" i="2"/>
  <c r="P62" i="2" s="1"/>
  <c r="M63" i="2"/>
  <c r="Q62" i="2"/>
  <c r="E38" i="2"/>
  <c r="I87" i="2"/>
  <c r="J87" i="2" s="1"/>
  <c r="K87" i="2"/>
  <c r="G88" i="2"/>
  <c r="O86" i="2"/>
  <c r="P86" i="2" s="1"/>
  <c r="M87" i="2"/>
  <c r="K39" i="1"/>
  <c r="K42" i="1" s="1"/>
  <c r="K43" i="1" s="1"/>
  <c r="K27" i="1"/>
  <c r="K31" i="1"/>
  <c r="K32" i="1" s="1"/>
  <c r="C86" i="2"/>
  <c r="D86" i="2" s="1"/>
  <c r="A87" i="2"/>
  <c r="M18" i="2"/>
  <c r="O17" i="2"/>
  <c r="P17" i="2" s="1"/>
  <c r="U18" i="2"/>
  <c r="V18" i="2" s="1"/>
  <c r="S19" i="2"/>
  <c r="Q39" i="2"/>
  <c r="K16" i="2"/>
  <c r="M41" i="2"/>
  <c r="O40" i="2"/>
  <c r="P40" i="2" s="1"/>
  <c r="I17" i="2"/>
  <c r="J17" i="2" s="1"/>
  <c r="G18" i="2"/>
  <c r="C39" i="2"/>
  <c r="D39" i="2" s="1"/>
  <c r="A40" i="2"/>
  <c r="E39" i="2"/>
  <c r="A63" i="2"/>
  <c r="C62" i="2"/>
  <c r="D62" i="2" s="1"/>
  <c r="S41" i="2"/>
  <c r="W40" i="2"/>
  <c r="U40" i="2"/>
  <c r="V40" i="2" s="1"/>
  <c r="C58" i="1" l="1"/>
  <c r="D58" i="1" s="1"/>
  <c r="E58" i="1"/>
  <c r="L29" i="1"/>
  <c r="L28" i="1" s="1"/>
  <c r="K38" i="1"/>
  <c r="K63" i="2"/>
  <c r="O41" i="1"/>
  <c r="S20" i="2"/>
  <c r="U19" i="2"/>
  <c r="V19" i="2" s="1"/>
  <c r="C18" i="2"/>
  <c r="D18" i="2" s="1"/>
  <c r="A19" i="2"/>
  <c r="G65" i="2"/>
  <c r="I64" i="2"/>
  <c r="J64" i="2" s="1"/>
  <c r="Q40" i="2"/>
  <c r="Q41" i="2"/>
  <c r="M42" i="2"/>
  <c r="O41" i="2"/>
  <c r="P41" i="2" s="1"/>
  <c r="M19" i="2"/>
  <c r="O18" i="2"/>
  <c r="P18" i="2" s="1"/>
  <c r="O87" i="2"/>
  <c r="P87" i="2" s="1"/>
  <c r="M88" i="2"/>
  <c r="O63" i="2"/>
  <c r="P63" i="2" s="1"/>
  <c r="M64" i="2"/>
  <c r="B62" i="1"/>
  <c r="A63" i="1"/>
  <c r="Q17" i="2"/>
  <c r="A88" i="2"/>
  <c r="C87" i="2"/>
  <c r="D87" i="2" s="1"/>
  <c r="S42" i="2"/>
  <c r="U41" i="2"/>
  <c r="V41" i="2" s="1"/>
  <c r="W41" i="2"/>
  <c r="K17" i="2"/>
  <c r="A64" i="2"/>
  <c r="C63" i="2"/>
  <c r="D63" i="2" s="1"/>
  <c r="A41" i="2"/>
  <c r="E40" i="2"/>
  <c r="C40" i="2"/>
  <c r="D40" i="2" s="1"/>
  <c r="E86" i="2"/>
  <c r="Q86" i="2"/>
  <c r="W62" i="2"/>
  <c r="K41" i="2"/>
  <c r="E62" i="2"/>
  <c r="G19" i="2"/>
  <c r="K18" i="2"/>
  <c r="I18" i="2"/>
  <c r="J18" i="2" s="1"/>
  <c r="W18" i="2"/>
  <c r="G89" i="2"/>
  <c r="I88" i="2"/>
  <c r="J88" i="2" s="1"/>
  <c r="U63" i="2"/>
  <c r="V63" i="2" s="1"/>
  <c r="S64" i="2"/>
  <c r="G43" i="2"/>
  <c r="I42" i="2"/>
  <c r="J42" i="2" s="1"/>
  <c r="W63" i="2" l="1"/>
  <c r="U42" i="2"/>
  <c r="V42" i="2" s="1"/>
  <c r="S43" i="2"/>
  <c r="W42" i="2"/>
  <c r="Q63" i="2"/>
  <c r="M20" i="2"/>
  <c r="O19" i="2"/>
  <c r="P19" i="2" s="1"/>
  <c r="E18" i="2"/>
  <c r="U64" i="2"/>
  <c r="V64" i="2" s="1"/>
  <c r="S65" i="2"/>
  <c r="W64" i="2"/>
  <c r="G20" i="2"/>
  <c r="K19" i="2"/>
  <c r="I19" i="2"/>
  <c r="J19" i="2" s="1"/>
  <c r="C41" i="2"/>
  <c r="D41" i="2" s="1"/>
  <c r="A42" i="2"/>
  <c r="O64" i="2"/>
  <c r="P64" i="2" s="1"/>
  <c r="M65" i="2"/>
  <c r="Q64" i="2"/>
  <c r="A20" i="2"/>
  <c r="C19" i="2"/>
  <c r="D19" i="2" s="1"/>
  <c r="O88" i="2"/>
  <c r="P88" i="2" s="1"/>
  <c r="M89" i="2"/>
  <c r="Q88" i="2"/>
  <c r="W19" i="2"/>
  <c r="E87" i="2"/>
  <c r="K88" i="2"/>
  <c r="Q87" i="2"/>
  <c r="U20" i="2"/>
  <c r="V20" i="2" s="1"/>
  <c r="S21" i="2"/>
  <c r="L39" i="1"/>
  <c r="L42" i="1" s="1"/>
  <c r="L43" i="1" s="1"/>
  <c r="L27" i="1"/>
  <c r="L31" i="1"/>
  <c r="L32" i="1" s="1"/>
  <c r="M43" i="2"/>
  <c r="Q42" i="2"/>
  <c r="O42" i="2"/>
  <c r="P42" i="2" s="1"/>
  <c r="E63" i="2"/>
  <c r="A65" i="2"/>
  <c r="C64" i="2"/>
  <c r="D64" i="2" s="1"/>
  <c r="G90" i="2"/>
  <c r="I89" i="2"/>
  <c r="J89" i="2" s="1"/>
  <c r="K42" i="2"/>
  <c r="A64" i="1"/>
  <c r="B63" i="1"/>
  <c r="K64" i="2"/>
  <c r="C59" i="1"/>
  <c r="D59" i="1" s="1"/>
  <c r="E59" i="1" s="1"/>
  <c r="E88" i="2"/>
  <c r="A89" i="2"/>
  <c r="C88" i="2"/>
  <c r="D88" i="2" s="1"/>
  <c r="G44" i="2"/>
  <c r="I43" i="2"/>
  <c r="J43" i="2" s="1"/>
  <c r="Q18" i="2"/>
  <c r="G66" i="2"/>
  <c r="I65" i="2"/>
  <c r="J65" i="2" s="1"/>
  <c r="E60" i="1" l="1"/>
  <c r="C60" i="1"/>
  <c r="D60" i="1" s="1"/>
  <c r="K89" i="2"/>
  <c r="O43" i="2"/>
  <c r="P43" i="2" s="1"/>
  <c r="M44" i="2"/>
  <c r="Q43" i="2"/>
  <c r="E19" i="2"/>
  <c r="Q19" i="2"/>
  <c r="M29" i="1"/>
  <c r="M28" i="1" s="1"/>
  <c r="L38" i="1"/>
  <c r="G21" i="2"/>
  <c r="I20" i="2"/>
  <c r="J20" i="2" s="1"/>
  <c r="M21" i="2"/>
  <c r="O20" i="2"/>
  <c r="P20" i="2" s="1"/>
  <c r="E64" i="2"/>
  <c r="M66" i="2"/>
  <c r="O65" i="2"/>
  <c r="P65" i="2" s="1"/>
  <c r="I90" i="2"/>
  <c r="J90" i="2" s="1"/>
  <c r="U65" i="2"/>
  <c r="V65" i="2" s="1"/>
  <c r="S66" i="2"/>
  <c r="U43" i="2"/>
  <c r="V43" i="2" s="1"/>
  <c r="S44" i="2"/>
  <c r="W43" i="2"/>
  <c r="C89" i="2"/>
  <c r="D89" i="2" s="1"/>
  <c r="A90" i="2"/>
  <c r="K43" i="2"/>
  <c r="K65" i="2"/>
  <c r="I44" i="2"/>
  <c r="J44" i="2" s="1"/>
  <c r="A65" i="1"/>
  <c r="B64" i="1"/>
  <c r="W21" i="2"/>
  <c r="U21" i="2"/>
  <c r="V21" i="2" s="1"/>
  <c r="O89" i="2"/>
  <c r="P89" i="2" s="1"/>
  <c r="M90" i="2"/>
  <c r="E41" i="2"/>
  <c r="C20" i="2"/>
  <c r="D20" i="2" s="1"/>
  <c r="A21" i="2"/>
  <c r="E20" i="2"/>
  <c r="A66" i="2"/>
  <c r="C65" i="2"/>
  <c r="D65" i="2" s="1"/>
  <c r="G67" i="2"/>
  <c r="K66" i="2"/>
  <c r="I66" i="2"/>
  <c r="J66" i="2" s="1"/>
  <c r="W20" i="2"/>
  <c r="E42" i="2"/>
  <c r="C42" i="2"/>
  <c r="D42" i="2" s="1"/>
  <c r="A43" i="2"/>
  <c r="C90" i="2" l="1"/>
  <c r="D90" i="2" s="1"/>
  <c r="Q20" i="2"/>
  <c r="K90" i="2"/>
  <c r="O44" i="2"/>
  <c r="P44" i="2" s="1"/>
  <c r="O21" i="2"/>
  <c r="P21" i="2" s="1"/>
  <c r="B65" i="1"/>
  <c r="A66" i="1"/>
  <c r="K20" i="2"/>
  <c r="C21" i="2"/>
  <c r="D21" i="2" s="1"/>
  <c r="A44" i="2"/>
  <c r="C43" i="2"/>
  <c r="D43" i="2" s="1"/>
  <c r="U44" i="2"/>
  <c r="V44" i="2" s="1"/>
  <c r="W44" i="2"/>
  <c r="Q65" i="2"/>
  <c r="I21" i="2"/>
  <c r="J21" i="2" s="1"/>
  <c r="U66" i="2"/>
  <c r="V66" i="2" s="1"/>
  <c r="S67" i="2"/>
  <c r="W66" i="2"/>
  <c r="I67" i="2"/>
  <c r="J67" i="2" s="1"/>
  <c r="E89" i="2"/>
  <c r="E65" i="2"/>
  <c r="A67" i="2"/>
  <c r="C66" i="2"/>
  <c r="D66" i="2" s="1"/>
  <c r="Q89" i="2"/>
  <c r="K44" i="2"/>
  <c r="O66" i="2"/>
  <c r="P66" i="2" s="1"/>
  <c r="M67" i="2"/>
  <c r="Q66" i="2"/>
  <c r="Q90" i="2"/>
  <c r="O90" i="2"/>
  <c r="P90" i="2" s="1"/>
  <c r="W65" i="2"/>
  <c r="M39" i="1"/>
  <c r="M42" i="1" s="1"/>
  <c r="M43" i="1" s="1"/>
  <c r="M27" i="1"/>
  <c r="M31" i="1"/>
  <c r="M32" i="1" s="1"/>
  <c r="C61" i="1"/>
  <c r="D61" i="1" s="1"/>
  <c r="E61" i="1"/>
  <c r="K21" i="2" l="1"/>
  <c r="E21" i="2"/>
  <c r="Q21" i="2"/>
  <c r="C62" i="1"/>
  <c r="D62" i="1" s="1"/>
  <c r="E62" i="1" s="1"/>
  <c r="A67" i="1"/>
  <c r="B66" i="1"/>
  <c r="Q44" i="2"/>
  <c r="E67" i="2"/>
  <c r="C67" i="2"/>
  <c r="D67" i="2" s="1"/>
  <c r="K67" i="2"/>
  <c r="N29" i="1"/>
  <c r="N28" i="1" s="1"/>
  <c r="M38" i="1"/>
  <c r="O67" i="2"/>
  <c r="P67" i="2" s="1"/>
  <c r="Q67" i="2"/>
  <c r="U67" i="2"/>
  <c r="V67" i="2" s="1"/>
  <c r="W67" i="2"/>
  <c r="E43" i="2"/>
  <c r="E66" i="2"/>
  <c r="C44" i="2"/>
  <c r="D44" i="2" s="1"/>
  <c r="E90" i="2"/>
  <c r="C63" i="1" l="1"/>
  <c r="D63" i="1" s="1"/>
  <c r="E63" i="1"/>
  <c r="E44" i="2"/>
  <c r="N39" i="1"/>
  <c r="N42" i="1" s="1"/>
  <c r="N43" i="1" s="1"/>
  <c r="N27" i="1"/>
  <c r="N31" i="1"/>
  <c r="N32" i="1" s="1"/>
  <c r="B67" i="1"/>
  <c r="A68" i="1"/>
  <c r="B68" i="1" l="1"/>
  <c r="A69" i="1"/>
  <c r="C64" i="1"/>
  <c r="D64" i="1" s="1"/>
  <c r="E64" i="1"/>
  <c r="N38" i="1"/>
  <c r="O29" i="1"/>
  <c r="O28" i="1" s="1"/>
  <c r="C65" i="1" l="1"/>
  <c r="D65" i="1" s="1"/>
  <c r="E65" i="1" s="1"/>
  <c r="A70" i="1"/>
  <c r="B69" i="1"/>
  <c r="O39" i="1"/>
  <c r="O42" i="1" s="1"/>
  <c r="O43" i="1" s="1"/>
  <c r="O27" i="1"/>
  <c r="O38" i="1" s="1"/>
  <c r="O31" i="1"/>
  <c r="O32" i="1" s="1"/>
  <c r="C66" i="1" l="1"/>
  <c r="D66" i="1" s="1"/>
  <c r="E66" i="1" s="1"/>
  <c r="B70" i="1"/>
  <c r="A71" i="1"/>
  <c r="C67" i="1" l="1"/>
  <c r="D67" i="1" s="1"/>
  <c r="E67" i="1" s="1"/>
  <c r="A72" i="1"/>
  <c r="B71" i="1"/>
  <c r="C68" i="1" l="1"/>
  <c r="D68" i="1" s="1"/>
  <c r="E68" i="1" s="1"/>
  <c r="A73" i="1"/>
  <c r="B72" i="1"/>
  <c r="C69" i="1" l="1"/>
  <c r="D69" i="1" s="1"/>
  <c r="E69" i="1"/>
  <c r="B73" i="1"/>
  <c r="A74" i="1"/>
  <c r="A75" i="1" l="1"/>
  <c r="B74" i="1"/>
  <c r="C70" i="1"/>
  <c r="D70" i="1" s="1"/>
  <c r="E70" i="1" s="1"/>
  <c r="C71" i="1" l="1"/>
  <c r="D71" i="1" s="1"/>
  <c r="E71" i="1" s="1"/>
  <c r="B75" i="1"/>
  <c r="A76" i="1"/>
  <c r="C72" i="1" l="1"/>
  <c r="D72" i="1" s="1"/>
  <c r="E72" i="1" s="1"/>
  <c r="B76" i="1"/>
  <c r="A77" i="1"/>
  <c r="C73" i="1" l="1"/>
  <c r="D73" i="1" s="1"/>
  <c r="E73" i="1"/>
  <c r="A78" i="1"/>
  <c r="B77" i="1"/>
  <c r="C74" i="1" l="1"/>
  <c r="D74" i="1" s="1"/>
  <c r="E74" i="1" s="1"/>
  <c r="B78" i="1"/>
  <c r="A79" i="1"/>
  <c r="C75" i="1" l="1"/>
  <c r="D75" i="1" s="1"/>
  <c r="E75" i="1" s="1"/>
  <c r="A80" i="1"/>
  <c r="B79" i="1"/>
  <c r="E76" i="1" l="1"/>
  <c r="C76" i="1"/>
  <c r="D76" i="1" s="1"/>
  <c r="A81" i="1"/>
  <c r="B80" i="1"/>
  <c r="B81" i="1" l="1"/>
  <c r="A82" i="1"/>
  <c r="C77" i="1"/>
  <c r="D77" i="1" s="1"/>
  <c r="E77" i="1" s="1"/>
  <c r="C78" i="1" l="1"/>
  <c r="D78" i="1" s="1"/>
  <c r="E78" i="1"/>
  <c r="A83" i="1"/>
  <c r="B82" i="1"/>
  <c r="B83" i="1" l="1"/>
  <c r="A84" i="1"/>
  <c r="C79" i="1"/>
  <c r="D79" i="1" s="1"/>
  <c r="E79" i="1" s="1"/>
  <c r="C80" i="1" l="1"/>
  <c r="D80" i="1" s="1"/>
  <c r="E80" i="1" s="1"/>
  <c r="B84" i="1"/>
  <c r="A85" i="1"/>
  <c r="C81" i="1" l="1"/>
  <c r="D81" i="1" s="1"/>
  <c r="E81" i="1" s="1"/>
  <c r="A86" i="1"/>
  <c r="B85" i="1"/>
  <c r="C82" i="1" l="1"/>
  <c r="D82" i="1" s="1"/>
  <c r="E82" i="1" s="1"/>
  <c r="B86" i="1"/>
  <c r="A87" i="1"/>
  <c r="C83" i="1" l="1"/>
  <c r="D83" i="1" s="1"/>
  <c r="E83" i="1" s="1"/>
  <c r="A88" i="1"/>
  <c r="B87" i="1"/>
  <c r="C84" i="1" l="1"/>
  <c r="D84" i="1" s="1"/>
  <c r="E84" i="1" s="1"/>
  <c r="A89" i="1"/>
  <c r="B88" i="1"/>
  <c r="C85" i="1" l="1"/>
  <c r="D85" i="1" s="1"/>
  <c r="E85" i="1" s="1"/>
  <c r="B89" i="1"/>
  <c r="A90" i="1"/>
  <c r="C86" i="1" l="1"/>
  <c r="D86" i="1" s="1"/>
  <c r="E86" i="1" s="1"/>
  <c r="A91" i="1"/>
  <c r="B90" i="1"/>
  <c r="C87" i="1" l="1"/>
  <c r="D87" i="1" s="1"/>
  <c r="E87" i="1" s="1"/>
  <c r="B91" i="1"/>
  <c r="A92" i="1"/>
  <c r="C88" i="1" l="1"/>
  <c r="D88" i="1" s="1"/>
  <c r="E88" i="1" s="1"/>
  <c r="B92" i="1"/>
  <c r="A93" i="1"/>
  <c r="C89" i="1" l="1"/>
  <c r="D89" i="1" s="1"/>
  <c r="E89" i="1"/>
  <c r="A94" i="1"/>
  <c r="B93" i="1"/>
  <c r="C90" i="1" l="1"/>
  <c r="D90" i="1" s="1"/>
  <c r="E90" i="1" s="1"/>
  <c r="B94" i="1"/>
  <c r="A95" i="1"/>
  <c r="C91" i="1" l="1"/>
  <c r="D91" i="1" s="1"/>
  <c r="E91" i="1"/>
  <c r="A96" i="1"/>
  <c r="B95" i="1"/>
  <c r="A97" i="1" l="1"/>
  <c r="B96" i="1"/>
  <c r="C92" i="1"/>
  <c r="D92" i="1" s="1"/>
  <c r="E92" i="1" s="1"/>
  <c r="C93" i="1" l="1"/>
  <c r="D93" i="1" s="1"/>
  <c r="E93" i="1" s="1"/>
  <c r="B97" i="1"/>
  <c r="A98" i="1"/>
  <c r="C94" i="1" l="1"/>
  <c r="D94" i="1" s="1"/>
  <c r="E94" i="1"/>
  <c r="A99" i="1"/>
  <c r="B98" i="1"/>
  <c r="B99" i="1" l="1"/>
  <c r="A100" i="1"/>
  <c r="C95" i="1"/>
  <c r="D95" i="1" s="1"/>
  <c r="E95" i="1" s="1"/>
  <c r="C96" i="1" l="1"/>
  <c r="D96" i="1" s="1"/>
  <c r="E96" i="1" s="1"/>
  <c r="B100" i="1"/>
  <c r="A101" i="1"/>
  <c r="C97" i="1" l="1"/>
  <c r="D97" i="1" s="1"/>
  <c r="E97" i="1" s="1"/>
  <c r="A102" i="1"/>
  <c r="B101" i="1"/>
  <c r="C98" i="1" l="1"/>
  <c r="D98" i="1" s="1"/>
  <c r="E98" i="1" s="1"/>
  <c r="B102" i="1"/>
  <c r="A103" i="1"/>
  <c r="C99" i="1" l="1"/>
  <c r="D99" i="1" s="1"/>
  <c r="E99" i="1"/>
  <c r="A104" i="1"/>
  <c r="B103" i="1"/>
  <c r="C100" i="1" l="1"/>
  <c r="D100" i="1" s="1"/>
  <c r="E100" i="1" s="1"/>
  <c r="A105" i="1"/>
  <c r="B104" i="1"/>
  <c r="C101" i="1" l="1"/>
  <c r="D101" i="1" s="1"/>
  <c r="E101" i="1" s="1"/>
  <c r="B105" i="1"/>
  <c r="A106" i="1"/>
  <c r="C102" i="1" l="1"/>
  <c r="D102" i="1" s="1"/>
  <c r="E102" i="1"/>
  <c r="A107" i="1"/>
  <c r="B106" i="1"/>
  <c r="C103" i="1" l="1"/>
  <c r="D103" i="1" s="1"/>
  <c r="E103" i="1" s="1"/>
  <c r="B107" i="1"/>
  <c r="A108" i="1"/>
  <c r="C104" i="1" l="1"/>
  <c r="D104" i="1" s="1"/>
  <c r="E104" i="1" s="1"/>
  <c r="B108" i="1"/>
  <c r="A109" i="1"/>
  <c r="C105" i="1" l="1"/>
  <c r="D105" i="1" s="1"/>
  <c r="E105" i="1"/>
  <c r="A110" i="1"/>
  <c r="B109" i="1"/>
  <c r="C106" i="1" l="1"/>
  <c r="D106" i="1" s="1"/>
  <c r="E106" i="1" s="1"/>
  <c r="B110" i="1"/>
  <c r="A111" i="1"/>
  <c r="C107" i="1" l="1"/>
  <c r="D107" i="1" s="1"/>
  <c r="E107" i="1" s="1"/>
  <c r="A112" i="1"/>
  <c r="B111" i="1"/>
  <c r="C108" i="1" l="1"/>
  <c r="D108" i="1" s="1"/>
  <c r="E108" i="1" s="1"/>
  <c r="A113" i="1"/>
  <c r="B112" i="1"/>
  <c r="C109" i="1" l="1"/>
  <c r="D109" i="1" s="1"/>
  <c r="E109" i="1" s="1"/>
  <c r="B113" i="1"/>
  <c r="A114" i="1"/>
  <c r="C110" i="1" l="1"/>
  <c r="D110" i="1" s="1"/>
  <c r="E110" i="1" s="1"/>
  <c r="A115" i="1"/>
  <c r="B114" i="1"/>
  <c r="C111" i="1" l="1"/>
  <c r="D111" i="1" s="1"/>
  <c r="E111" i="1" s="1"/>
  <c r="B115" i="1"/>
  <c r="A116" i="1"/>
  <c r="C112" i="1" l="1"/>
  <c r="D112" i="1" s="1"/>
  <c r="E112" i="1"/>
  <c r="B116" i="1"/>
  <c r="A117" i="1"/>
  <c r="C113" i="1" l="1"/>
  <c r="D113" i="1" s="1"/>
  <c r="E113" i="1" s="1"/>
  <c r="A118" i="1"/>
  <c r="B117" i="1"/>
  <c r="C114" i="1" l="1"/>
  <c r="D114" i="1" s="1"/>
  <c r="E114" i="1" s="1"/>
  <c r="B118" i="1"/>
  <c r="A119" i="1"/>
  <c r="C115" i="1" l="1"/>
  <c r="D115" i="1" s="1"/>
  <c r="E115" i="1"/>
  <c r="A120" i="1"/>
  <c r="B119" i="1"/>
  <c r="A121" i="1" l="1"/>
  <c r="B120" i="1"/>
  <c r="C116" i="1"/>
  <c r="D116" i="1" s="1"/>
  <c r="E116" i="1" s="1"/>
  <c r="C117" i="1" l="1"/>
  <c r="D117" i="1" s="1"/>
  <c r="E117" i="1" s="1"/>
  <c r="B121" i="1"/>
  <c r="A122" i="1"/>
  <c r="C118" i="1" l="1"/>
  <c r="D118" i="1" s="1"/>
  <c r="E118" i="1"/>
  <c r="A123" i="1"/>
  <c r="B122" i="1"/>
  <c r="C119" i="1" l="1"/>
  <c r="D119" i="1" s="1"/>
  <c r="E119" i="1" s="1"/>
  <c r="B123" i="1"/>
  <c r="A124" i="1"/>
  <c r="C120" i="1" l="1"/>
  <c r="D120" i="1" s="1"/>
  <c r="E120" i="1" s="1"/>
  <c r="B124" i="1"/>
  <c r="A125" i="1"/>
  <c r="C121" i="1" l="1"/>
  <c r="D121" i="1" s="1"/>
  <c r="E121" i="1"/>
  <c r="A126" i="1"/>
  <c r="B125" i="1"/>
  <c r="C122" i="1" l="1"/>
  <c r="D122" i="1" s="1"/>
  <c r="E122" i="1" s="1"/>
  <c r="B126" i="1"/>
  <c r="A127" i="1"/>
  <c r="C123" i="1" l="1"/>
  <c r="D123" i="1" s="1"/>
  <c r="E123" i="1" s="1"/>
  <c r="A128" i="1"/>
  <c r="B127" i="1"/>
  <c r="C124" i="1" l="1"/>
  <c r="D124" i="1" s="1"/>
  <c r="E124" i="1" s="1"/>
  <c r="A129" i="1"/>
  <c r="B128" i="1"/>
  <c r="C125" i="1" l="1"/>
  <c r="D125" i="1" s="1"/>
  <c r="E125" i="1" s="1"/>
  <c r="B129" i="1"/>
  <c r="A130" i="1"/>
  <c r="C126" i="1" l="1"/>
  <c r="D126" i="1" s="1"/>
  <c r="E126" i="1" s="1"/>
  <c r="A131" i="1"/>
  <c r="B130" i="1"/>
  <c r="C127" i="1" l="1"/>
  <c r="D127" i="1" s="1"/>
  <c r="E127" i="1"/>
  <c r="B131" i="1"/>
  <c r="A132" i="1"/>
  <c r="B132" i="1" l="1"/>
  <c r="A133" i="1"/>
  <c r="C128" i="1"/>
  <c r="D128" i="1" s="1"/>
  <c r="E128" i="1" s="1"/>
  <c r="C129" i="1" l="1"/>
  <c r="D129" i="1" s="1"/>
  <c r="E129" i="1" s="1"/>
  <c r="A134" i="1"/>
  <c r="B133" i="1"/>
  <c r="E130" i="1" l="1"/>
  <c r="C130" i="1"/>
  <c r="D130" i="1" s="1"/>
  <c r="B134" i="1"/>
  <c r="A135" i="1"/>
  <c r="C131" i="1" l="1"/>
  <c r="D131" i="1" s="1"/>
  <c r="E131" i="1" s="1"/>
  <c r="A136" i="1"/>
  <c r="B135" i="1"/>
  <c r="E132" i="1" l="1"/>
  <c r="C132" i="1"/>
  <c r="D132" i="1" s="1"/>
  <c r="A137" i="1"/>
  <c r="B136" i="1"/>
  <c r="B137" i="1" l="1"/>
  <c r="A138" i="1"/>
  <c r="C133" i="1"/>
  <c r="D133" i="1" s="1"/>
  <c r="E133" i="1" s="1"/>
  <c r="C134" i="1" l="1"/>
  <c r="D134" i="1" s="1"/>
  <c r="E134" i="1"/>
  <c r="A139" i="1"/>
  <c r="B138" i="1"/>
  <c r="B139" i="1" l="1"/>
  <c r="A140" i="1"/>
  <c r="C135" i="1"/>
  <c r="D135" i="1" s="1"/>
  <c r="E135" i="1" s="1"/>
  <c r="C136" i="1" l="1"/>
  <c r="D136" i="1" s="1"/>
  <c r="E136" i="1" s="1"/>
  <c r="B140" i="1"/>
  <c r="A141" i="1"/>
  <c r="C137" i="1" l="1"/>
  <c r="D137" i="1" s="1"/>
  <c r="E137" i="1" s="1"/>
  <c r="A142" i="1"/>
  <c r="B141" i="1"/>
  <c r="C138" i="1" l="1"/>
  <c r="D138" i="1" s="1"/>
  <c r="E138" i="1" s="1"/>
  <c r="B142" i="1"/>
  <c r="A143" i="1"/>
  <c r="C139" i="1" l="1"/>
  <c r="D139" i="1" s="1"/>
  <c r="E139" i="1"/>
  <c r="A144" i="1"/>
  <c r="B143" i="1"/>
  <c r="A145" i="1" l="1"/>
  <c r="B144" i="1"/>
  <c r="C140" i="1"/>
  <c r="D140" i="1" s="1"/>
  <c r="E140" i="1" s="1"/>
  <c r="C141" i="1" l="1"/>
  <c r="D141" i="1" s="1"/>
  <c r="E141" i="1" s="1"/>
  <c r="B145" i="1"/>
  <c r="A146" i="1"/>
  <c r="C142" i="1" l="1"/>
  <c r="D142" i="1" s="1"/>
  <c r="E142" i="1" s="1"/>
  <c r="A147" i="1"/>
  <c r="B146" i="1"/>
  <c r="C143" i="1" l="1"/>
  <c r="D143" i="1" s="1"/>
  <c r="E143" i="1" s="1"/>
  <c r="B147" i="1"/>
  <c r="A148" i="1"/>
  <c r="C144" i="1" l="1"/>
  <c r="D144" i="1" s="1"/>
  <c r="E144" i="1"/>
  <c r="B148" i="1"/>
  <c r="A149" i="1"/>
  <c r="A150" i="1" l="1"/>
  <c r="B149" i="1"/>
  <c r="C145" i="1"/>
  <c r="D145" i="1" s="1"/>
  <c r="E145" i="1" s="1"/>
  <c r="C146" i="1" l="1"/>
  <c r="D146" i="1" s="1"/>
  <c r="E146" i="1" s="1"/>
  <c r="B150" i="1"/>
  <c r="A151" i="1"/>
  <c r="C147" i="1" l="1"/>
  <c r="D147" i="1" s="1"/>
  <c r="E147" i="1"/>
  <c r="A152" i="1"/>
  <c r="B151" i="1"/>
  <c r="C148" i="1" l="1"/>
  <c r="D148" i="1" s="1"/>
  <c r="E148" i="1" s="1"/>
  <c r="A153" i="1"/>
  <c r="B152" i="1"/>
  <c r="C149" i="1" l="1"/>
  <c r="D149" i="1" s="1"/>
  <c r="E149" i="1"/>
  <c r="B153" i="1"/>
  <c r="A154" i="1"/>
  <c r="A155" i="1" l="1"/>
  <c r="B154" i="1"/>
  <c r="C150" i="1"/>
  <c r="D150" i="1" s="1"/>
  <c r="E150" i="1" s="1"/>
  <c r="C151" i="1" l="1"/>
  <c r="D151" i="1" s="1"/>
  <c r="E151" i="1" s="1"/>
  <c r="B155" i="1"/>
  <c r="A156" i="1"/>
  <c r="C152" i="1" l="1"/>
  <c r="D152" i="1" s="1"/>
  <c r="E152" i="1"/>
  <c r="B156" i="1"/>
  <c r="A157" i="1"/>
  <c r="C153" i="1" l="1"/>
  <c r="D153" i="1" s="1"/>
  <c r="E153" i="1" s="1"/>
  <c r="A158" i="1"/>
  <c r="B157" i="1"/>
  <c r="C154" i="1" l="1"/>
  <c r="D154" i="1" s="1"/>
  <c r="E154" i="1"/>
  <c r="B158" i="1"/>
  <c r="A159" i="1"/>
  <c r="A160" i="1" l="1"/>
  <c r="B159" i="1"/>
  <c r="C155" i="1"/>
  <c r="D155" i="1" s="1"/>
  <c r="E155" i="1" s="1"/>
  <c r="C156" i="1" l="1"/>
  <c r="D156" i="1" s="1"/>
  <c r="E156" i="1" s="1"/>
  <c r="A161" i="1"/>
  <c r="B160" i="1"/>
  <c r="C157" i="1" l="1"/>
  <c r="D157" i="1" s="1"/>
  <c r="E157" i="1" s="1"/>
  <c r="B161" i="1"/>
  <c r="A162" i="1"/>
  <c r="C158" i="1" l="1"/>
  <c r="D158" i="1" s="1"/>
  <c r="E158" i="1" s="1"/>
  <c r="A163" i="1"/>
  <c r="B162" i="1"/>
  <c r="C159" i="1" l="1"/>
  <c r="D159" i="1" s="1"/>
  <c r="E159" i="1" s="1"/>
  <c r="B163" i="1"/>
  <c r="A164" i="1"/>
  <c r="C160" i="1" l="1"/>
  <c r="D160" i="1" s="1"/>
  <c r="E160" i="1" s="1"/>
  <c r="B164" i="1"/>
  <c r="A165" i="1"/>
  <c r="C161" i="1" l="1"/>
  <c r="D161" i="1" s="1"/>
  <c r="E161" i="1" s="1"/>
  <c r="A166" i="1"/>
  <c r="B165" i="1"/>
  <c r="C162" i="1" l="1"/>
  <c r="D162" i="1" s="1"/>
  <c r="E162" i="1" s="1"/>
  <c r="B166" i="1"/>
  <c r="A167" i="1"/>
  <c r="C163" i="1" l="1"/>
  <c r="D163" i="1" s="1"/>
  <c r="E163" i="1"/>
  <c r="A168" i="1"/>
  <c r="B167" i="1"/>
  <c r="C164" i="1" l="1"/>
  <c r="D164" i="1" s="1"/>
  <c r="E164" i="1" s="1"/>
  <c r="A169" i="1"/>
  <c r="B168" i="1"/>
  <c r="C165" i="1" l="1"/>
  <c r="D165" i="1" s="1"/>
  <c r="E165" i="1" s="1"/>
  <c r="B169" i="1"/>
  <c r="A170" i="1"/>
  <c r="C166" i="1" l="1"/>
  <c r="D166" i="1" s="1"/>
  <c r="E166" i="1"/>
  <c r="A171" i="1"/>
  <c r="B170" i="1"/>
  <c r="B171" i="1" l="1"/>
  <c r="A172" i="1"/>
  <c r="C167" i="1"/>
  <c r="D167" i="1" s="1"/>
  <c r="E167" i="1" s="1"/>
  <c r="C168" i="1" l="1"/>
  <c r="D168" i="1" s="1"/>
  <c r="E168" i="1" s="1"/>
  <c r="B172" i="1"/>
  <c r="A173" i="1"/>
  <c r="C169" i="1" l="1"/>
  <c r="D169" i="1" s="1"/>
  <c r="E169" i="1" s="1"/>
  <c r="A174" i="1"/>
  <c r="B173" i="1"/>
  <c r="C170" i="1" l="1"/>
  <c r="D170" i="1" s="1"/>
  <c r="E170" i="1"/>
  <c r="B174" i="1"/>
  <c r="A175" i="1"/>
  <c r="C171" i="1" l="1"/>
  <c r="D171" i="1" s="1"/>
  <c r="E171" i="1"/>
  <c r="A176" i="1"/>
  <c r="B175" i="1"/>
  <c r="C172" i="1" l="1"/>
  <c r="D172" i="1" s="1"/>
  <c r="E172" i="1" s="1"/>
  <c r="A177" i="1"/>
  <c r="B176" i="1"/>
  <c r="C173" i="1" l="1"/>
  <c r="D173" i="1" s="1"/>
  <c r="E173" i="1"/>
  <c r="B177" i="1"/>
  <c r="A178" i="1"/>
  <c r="A179" i="1" l="1"/>
  <c r="B178" i="1"/>
  <c r="C174" i="1"/>
  <c r="D174" i="1" s="1"/>
  <c r="E174" i="1"/>
  <c r="C175" i="1" l="1"/>
  <c r="D175" i="1" s="1"/>
  <c r="E175" i="1" s="1"/>
  <c r="B179" i="1"/>
  <c r="A180" i="1"/>
  <c r="C176" i="1" l="1"/>
  <c r="D176" i="1" s="1"/>
  <c r="E176" i="1" s="1"/>
  <c r="B180" i="1"/>
  <c r="A181" i="1"/>
  <c r="C177" i="1" l="1"/>
  <c r="D177" i="1" s="1"/>
  <c r="E177" i="1"/>
  <c r="A182" i="1"/>
  <c r="B181" i="1"/>
  <c r="C178" i="1" l="1"/>
  <c r="D178" i="1" s="1"/>
  <c r="E178" i="1" s="1"/>
  <c r="B182" i="1"/>
  <c r="A183" i="1"/>
  <c r="C179" i="1" l="1"/>
  <c r="D179" i="1" s="1"/>
  <c r="E179" i="1" s="1"/>
  <c r="A184" i="1"/>
  <c r="B183" i="1"/>
  <c r="C180" i="1" l="1"/>
  <c r="D180" i="1" s="1"/>
  <c r="E180" i="1" s="1"/>
  <c r="A185" i="1"/>
  <c r="B184" i="1"/>
  <c r="C181" i="1" l="1"/>
  <c r="D181" i="1" s="1"/>
  <c r="E181" i="1" s="1"/>
  <c r="B185" i="1"/>
  <c r="A186" i="1"/>
  <c r="C182" i="1" l="1"/>
  <c r="D182" i="1" s="1"/>
  <c r="E182" i="1" s="1"/>
  <c r="A187" i="1"/>
  <c r="B186" i="1"/>
  <c r="C183" i="1" l="1"/>
  <c r="D183" i="1" s="1"/>
  <c r="E183" i="1" s="1"/>
  <c r="B187" i="1"/>
  <c r="A188" i="1"/>
  <c r="C184" i="1" l="1"/>
  <c r="D184" i="1" s="1"/>
  <c r="E184" i="1"/>
  <c r="B188" i="1"/>
  <c r="A189" i="1"/>
  <c r="A190" i="1" l="1"/>
  <c r="B189" i="1"/>
  <c r="C185" i="1"/>
  <c r="D185" i="1" s="1"/>
  <c r="E185" i="1" s="1"/>
  <c r="C186" i="1" l="1"/>
  <c r="D186" i="1" s="1"/>
  <c r="E186" i="1" s="1"/>
  <c r="B190" i="1"/>
  <c r="A191" i="1"/>
  <c r="C187" i="1" l="1"/>
  <c r="D187" i="1" s="1"/>
  <c r="E187" i="1" s="1"/>
  <c r="A192" i="1"/>
  <c r="B191" i="1"/>
  <c r="C188" i="1" l="1"/>
  <c r="D188" i="1" s="1"/>
  <c r="E188" i="1" s="1"/>
  <c r="A193" i="1"/>
  <c r="B192" i="1"/>
  <c r="C189" i="1" l="1"/>
  <c r="D189" i="1" s="1"/>
  <c r="E189" i="1" s="1"/>
  <c r="B193" i="1"/>
  <c r="A194" i="1"/>
  <c r="C190" i="1" l="1"/>
  <c r="D190" i="1" s="1"/>
  <c r="E190" i="1" s="1"/>
  <c r="A195" i="1"/>
  <c r="B194" i="1"/>
  <c r="C191" i="1" l="1"/>
  <c r="D191" i="1" s="1"/>
  <c r="E191" i="1" s="1"/>
  <c r="B195" i="1"/>
  <c r="A196" i="1"/>
  <c r="C192" i="1" l="1"/>
  <c r="D192" i="1" s="1"/>
  <c r="E192" i="1"/>
  <c r="B196" i="1"/>
  <c r="A197" i="1"/>
  <c r="A198" i="1" l="1"/>
  <c r="B197" i="1"/>
  <c r="C193" i="1"/>
  <c r="D193" i="1" s="1"/>
  <c r="E193" i="1" s="1"/>
  <c r="C194" i="1" l="1"/>
  <c r="D194" i="1" s="1"/>
  <c r="E194" i="1" s="1"/>
  <c r="B198" i="1"/>
  <c r="A199" i="1"/>
  <c r="C195" i="1" l="1"/>
  <c r="D195" i="1" s="1"/>
  <c r="E195" i="1"/>
  <c r="A200" i="1"/>
  <c r="B199" i="1"/>
  <c r="C196" i="1" l="1"/>
  <c r="D196" i="1" s="1"/>
  <c r="E196" i="1" s="1"/>
  <c r="A201" i="1"/>
  <c r="B200" i="1"/>
  <c r="C197" i="1" l="1"/>
  <c r="D197" i="1" s="1"/>
  <c r="E197" i="1" s="1"/>
  <c r="B201" i="1"/>
  <c r="A202" i="1"/>
  <c r="C198" i="1" l="1"/>
  <c r="D198" i="1" s="1"/>
  <c r="E198" i="1"/>
  <c r="A203" i="1"/>
  <c r="B202" i="1"/>
  <c r="B203" i="1" l="1"/>
  <c r="A204" i="1"/>
  <c r="C199" i="1"/>
  <c r="D199" i="1" s="1"/>
  <c r="E199" i="1" s="1"/>
  <c r="C200" i="1" l="1"/>
  <c r="D200" i="1" s="1"/>
  <c r="E200" i="1" s="1"/>
  <c r="B204" i="1"/>
  <c r="A205" i="1"/>
  <c r="C201" i="1" l="1"/>
  <c r="D201" i="1" s="1"/>
  <c r="E201" i="1" s="1"/>
  <c r="A206" i="1"/>
  <c r="B205" i="1"/>
  <c r="C202" i="1" l="1"/>
  <c r="D202" i="1" s="1"/>
  <c r="E202" i="1"/>
  <c r="B206" i="1"/>
  <c r="A207" i="1"/>
  <c r="A208" i="1" l="1"/>
  <c r="B207" i="1"/>
  <c r="C203" i="1"/>
  <c r="D203" i="1" s="1"/>
  <c r="E203" i="1" s="1"/>
  <c r="C204" i="1" l="1"/>
  <c r="D204" i="1" s="1"/>
  <c r="E204" i="1" s="1"/>
  <c r="A209" i="1"/>
  <c r="B208" i="1"/>
  <c r="C205" i="1" l="1"/>
  <c r="D205" i="1" s="1"/>
  <c r="E205" i="1" s="1"/>
  <c r="B209" i="1"/>
  <c r="A210" i="1"/>
  <c r="C206" i="1" l="1"/>
  <c r="D206" i="1" s="1"/>
  <c r="E206" i="1" s="1"/>
  <c r="A211" i="1"/>
  <c r="B210" i="1"/>
  <c r="C207" i="1" l="1"/>
  <c r="D207" i="1" s="1"/>
  <c r="E207" i="1" s="1"/>
  <c r="B211" i="1"/>
  <c r="A212" i="1"/>
  <c r="C208" i="1" l="1"/>
  <c r="D208" i="1" s="1"/>
  <c r="E208" i="1" s="1"/>
  <c r="B212" i="1"/>
  <c r="A213" i="1"/>
  <c r="C209" i="1" l="1"/>
  <c r="D209" i="1" s="1"/>
  <c r="E209" i="1"/>
  <c r="A214" i="1"/>
  <c r="B213" i="1"/>
  <c r="C210" i="1" l="1"/>
  <c r="D210" i="1" s="1"/>
  <c r="E210" i="1" s="1"/>
  <c r="B214" i="1"/>
  <c r="A215" i="1"/>
  <c r="C211" i="1" l="1"/>
  <c r="D211" i="1" s="1"/>
  <c r="E211" i="1" s="1"/>
  <c r="A216" i="1"/>
  <c r="B215" i="1"/>
  <c r="C212" i="1" l="1"/>
  <c r="D212" i="1" s="1"/>
  <c r="E212" i="1" s="1"/>
  <c r="A217" i="1"/>
  <c r="B216" i="1"/>
  <c r="C213" i="1" l="1"/>
  <c r="D213" i="1" s="1"/>
  <c r="E213" i="1" s="1"/>
  <c r="B217" i="1"/>
  <c r="A218" i="1"/>
  <c r="C214" i="1" l="1"/>
  <c r="D214" i="1" s="1"/>
  <c r="E214" i="1"/>
  <c r="A219" i="1"/>
  <c r="B218" i="1"/>
  <c r="C215" i="1" l="1"/>
  <c r="D215" i="1" s="1"/>
  <c r="E215" i="1" s="1"/>
  <c r="B219" i="1"/>
  <c r="A220" i="1"/>
  <c r="C216" i="1" l="1"/>
  <c r="D216" i="1" s="1"/>
  <c r="E216" i="1" s="1"/>
  <c r="B220" i="1"/>
  <c r="A221" i="1"/>
  <c r="C217" i="1" l="1"/>
  <c r="D217" i="1" s="1"/>
  <c r="E217" i="1" s="1"/>
  <c r="A222" i="1"/>
  <c r="B221" i="1"/>
  <c r="C218" i="1" l="1"/>
  <c r="D218" i="1" s="1"/>
  <c r="E218" i="1"/>
  <c r="B222" i="1"/>
  <c r="A223" i="1"/>
  <c r="A224" i="1" l="1"/>
  <c r="B223" i="1"/>
  <c r="C219" i="1"/>
  <c r="D219" i="1" s="1"/>
  <c r="E219" i="1" s="1"/>
  <c r="C220" i="1" l="1"/>
  <c r="D220" i="1" s="1"/>
  <c r="E220" i="1" s="1"/>
  <c r="A225" i="1"/>
  <c r="B224" i="1"/>
  <c r="C221" i="1" l="1"/>
  <c r="D221" i="1" s="1"/>
  <c r="E221" i="1" s="1"/>
  <c r="B225" i="1"/>
  <c r="A226" i="1"/>
  <c r="C222" i="1" l="1"/>
  <c r="D222" i="1" s="1"/>
  <c r="E222" i="1" s="1"/>
  <c r="A227" i="1"/>
  <c r="B226" i="1"/>
  <c r="C223" i="1" l="1"/>
  <c r="D223" i="1" s="1"/>
  <c r="E223" i="1" s="1"/>
  <c r="B227" i="1"/>
  <c r="A228" i="1"/>
  <c r="C224" i="1" l="1"/>
  <c r="D224" i="1" s="1"/>
  <c r="E224" i="1" s="1"/>
  <c r="B228" i="1"/>
  <c r="A229" i="1"/>
  <c r="C225" i="1" l="1"/>
  <c r="D225" i="1" s="1"/>
  <c r="E225" i="1" s="1"/>
  <c r="A230" i="1"/>
  <c r="B229" i="1"/>
  <c r="C226" i="1" l="1"/>
  <c r="D226" i="1" s="1"/>
  <c r="E226" i="1" s="1"/>
  <c r="B230" i="1"/>
  <c r="A231" i="1"/>
  <c r="C227" i="1" l="1"/>
  <c r="D227" i="1" s="1"/>
  <c r="E227" i="1" s="1"/>
  <c r="A232" i="1"/>
  <c r="B231" i="1"/>
  <c r="C228" i="1" l="1"/>
  <c r="D228" i="1" s="1"/>
  <c r="E228" i="1" s="1"/>
  <c r="A233" i="1"/>
  <c r="B232" i="1"/>
  <c r="C229" i="1" l="1"/>
  <c r="D229" i="1" s="1"/>
  <c r="E229" i="1" s="1"/>
  <c r="B233" i="1"/>
  <c r="A234" i="1"/>
  <c r="C230" i="1" l="1"/>
  <c r="D230" i="1" s="1"/>
  <c r="E230" i="1" s="1"/>
  <c r="A235" i="1"/>
  <c r="B234" i="1"/>
  <c r="C231" i="1" l="1"/>
  <c r="D231" i="1" s="1"/>
  <c r="E231" i="1"/>
  <c r="B235" i="1"/>
  <c r="A236" i="1"/>
  <c r="C232" i="1" l="1"/>
  <c r="D232" i="1" s="1"/>
  <c r="E232" i="1"/>
  <c r="B236" i="1"/>
  <c r="A237" i="1"/>
  <c r="C233" i="1" l="1"/>
  <c r="D233" i="1" s="1"/>
  <c r="E233" i="1" s="1"/>
  <c r="A238" i="1"/>
  <c r="B237" i="1"/>
  <c r="E234" i="1" l="1"/>
  <c r="C234" i="1"/>
  <c r="D234" i="1" s="1"/>
  <c r="A239" i="1"/>
  <c r="B238" i="1"/>
  <c r="A240" i="1" l="1"/>
  <c r="B239" i="1"/>
  <c r="C235" i="1"/>
  <c r="D235" i="1" s="1"/>
  <c r="E235" i="1" s="1"/>
  <c r="C236" i="1" l="1"/>
  <c r="D236" i="1" s="1"/>
  <c r="E236" i="1" s="1"/>
  <c r="B240" i="1"/>
  <c r="A241" i="1"/>
  <c r="C237" i="1" l="1"/>
  <c r="D237" i="1" s="1"/>
  <c r="E237" i="1" s="1"/>
  <c r="A242" i="1"/>
  <c r="B241" i="1"/>
  <c r="C238" i="1" l="1"/>
  <c r="D238" i="1" s="1"/>
  <c r="E238" i="1" s="1"/>
  <c r="A243" i="1"/>
  <c r="B242" i="1"/>
  <c r="C239" i="1" l="1"/>
  <c r="D239" i="1" s="1"/>
  <c r="E239" i="1" s="1"/>
  <c r="B243" i="1"/>
  <c r="A244" i="1"/>
  <c r="C240" i="1" l="1"/>
  <c r="D240" i="1" s="1"/>
  <c r="E240" i="1" s="1"/>
  <c r="A245" i="1"/>
  <c r="B244" i="1"/>
  <c r="C241" i="1" l="1"/>
  <c r="D241" i="1" s="1"/>
  <c r="E241" i="1" s="1"/>
  <c r="B245" i="1"/>
  <c r="A246" i="1"/>
  <c r="C242" i="1" l="1"/>
  <c r="D242" i="1" s="1"/>
  <c r="E242" i="1" s="1"/>
  <c r="B246" i="1"/>
  <c r="A247" i="1"/>
  <c r="C243" i="1" l="1"/>
  <c r="D243" i="1" s="1"/>
  <c r="E243" i="1"/>
  <c r="A248" i="1"/>
  <c r="B247" i="1"/>
  <c r="B248" i="1" l="1"/>
  <c r="A249" i="1"/>
  <c r="C244" i="1"/>
  <c r="D244" i="1" s="1"/>
  <c r="E244" i="1" s="1"/>
  <c r="C245" i="1" l="1"/>
  <c r="D245" i="1" s="1"/>
  <c r="E245" i="1" s="1"/>
  <c r="A250" i="1"/>
  <c r="B249" i="1"/>
  <c r="C246" i="1" l="1"/>
  <c r="D246" i="1" s="1"/>
  <c r="E246" i="1"/>
  <c r="A251" i="1"/>
  <c r="B250" i="1"/>
  <c r="B251" i="1" l="1"/>
  <c r="A252" i="1"/>
  <c r="C247" i="1"/>
  <c r="D247" i="1" s="1"/>
  <c r="E247" i="1" s="1"/>
  <c r="C248" i="1" l="1"/>
  <c r="D248" i="1" s="1"/>
  <c r="E248" i="1" s="1"/>
  <c r="A253" i="1"/>
  <c r="B252" i="1"/>
  <c r="C249" i="1" l="1"/>
  <c r="D249" i="1" s="1"/>
  <c r="E249" i="1" s="1"/>
  <c r="B253" i="1"/>
  <c r="A254" i="1"/>
  <c r="C250" i="1" l="1"/>
  <c r="D250" i="1" s="1"/>
  <c r="E250" i="1" s="1"/>
  <c r="B254" i="1"/>
  <c r="A255" i="1"/>
  <c r="C251" i="1" l="1"/>
  <c r="D251" i="1" s="1"/>
  <c r="E251" i="1" s="1"/>
  <c r="A256" i="1"/>
  <c r="B255" i="1"/>
  <c r="C252" i="1" l="1"/>
  <c r="D252" i="1" s="1"/>
  <c r="E252" i="1" s="1"/>
  <c r="B256" i="1"/>
  <c r="A257" i="1"/>
  <c r="C253" i="1" l="1"/>
  <c r="D253" i="1" s="1"/>
  <c r="E253" i="1" s="1"/>
  <c r="A258" i="1"/>
  <c r="B257" i="1"/>
  <c r="C254" i="1" l="1"/>
  <c r="D254" i="1" s="1"/>
  <c r="E254" i="1" s="1"/>
  <c r="A259" i="1"/>
  <c r="B258" i="1"/>
  <c r="C255" i="1" l="1"/>
  <c r="D255" i="1" s="1"/>
  <c r="E255" i="1" s="1"/>
  <c r="B259" i="1"/>
  <c r="A260" i="1"/>
  <c r="C256" i="1" l="1"/>
  <c r="D256" i="1" s="1"/>
  <c r="E256" i="1" s="1"/>
  <c r="A261" i="1"/>
  <c r="B260" i="1"/>
  <c r="C257" i="1" l="1"/>
  <c r="D257" i="1" s="1"/>
  <c r="E257" i="1" s="1"/>
  <c r="B261" i="1"/>
  <c r="A262" i="1"/>
  <c r="C258" i="1" l="1"/>
  <c r="D258" i="1" s="1"/>
  <c r="E258" i="1" s="1"/>
  <c r="B262" i="1"/>
  <c r="A263" i="1"/>
  <c r="C259" i="1" l="1"/>
  <c r="D259" i="1" s="1"/>
  <c r="E259" i="1" s="1"/>
  <c r="A264" i="1"/>
  <c r="B263" i="1"/>
  <c r="C260" i="1" l="1"/>
  <c r="D260" i="1" s="1"/>
  <c r="E260" i="1" s="1"/>
  <c r="B264" i="1"/>
  <c r="A265" i="1"/>
  <c r="C261" i="1" l="1"/>
  <c r="D261" i="1" s="1"/>
  <c r="E261" i="1" s="1"/>
  <c r="A266" i="1"/>
  <c r="B265" i="1"/>
  <c r="C262" i="1" l="1"/>
  <c r="D262" i="1" s="1"/>
  <c r="E262" i="1" s="1"/>
  <c r="A267" i="1"/>
  <c r="B266" i="1"/>
  <c r="E263" i="1" l="1"/>
  <c r="C263" i="1"/>
  <c r="D263" i="1" s="1"/>
  <c r="B267" i="1"/>
  <c r="A268" i="1"/>
  <c r="A269" i="1" l="1"/>
  <c r="B268" i="1"/>
  <c r="C264" i="1"/>
  <c r="D264" i="1" s="1"/>
  <c r="E264" i="1" s="1"/>
  <c r="C265" i="1" l="1"/>
  <c r="D265" i="1" s="1"/>
  <c r="E265" i="1" s="1"/>
  <c r="B269" i="1"/>
  <c r="A270" i="1"/>
  <c r="E266" i="1" l="1"/>
  <c r="C266" i="1"/>
  <c r="D266" i="1" s="1"/>
  <c r="B270" i="1"/>
  <c r="A271" i="1"/>
  <c r="A272" i="1" l="1"/>
  <c r="B271" i="1"/>
  <c r="C267" i="1"/>
  <c r="D267" i="1" s="1"/>
  <c r="E267" i="1" s="1"/>
  <c r="C268" i="1" l="1"/>
  <c r="D268" i="1" s="1"/>
  <c r="E268" i="1" s="1"/>
  <c r="B272" i="1"/>
  <c r="A273" i="1"/>
  <c r="C269" i="1" l="1"/>
  <c r="D269" i="1" s="1"/>
  <c r="E269" i="1" s="1"/>
  <c r="A274" i="1"/>
  <c r="B273" i="1"/>
  <c r="C270" i="1" l="1"/>
  <c r="D270" i="1" s="1"/>
  <c r="E270" i="1"/>
  <c r="A275" i="1"/>
  <c r="B274" i="1"/>
  <c r="B275" i="1" l="1"/>
  <c r="A276" i="1"/>
  <c r="C271" i="1"/>
  <c r="D271" i="1" s="1"/>
  <c r="E271" i="1" s="1"/>
  <c r="C272" i="1" l="1"/>
  <c r="D272" i="1" s="1"/>
  <c r="E272" i="1" s="1"/>
  <c r="A277" i="1"/>
  <c r="B276" i="1"/>
  <c r="C273" i="1" l="1"/>
  <c r="D273" i="1" s="1"/>
  <c r="E273" i="1" s="1"/>
  <c r="A278" i="1"/>
  <c r="B277" i="1"/>
  <c r="C274" i="1" l="1"/>
  <c r="D274" i="1" s="1"/>
  <c r="E274" i="1" s="1"/>
  <c r="B278" i="1"/>
  <c r="A279" i="1"/>
  <c r="C275" i="1" l="1"/>
  <c r="D275" i="1" s="1"/>
  <c r="E275" i="1"/>
  <c r="A280" i="1"/>
  <c r="B279" i="1"/>
  <c r="B280" i="1" l="1"/>
  <c r="A281" i="1"/>
  <c r="C276" i="1"/>
  <c r="D276" i="1" s="1"/>
  <c r="E276" i="1" s="1"/>
  <c r="C277" i="1" l="1"/>
  <c r="D277" i="1" s="1"/>
  <c r="E277" i="1"/>
  <c r="B281" i="1"/>
  <c r="A282" i="1"/>
  <c r="C278" i="1" l="1"/>
  <c r="D278" i="1" s="1"/>
  <c r="E278" i="1" s="1"/>
  <c r="A283" i="1"/>
  <c r="B282" i="1"/>
  <c r="C279" i="1" l="1"/>
  <c r="D279" i="1" s="1"/>
  <c r="E279" i="1" s="1"/>
  <c r="B283" i="1"/>
  <c r="A284" i="1"/>
  <c r="C280" i="1" l="1"/>
  <c r="D280" i="1" s="1"/>
  <c r="E280" i="1" s="1"/>
  <c r="A285" i="1"/>
  <c r="B284" i="1"/>
  <c r="C281" i="1" l="1"/>
  <c r="D281" i="1" s="1"/>
  <c r="E281" i="1" s="1"/>
  <c r="A286" i="1"/>
  <c r="B285" i="1"/>
  <c r="C282" i="1" l="1"/>
  <c r="D282" i="1" s="1"/>
  <c r="E282" i="1" s="1"/>
  <c r="B286" i="1"/>
  <c r="A287" i="1"/>
  <c r="C283" i="1" l="1"/>
  <c r="D283" i="1" s="1"/>
  <c r="E283" i="1" s="1"/>
  <c r="A288" i="1"/>
  <c r="B287" i="1"/>
  <c r="C284" i="1" l="1"/>
  <c r="D284" i="1" s="1"/>
  <c r="E284" i="1" s="1"/>
  <c r="B288" i="1"/>
  <c r="A289" i="1"/>
  <c r="C285" i="1" l="1"/>
  <c r="D285" i="1" s="1"/>
  <c r="E285" i="1" s="1"/>
  <c r="B289" i="1"/>
  <c r="A290" i="1"/>
  <c r="C286" i="1" l="1"/>
  <c r="D286" i="1" s="1"/>
  <c r="E286" i="1" s="1"/>
  <c r="A291" i="1"/>
  <c r="B290" i="1"/>
  <c r="C287" i="1" l="1"/>
  <c r="D287" i="1" s="1"/>
  <c r="E287" i="1" s="1"/>
  <c r="B291" i="1"/>
  <c r="A292" i="1"/>
  <c r="C288" i="1" l="1"/>
  <c r="D288" i="1" s="1"/>
  <c r="E288" i="1" s="1"/>
  <c r="A293" i="1"/>
  <c r="B292" i="1"/>
  <c r="C289" i="1" l="1"/>
  <c r="D289" i="1" s="1"/>
  <c r="E289" i="1"/>
  <c r="A294" i="1"/>
  <c r="B293" i="1"/>
  <c r="C290" i="1" l="1"/>
  <c r="D290" i="1" s="1"/>
  <c r="E290" i="1" s="1"/>
  <c r="B294" i="1"/>
  <c r="A295" i="1"/>
  <c r="C291" i="1" l="1"/>
  <c r="D291" i="1" s="1"/>
  <c r="E291" i="1"/>
  <c r="A296" i="1"/>
  <c r="B295" i="1"/>
  <c r="C292" i="1" l="1"/>
  <c r="D292" i="1" s="1"/>
  <c r="E292" i="1" s="1"/>
  <c r="B296" i="1"/>
  <c r="A297" i="1"/>
  <c r="C293" i="1" l="1"/>
  <c r="D293" i="1" s="1"/>
  <c r="E293" i="1" s="1"/>
  <c r="B297" i="1"/>
  <c r="A298" i="1"/>
  <c r="C294" i="1" l="1"/>
  <c r="D294" i="1" s="1"/>
  <c r="E294" i="1" s="1"/>
  <c r="A299" i="1"/>
  <c r="B298" i="1"/>
  <c r="C295" i="1" l="1"/>
  <c r="D295" i="1" s="1"/>
  <c r="E295" i="1" s="1"/>
  <c r="B299" i="1"/>
  <c r="A300" i="1"/>
  <c r="C296" i="1" l="1"/>
  <c r="D296" i="1" s="1"/>
  <c r="E296" i="1" s="1"/>
  <c r="A301" i="1"/>
  <c r="B300" i="1"/>
  <c r="C297" i="1" l="1"/>
  <c r="D297" i="1" s="1"/>
  <c r="E297" i="1" s="1"/>
  <c r="A302" i="1"/>
  <c r="B301" i="1"/>
  <c r="C298" i="1" l="1"/>
  <c r="D298" i="1" s="1"/>
  <c r="E298" i="1" s="1"/>
  <c r="B302" i="1"/>
  <c r="A303" i="1"/>
  <c r="C299" i="1" l="1"/>
  <c r="D299" i="1" s="1"/>
  <c r="E299" i="1"/>
  <c r="A304" i="1"/>
  <c r="B303" i="1"/>
  <c r="B304" i="1" l="1"/>
  <c r="A305" i="1"/>
  <c r="C300" i="1"/>
  <c r="D300" i="1" s="1"/>
  <c r="E300" i="1" s="1"/>
  <c r="C301" i="1" l="1"/>
  <c r="D301" i="1" s="1"/>
  <c r="E301" i="1"/>
  <c r="B305" i="1"/>
  <c r="A306" i="1"/>
  <c r="A307" i="1" l="1"/>
  <c r="B306" i="1"/>
  <c r="C302" i="1"/>
  <c r="D302" i="1" s="1"/>
  <c r="E302" i="1" s="1"/>
  <c r="C303" i="1" l="1"/>
  <c r="D303" i="1" s="1"/>
  <c r="E303" i="1"/>
  <c r="B307" i="1"/>
  <c r="A308" i="1"/>
  <c r="A309" i="1" l="1"/>
  <c r="B308" i="1"/>
  <c r="C304" i="1"/>
  <c r="D304" i="1" s="1"/>
  <c r="E304" i="1" s="1"/>
  <c r="C305" i="1" l="1"/>
  <c r="D305" i="1" s="1"/>
  <c r="E305" i="1" s="1"/>
  <c r="A310" i="1"/>
  <c r="B309" i="1"/>
  <c r="C306" i="1" l="1"/>
  <c r="D306" i="1" s="1"/>
  <c r="E306" i="1" s="1"/>
  <c r="B310" i="1"/>
  <c r="A311" i="1"/>
  <c r="C307" i="1" l="1"/>
  <c r="D307" i="1" s="1"/>
  <c r="E307" i="1"/>
  <c r="A312" i="1"/>
  <c r="B311" i="1"/>
  <c r="C308" i="1" l="1"/>
  <c r="D308" i="1" s="1"/>
  <c r="E308" i="1" s="1"/>
  <c r="B312" i="1"/>
  <c r="A313" i="1"/>
  <c r="C309" i="1" l="1"/>
  <c r="D309" i="1" s="1"/>
  <c r="E309" i="1"/>
  <c r="B313" i="1"/>
  <c r="A314" i="1"/>
  <c r="A315" i="1" l="1"/>
  <c r="B314" i="1"/>
  <c r="C310" i="1"/>
  <c r="D310" i="1" s="1"/>
  <c r="E310" i="1" s="1"/>
  <c r="C311" i="1" l="1"/>
  <c r="D311" i="1" s="1"/>
  <c r="E311" i="1" s="1"/>
  <c r="B315" i="1"/>
  <c r="A316" i="1"/>
  <c r="C312" i="1" l="1"/>
  <c r="D312" i="1" s="1"/>
  <c r="E312" i="1" s="1"/>
  <c r="A317" i="1"/>
  <c r="B316" i="1"/>
  <c r="C313" i="1" l="1"/>
  <c r="D313" i="1" s="1"/>
  <c r="E313" i="1" s="1"/>
  <c r="A318" i="1"/>
  <c r="B317" i="1"/>
  <c r="C314" i="1" l="1"/>
  <c r="D314" i="1" s="1"/>
  <c r="E314" i="1"/>
  <c r="B318" i="1"/>
  <c r="A319" i="1"/>
  <c r="A320" i="1" l="1"/>
  <c r="B319" i="1"/>
  <c r="C315" i="1"/>
  <c r="D315" i="1" s="1"/>
  <c r="E315" i="1" s="1"/>
  <c r="C316" i="1" l="1"/>
  <c r="D316" i="1" s="1"/>
  <c r="E316" i="1" s="1"/>
  <c r="B320" i="1"/>
  <c r="A321" i="1"/>
  <c r="C317" i="1" l="1"/>
  <c r="D317" i="1" s="1"/>
  <c r="E317" i="1"/>
  <c r="B321" i="1"/>
  <c r="A322" i="1"/>
  <c r="C318" i="1" l="1"/>
  <c r="D318" i="1" s="1"/>
  <c r="E318" i="1" s="1"/>
  <c r="A323" i="1"/>
  <c r="B322" i="1"/>
  <c r="C319" i="1" l="1"/>
  <c r="D319" i="1" s="1"/>
  <c r="E319" i="1" s="1"/>
  <c r="B323" i="1"/>
  <c r="A324" i="1"/>
  <c r="C320" i="1" l="1"/>
  <c r="D320" i="1" s="1"/>
  <c r="E320" i="1" s="1"/>
  <c r="A325" i="1"/>
  <c r="B324" i="1"/>
  <c r="C321" i="1" l="1"/>
  <c r="D321" i="1" s="1"/>
  <c r="E321" i="1" s="1"/>
  <c r="A326" i="1"/>
  <c r="B325" i="1"/>
  <c r="C322" i="1" l="1"/>
  <c r="D322" i="1" s="1"/>
  <c r="E322" i="1" s="1"/>
  <c r="B326" i="1"/>
  <c r="A327" i="1"/>
  <c r="C323" i="1" l="1"/>
  <c r="D323" i="1" s="1"/>
  <c r="E323" i="1" s="1"/>
  <c r="A328" i="1"/>
  <c r="B327" i="1"/>
  <c r="C324" i="1" l="1"/>
  <c r="D324" i="1" s="1"/>
  <c r="E324" i="1"/>
  <c r="B328" i="1"/>
  <c r="A329" i="1"/>
  <c r="C325" i="1" l="1"/>
  <c r="D325" i="1" s="1"/>
  <c r="E325" i="1" s="1"/>
  <c r="B329" i="1"/>
  <c r="A330" i="1"/>
  <c r="C326" i="1" l="1"/>
  <c r="D326" i="1" s="1"/>
  <c r="E326" i="1"/>
  <c r="A331" i="1"/>
  <c r="B330" i="1"/>
  <c r="C327" i="1" l="1"/>
  <c r="D327" i="1" s="1"/>
  <c r="E327" i="1" s="1"/>
  <c r="B331" i="1"/>
  <c r="A332" i="1"/>
  <c r="C328" i="1" l="1"/>
  <c r="D328" i="1" s="1"/>
  <c r="E328" i="1"/>
  <c r="A333" i="1"/>
  <c r="B332" i="1"/>
  <c r="A334" i="1" l="1"/>
  <c r="B333" i="1"/>
  <c r="C329" i="1"/>
  <c r="D329" i="1" s="1"/>
  <c r="E329" i="1" s="1"/>
  <c r="C330" i="1" l="1"/>
  <c r="D330" i="1" s="1"/>
  <c r="E330" i="1" s="1"/>
  <c r="B334" i="1"/>
  <c r="A335" i="1"/>
  <c r="C331" i="1" l="1"/>
  <c r="D331" i="1" s="1"/>
  <c r="E331" i="1" s="1"/>
  <c r="A336" i="1"/>
  <c r="B335" i="1"/>
  <c r="C332" i="1" l="1"/>
  <c r="D332" i="1" s="1"/>
  <c r="E332" i="1" s="1"/>
  <c r="B336" i="1"/>
  <c r="A337" i="1"/>
  <c r="C333" i="1" l="1"/>
  <c r="D333" i="1" s="1"/>
  <c r="E333" i="1" s="1"/>
  <c r="B337" i="1"/>
  <c r="A338" i="1"/>
  <c r="C334" i="1" l="1"/>
  <c r="D334" i="1" s="1"/>
  <c r="E334" i="1"/>
  <c r="A339" i="1"/>
  <c r="B338" i="1"/>
  <c r="B339" i="1" l="1"/>
  <c r="A340" i="1"/>
  <c r="C335" i="1"/>
  <c r="D335" i="1" s="1"/>
  <c r="E335" i="1" s="1"/>
  <c r="C336" i="1" l="1"/>
  <c r="D336" i="1" s="1"/>
  <c r="E336" i="1"/>
  <c r="A341" i="1"/>
  <c r="B340" i="1"/>
  <c r="A342" i="1" l="1"/>
  <c r="B341" i="1"/>
  <c r="C337" i="1"/>
  <c r="D337" i="1" s="1"/>
  <c r="E337" i="1" s="1"/>
  <c r="C338" i="1" l="1"/>
  <c r="D338" i="1" s="1"/>
  <c r="E338" i="1" s="1"/>
  <c r="B342" i="1"/>
  <c r="A343" i="1"/>
  <c r="C339" i="1" l="1"/>
  <c r="D339" i="1" s="1"/>
  <c r="E339" i="1" s="1"/>
  <c r="A344" i="1"/>
  <c r="B343" i="1"/>
  <c r="C340" i="1" l="1"/>
  <c r="D340" i="1" s="1"/>
  <c r="E340" i="1" s="1"/>
  <c r="B344" i="1"/>
  <c r="A345" i="1"/>
  <c r="C341" i="1" l="1"/>
  <c r="D341" i="1" s="1"/>
  <c r="E341" i="1"/>
  <c r="B345" i="1"/>
  <c r="A346" i="1"/>
  <c r="A347" i="1" l="1"/>
  <c r="B346" i="1"/>
  <c r="C342" i="1"/>
  <c r="D342" i="1" s="1"/>
  <c r="E342" i="1" s="1"/>
  <c r="C343" i="1" l="1"/>
  <c r="D343" i="1" s="1"/>
  <c r="E343" i="1" s="1"/>
  <c r="A348" i="1"/>
  <c r="B347" i="1"/>
  <c r="C344" i="1" l="1"/>
  <c r="D344" i="1" s="1"/>
  <c r="E344" i="1"/>
  <c r="A349" i="1"/>
  <c r="B348" i="1"/>
  <c r="A350" i="1" l="1"/>
  <c r="B349" i="1"/>
  <c r="C345" i="1"/>
  <c r="D345" i="1" s="1"/>
  <c r="E345" i="1" s="1"/>
  <c r="C346" i="1" l="1"/>
  <c r="D346" i="1" s="1"/>
  <c r="E346" i="1" s="1"/>
  <c r="B350" i="1"/>
  <c r="A351" i="1"/>
  <c r="C347" i="1" l="1"/>
  <c r="D347" i="1" s="1"/>
  <c r="E347" i="1"/>
  <c r="B351" i="1"/>
  <c r="A352" i="1"/>
  <c r="B352" i="1" l="1"/>
  <c r="A353" i="1"/>
  <c r="C348" i="1"/>
  <c r="D348" i="1" s="1"/>
  <c r="E348" i="1" s="1"/>
  <c r="C349" i="1" l="1"/>
  <c r="D349" i="1" s="1"/>
  <c r="E349" i="1" s="1"/>
  <c r="B353" i="1"/>
  <c r="A354" i="1"/>
  <c r="C350" i="1" l="1"/>
  <c r="D350" i="1" s="1"/>
  <c r="E350" i="1"/>
  <c r="A355" i="1"/>
  <c r="B354" i="1"/>
  <c r="A356" i="1" l="1"/>
  <c r="B355" i="1"/>
  <c r="C351" i="1"/>
  <c r="D351" i="1" s="1"/>
  <c r="E351" i="1" s="1"/>
  <c r="C352" i="1" l="1"/>
  <c r="D352" i="1" s="1"/>
  <c r="E352" i="1" s="1"/>
  <c r="A357" i="1"/>
  <c r="B356" i="1"/>
  <c r="C353" i="1" l="1"/>
  <c r="D353" i="1" s="1"/>
  <c r="E353" i="1"/>
  <c r="A358" i="1"/>
  <c r="B357" i="1"/>
  <c r="B358" i="1" l="1"/>
  <c r="A359" i="1"/>
  <c r="C354" i="1"/>
  <c r="D354" i="1" s="1"/>
  <c r="E354" i="1" s="1"/>
  <c r="C355" i="1" l="1"/>
  <c r="D355" i="1" s="1"/>
  <c r="E355" i="1" s="1"/>
  <c r="B359" i="1"/>
  <c r="A360" i="1"/>
  <c r="C356" i="1" l="1"/>
  <c r="D356" i="1" s="1"/>
  <c r="E356" i="1" s="1"/>
  <c r="B360" i="1"/>
  <c r="A361" i="1"/>
  <c r="C357" i="1" l="1"/>
  <c r="D357" i="1" s="1"/>
  <c r="E357" i="1" s="1"/>
  <c r="B361" i="1"/>
  <c r="A362" i="1"/>
  <c r="C358" i="1" l="1"/>
  <c r="D358" i="1" s="1"/>
  <c r="E358" i="1" s="1"/>
  <c r="A363" i="1"/>
  <c r="B362" i="1"/>
  <c r="C359" i="1" l="1"/>
  <c r="D359" i="1" s="1"/>
  <c r="E359" i="1" s="1"/>
  <c r="A364" i="1"/>
  <c r="B363" i="1"/>
  <c r="C360" i="1" l="1"/>
  <c r="D360" i="1" s="1"/>
  <c r="E360" i="1" s="1"/>
  <c r="B364" i="1"/>
  <c r="A365" i="1"/>
  <c r="C361" i="1" l="1"/>
  <c r="D361" i="1" s="1"/>
  <c r="E361" i="1"/>
  <c r="A366" i="1"/>
  <c r="B365" i="1"/>
  <c r="C362" i="1" l="1"/>
  <c r="D362" i="1" s="1"/>
  <c r="E362" i="1" s="1"/>
  <c r="B366" i="1"/>
  <c r="A367" i="1"/>
  <c r="C363" i="1" l="1"/>
  <c r="D363" i="1" s="1"/>
  <c r="E363" i="1"/>
  <c r="B367" i="1"/>
  <c r="A368" i="1"/>
  <c r="A369" i="1" l="1"/>
  <c r="B368" i="1"/>
  <c r="C364" i="1"/>
  <c r="D364" i="1" s="1"/>
  <c r="E364" i="1" s="1"/>
  <c r="C365" i="1" l="1"/>
  <c r="D365" i="1" s="1"/>
  <c r="E365" i="1" s="1"/>
  <c r="B369" i="1"/>
  <c r="A370" i="1"/>
  <c r="C366" i="1" l="1"/>
  <c r="D366" i="1" s="1"/>
  <c r="E366" i="1"/>
  <c r="A371" i="1"/>
  <c r="B370" i="1"/>
  <c r="A372" i="1" l="1"/>
  <c r="B371" i="1"/>
  <c r="C367" i="1"/>
  <c r="D367" i="1" s="1"/>
  <c r="E367" i="1" s="1"/>
  <c r="C368" i="1" l="1"/>
  <c r="D368" i="1" s="1"/>
  <c r="E368" i="1" s="1"/>
  <c r="B372" i="1"/>
  <c r="A373" i="1"/>
  <c r="C369" i="1" l="1"/>
  <c r="D369" i="1" s="1"/>
  <c r="E369" i="1" s="1"/>
  <c r="A374" i="1"/>
  <c r="B373" i="1"/>
  <c r="C370" i="1" l="1"/>
  <c r="D370" i="1" s="1"/>
  <c r="E370" i="1" s="1"/>
  <c r="B374" i="1"/>
  <c r="A375" i="1"/>
  <c r="C371" i="1" l="1"/>
  <c r="D371" i="1" s="1"/>
  <c r="E371" i="1" s="1"/>
  <c r="B375" i="1"/>
  <c r="A376" i="1"/>
  <c r="C372" i="1" l="1"/>
  <c r="D372" i="1" s="1"/>
  <c r="E372" i="1"/>
  <c r="A377" i="1"/>
  <c r="B376" i="1"/>
  <c r="C373" i="1" l="1"/>
  <c r="D373" i="1" s="1"/>
  <c r="E373" i="1"/>
  <c r="B377" i="1"/>
  <c r="A378" i="1"/>
  <c r="A379" i="1" l="1"/>
  <c r="B378" i="1"/>
  <c r="C374" i="1"/>
  <c r="D374" i="1" s="1"/>
  <c r="E374" i="1" s="1"/>
  <c r="C375" i="1" l="1"/>
  <c r="D375" i="1" s="1"/>
  <c r="E375" i="1" s="1"/>
  <c r="A380" i="1"/>
  <c r="B379" i="1"/>
  <c r="C376" i="1" l="1"/>
  <c r="D376" i="1" s="1"/>
  <c r="E376" i="1"/>
  <c r="B380" i="1"/>
  <c r="A381" i="1"/>
  <c r="A382" i="1" l="1"/>
  <c r="B381" i="1"/>
  <c r="C377" i="1"/>
  <c r="D377" i="1" s="1"/>
  <c r="E377" i="1" s="1"/>
  <c r="C378" i="1" l="1"/>
  <c r="D378" i="1" s="1"/>
  <c r="E378" i="1" s="1"/>
  <c r="B382" i="1"/>
  <c r="A383" i="1"/>
  <c r="C379" i="1" l="1"/>
  <c r="D379" i="1" s="1"/>
  <c r="E379" i="1" s="1"/>
  <c r="B383" i="1"/>
  <c r="A384" i="1"/>
  <c r="C380" i="1" l="1"/>
  <c r="D380" i="1" s="1"/>
  <c r="E380" i="1"/>
  <c r="A385" i="1"/>
  <c r="B384" i="1"/>
  <c r="B385" i="1" l="1"/>
  <c r="A386" i="1"/>
  <c r="C381" i="1"/>
  <c r="D381" i="1" s="1"/>
  <c r="E381" i="1" s="1"/>
  <c r="C382" i="1" l="1"/>
  <c r="D382" i="1" s="1"/>
  <c r="E382" i="1" s="1"/>
  <c r="A387" i="1"/>
  <c r="B386" i="1"/>
  <c r="C383" i="1" l="1"/>
  <c r="D383" i="1" s="1"/>
  <c r="E383" i="1" s="1"/>
  <c r="A388" i="1"/>
  <c r="B387" i="1"/>
  <c r="C384" i="1" l="1"/>
  <c r="D384" i="1" s="1"/>
  <c r="E384" i="1" s="1"/>
  <c r="B388" i="1"/>
  <c r="A389" i="1"/>
  <c r="C385" i="1" l="1"/>
  <c r="D385" i="1" s="1"/>
  <c r="E385" i="1" s="1"/>
  <c r="A390" i="1"/>
  <c r="B389" i="1"/>
  <c r="C386" i="1" l="1"/>
  <c r="D386" i="1" s="1"/>
  <c r="E386" i="1" s="1"/>
  <c r="B390" i="1"/>
  <c r="A391" i="1"/>
  <c r="C387" i="1" l="1"/>
  <c r="D387" i="1" s="1"/>
  <c r="E387" i="1" s="1"/>
  <c r="B391" i="1"/>
  <c r="A392" i="1"/>
  <c r="C388" i="1" l="1"/>
  <c r="D388" i="1" s="1"/>
  <c r="E388" i="1" s="1"/>
  <c r="A393" i="1"/>
  <c r="B392" i="1"/>
  <c r="C389" i="1" l="1"/>
  <c r="D389" i="1" s="1"/>
  <c r="E389" i="1" s="1"/>
  <c r="B393" i="1"/>
  <c r="A394" i="1"/>
  <c r="C390" i="1" l="1"/>
  <c r="D390" i="1" s="1"/>
  <c r="E390" i="1" s="1"/>
  <c r="A395" i="1"/>
  <c r="B394" i="1"/>
  <c r="C391" i="1" l="1"/>
  <c r="D391" i="1" s="1"/>
  <c r="E391" i="1"/>
  <c r="A396" i="1"/>
  <c r="B395" i="1"/>
  <c r="B396" i="1" l="1"/>
  <c r="A397" i="1"/>
  <c r="C392" i="1"/>
  <c r="D392" i="1" s="1"/>
  <c r="E392" i="1" s="1"/>
  <c r="E393" i="1" l="1"/>
  <c r="C393" i="1"/>
  <c r="D393" i="1" s="1"/>
  <c r="A398" i="1"/>
  <c r="B397" i="1"/>
  <c r="B398" i="1" l="1"/>
  <c r="A399" i="1"/>
  <c r="C394" i="1"/>
  <c r="D394" i="1" s="1"/>
  <c r="E394" i="1" s="1"/>
  <c r="C395" i="1" l="1"/>
  <c r="D395" i="1" s="1"/>
  <c r="E395" i="1" s="1"/>
  <c r="B399" i="1"/>
  <c r="A400" i="1"/>
  <c r="E396" i="1" l="1"/>
  <c r="C396" i="1"/>
  <c r="D396" i="1" s="1"/>
  <c r="A401" i="1"/>
  <c r="B400" i="1"/>
  <c r="C397" i="1" l="1"/>
  <c r="D397" i="1" s="1"/>
  <c r="E397" i="1" s="1"/>
  <c r="B401" i="1"/>
  <c r="A402" i="1"/>
  <c r="C398" i="1" l="1"/>
  <c r="D398" i="1" s="1"/>
  <c r="E398" i="1" s="1"/>
  <c r="A403" i="1"/>
  <c r="B402" i="1"/>
  <c r="E399" i="1" l="1"/>
  <c r="C399" i="1"/>
  <c r="D399" i="1" s="1"/>
  <c r="A404" i="1"/>
  <c r="B403" i="1"/>
  <c r="B404" i="1" l="1"/>
  <c r="A405" i="1"/>
  <c r="C400" i="1"/>
  <c r="D400" i="1" s="1"/>
  <c r="E400" i="1" s="1"/>
  <c r="C401" i="1" l="1"/>
  <c r="D401" i="1" s="1"/>
  <c r="E401" i="1" s="1"/>
  <c r="A406" i="1"/>
  <c r="B406" i="1" s="1"/>
  <c r="B405" i="1"/>
  <c r="E402" i="1" l="1"/>
  <c r="C402" i="1"/>
  <c r="D402" i="1" s="1"/>
  <c r="E403" i="1" l="1"/>
  <c r="C403" i="1"/>
  <c r="D403" i="1" s="1"/>
  <c r="C404" i="1" l="1"/>
  <c r="D404" i="1" s="1"/>
  <c r="E404" i="1" s="1"/>
  <c r="C405" i="1" l="1"/>
  <c r="D405" i="1" s="1"/>
  <c r="E405" i="1" s="1"/>
  <c r="C406" i="1" l="1"/>
  <c r="D406" i="1" s="1"/>
  <c r="E406" i="1" s="1"/>
</calcChain>
</file>

<file path=xl/sharedStrings.xml><?xml version="1.0" encoding="utf-8"?>
<sst xmlns="http://schemas.openxmlformats.org/spreadsheetml/2006/main" count="246" uniqueCount="133">
  <si>
    <t>Real Estate Property Analysis</t>
  </si>
  <si>
    <t>How to use: Enter the information in the green cells and the sheet takes care of the rest.</t>
  </si>
  <si>
    <t>The cell on the right provides a quick analysis on if the property meets the criteria. Baseline: $100 / door.</t>
  </si>
  <si>
    <t>Property Information</t>
  </si>
  <si>
    <t>Initial Cost Information</t>
  </si>
  <si>
    <t>Key</t>
  </si>
  <si>
    <t>Property Statistics</t>
  </si>
  <si>
    <t>Property Name</t>
  </si>
  <si>
    <t>Property Purchase Price</t>
  </si>
  <si>
    <t>Change</t>
  </si>
  <si>
    <t>Cash Flow (Month)</t>
  </si>
  <si>
    <t>Address</t>
  </si>
  <si>
    <t>Closing Costs</t>
  </si>
  <si>
    <t>Optional</t>
  </si>
  <si>
    <t>Cash Flow (Yearly)</t>
  </si>
  <si>
    <t>City/State/Zip</t>
  </si>
  <si>
    <t>Downpayment (Default 10%)</t>
  </si>
  <si>
    <t>Do Not Change</t>
  </si>
  <si>
    <t>COC ROI (Month)</t>
  </si>
  <si>
    <t>Property Type</t>
  </si>
  <si>
    <t>Multi Fam</t>
  </si>
  <si>
    <t>Initial Investment</t>
  </si>
  <si>
    <t>KPI</t>
  </si>
  <si>
    <t>COC ROI (Year)</t>
  </si>
  <si>
    <t>Units/Rooms</t>
  </si>
  <si>
    <t>Mortgage Cost</t>
  </si>
  <si>
    <t>Heading</t>
  </si>
  <si>
    <t>Loan To Value</t>
  </si>
  <si>
    <t>Interest Rate</t>
  </si>
  <si>
    <t>Sub-Heading</t>
  </si>
  <si>
    <t>Cap Rate</t>
  </si>
  <si>
    <t>Amortization Period (Default 30 Years)</t>
  </si>
  <si>
    <t>ROI (Year 1)</t>
  </si>
  <si>
    <t>Rent</t>
  </si>
  <si>
    <t>Net Income (Monthly)</t>
  </si>
  <si>
    <t>Unit</t>
  </si>
  <si>
    <t>Monthly</t>
  </si>
  <si>
    <t>Yearly</t>
  </si>
  <si>
    <t>Expenses</t>
  </si>
  <si>
    <t>Net Income (Yearly)</t>
  </si>
  <si>
    <t>Type</t>
  </si>
  <si>
    <t>Notes</t>
  </si>
  <si>
    <t>Taxes</t>
  </si>
  <si>
    <t>4% Assumed</t>
  </si>
  <si>
    <t>Insurance</t>
  </si>
  <si>
    <t>HOA</t>
  </si>
  <si>
    <t>Enter if HOA Applicable</t>
  </si>
  <si>
    <t>Utilities</t>
  </si>
  <si>
    <t>Enter if owner paying utilities</t>
  </si>
  <si>
    <t>Mainenance</t>
  </si>
  <si>
    <t>5% Assumed</t>
  </si>
  <si>
    <t>Management</t>
  </si>
  <si>
    <t>10% Property Management</t>
  </si>
  <si>
    <t>Capital Expense</t>
  </si>
  <si>
    <t>Repairs</t>
  </si>
  <si>
    <t>Initial repairs. Input total in month</t>
  </si>
  <si>
    <t>Total</t>
  </si>
  <si>
    <t>Vacancy</t>
  </si>
  <si>
    <t>Mortgage Information</t>
  </si>
  <si>
    <t>Initial Mortgage</t>
  </si>
  <si>
    <t>ROI</t>
  </si>
  <si>
    <t>Payment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</si>
  <si>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</si>
  <si>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</si>
  <si>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</si>
  <si>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</si>
  <si>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</si>
  <si>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</si>
  <si>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</si>
  <si>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</si>
  <si>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</si>
  <si>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</si>
  <si>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Interest</t>
  </si>
  <si>
    <t>Mortgage Remaining</t>
  </si>
  <si>
    <t>Loan Term</t>
  </si>
  <si>
    <t>Equity</t>
  </si>
  <si>
    <t>Amtz Months</t>
  </si>
  <si>
    <t>Interest Paid</t>
  </si>
  <si>
    <t>Accumulated Cash Flow</t>
  </si>
  <si>
    <t>Good Deal Requirements</t>
  </si>
  <si>
    <t>Total Returns Cash Flow + Equity</t>
  </si>
  <si>
    <t>Cash Flow</t>
  </si>
  <si>
    <t>Single Fam</t>
  </si>
  <si>
    <t>Appreciation</t>
  </si>
  <si>
    <t>College</t>
  </si>
  <si>
    <t>Non - Appreciation</t>
  </si>
  <si>
    <t>Building Value</t>
  </si>
  <si>
    <t>Increased Equity From Appeciation</t>
  </si>
  <si>
    <t>Total Returns Cash Flow + Equity + Appreciation</t>
  </si>
  <si>
    <t>Amitorization Table</t>
  </si>
  <si>
    <t>Month</t>
  </si>
  <si>
    <t>Principal Paid</t>
  </si>
  <si>
    <t>Principal Balance</t>
  </si>
  <si>
    <t>This sheet is used as a quick guide to show the minimal amount that a property needs to have in rent to be profitable based on door count. (This is based on the goal per door income cell in the overview)</t>
  </si>
  <si>
    <t>Multi Fam 2 Doors</t>
  </si>
  <si>
    <t>Multi Fam 3 Doors</t>
  </si>
  <si>
    <t>Multi Fam 4 Doors</t>
  </si>
  <si>
    <t>Purchase Price</t>
  </si>
  <si>
    <t>Initial Invest</t>
  </si>
  <si>
    <t>Cash ROI (Yearly)</t>
  </si>
  <si>
    <t>ROI (Yearly)</t>
  </si>
  <si>
    <t>Rent/Door</t>
  </si>
  <si>
    <t>College 2 Rooms</t>
  </si>
  <si>
    <t>College 3 Rooms</t>
  </si>
  <si>
    <t>College 4 Rooms</t>
  </si>
  <si>
    <t>College 5 Rooms</t>
  </si>
  <si>
    <t>Rent/Room</t>
  </si>
  <si>
    <t>College 6 Rooms</t>
  </si>
  <si>
    <t>College 7 Rooms</t>
  </si>
  <si>
    <t>College 8 Rooms</t>
  </si>
  <si>
    <t>College 9 Rooms</t>
  </si>
  <si>
    <t>College 10 Rooms</t>
  </si>
  <si>
    <t>College 11 Rooms</t>
  </si>
  <si>
    <t>College 12 Rooms</t>
  </si>
  <si>
    <t>CapEX</t>
  </si>
  <si>
    <t>Replacement Cost</t>
  </si>
  <si>
    <t>Lifesapan</t>
  </si>
  <si>
    <t>Cost Per Year</t>
  </si>
  <si>
    <t>Cost Per Month</t>
  </si>
  <si>
    <t>Based on a single family house. This needs to be assessed on a property by property basis.</t>
  </si>
  <si>
    <t>Roof</t>
  </si>
  <si>
    <t>Water Heater</t>
  </si>
  <si>
    <t>All Appliances</t>
  </si>
  <si>
    <t>Driveway</t>
  </si>
  <si>
    <t>HVAC</t>
  </si>
  <si>
    <t>Flooring</t>
  </si>
  <si>
    <t>Plumbing</t>
  </si>
  <si>
    <t>Windows</t>
  </si>
  <si>
    <t>Paint</t>
  </si>
  <si>
    <t>Cabinets/Counters</t>
  </si>
  <si>
    <t>Structure</t>
  </si>
  <si>
    <t>Components</t>
  </si>
  <si>
    <t>Landscaping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</si>
</sst>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color rgb="FF000000"/>
      <name val="Arial"/>
      <scheme val="minor"/>
    </font>
    <font>
      <sz val="36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sz val="24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8" xfId="0" applyFont="1" applyBorder="1"/>
    <xf numFmtId="44" fontId="6" fillId="5" borderId="8" xfId="0" applyNumberFormat="1" applyFont="1" applyFill="1" applyBorder="1"/>
    <xf numFmtId="0" fontId="6" fillId="5" borderId="8" xfId="0" applyFont="1" applyFill="1" applyBorder="1"/>
    <xf numFmtId="44" fontId="6" fillId="6" borderId="8" xfId="0" applyNumberFormat="1" applyFont="1" applyFill="1" applyBorder="1"/>
    <xf numFmtId="44" fontId="6" fillId="0" borderId="8" xfId="0" applyNumberFormat="1" applyFont="1" applyBorder="1"/>
    <xf numFmtId="0" fontId="6" fillId="7" borderId="8" xfId="0" applyFont="1" applyFill="1" applyBorder="1"/>
    <xf numFmtId="0" fontId="6" fillId="8" borderId="8" xfId="0" applyFont="1" applyFill="1" applyBorder="1"/>
    <xf numFmtId="10" fontId="6" fillId="6" borderId="8" xfId="0" applyNumberFormat="1" applyFont="1" applyFill="1" applyBorder="1"/>
    <xf numFmtId="0" fontId="6" fillId="6" borderId="8" xfId="0" applyFont="1" applyFill="1" applyBorder="1"/>
    <xf numFmtId="0" fontId="6" fillId="3" borderId="8" xfId="0" applyFont="1" applyFill="1" applyBorder="1"/>
    <xf numFmtId="44" fontId="6" fillId="9" borderId="8" xfId="0" applyNumberFormat="1" applyFont="1" applyFill="1" applyBorder="1"/>
    <xf numFmtId="10" fontId="6" fillId="5" borderId="8" xfId="0" applyNumberFormat="1" applyFont="1" applyFill="1" applyBorder="1"/>
    <xf numFmtId="0" fontId="6" fillId="10" borderId="8" xfId="0" applyFont="1" applyFill="1" applyBorder="1"/>
    <xf numFmtId="0" fontId="6" fillId="0" borderId="0" xfId="0" applyFont="1"/>
    <xf numFmtId="0" fontId="5" fillId="10" borderId="8" xfId="0" applyFont="1" applyFill="1" applyBorder="1"/>
    <xf numFmtId="0" fontId="6" fillId="0" borderId="8" xfId="0" applyFont="1" applyBorder="1" applyAlignment="1">
      <alignment horizontal="right"/>
    </xf>
    <xf numFmtId="44" fontId="6" fillId="8" borderId="8" xfId="0" applyNumberFormat="1" applyFont="1" applyFill="1" applyBorder="1"/>
    <xf numFmtId="164" fontId="5" fillId="10" borderId="8" xfId="0" applyNumberFormat="1" applyFont="1" applyFill="1" applyBorder="1"/>
    <xf numFmtId="44" fontId="6" fillId="7" borderId="8" xfId="0" applyNumberFormat="1" applyFont="1" applyFill="1" applyBorder="1"/>
    <xf numFmtId="44" fontId="0" fillId="4" borderId="0" xfId="0" applyNumberFormat="1" applyFill="1"/>
    <xf numFmtId="10" fontId="6" fillId="0" borderId="8" xfId="0" applyNumberFormat="1" applyFont="1" applyBorder="1"/>
    <xf numFmtId="0" fontId="6" fillId="4" borderId="8" xfId="0" applyFont="1" applyFill="1" applyBorder="1"/>
    <xf numFmtId="10" fontId="5" fillId="11" borderId="8" xfId="0" applyNumberFormat="1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10" fontId="6" fillId="0" borderId="9" xfId="0" applyNumberFormat="1" applyFont="1" applyBorder="1"/>
    <xf numFmtId="44" fontId="6" fillId="0" borderId="0" xfId="0" applyNumberFormat="1" applyFont="1"/>
    <xf numFmtId="0" fontId="5" fillId="3" borderId="8" xfId="0" applyFont="1" applyFill="1" applyBorder="1"/>
    <xf numFmtId="0" fontId="6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6" fillId="0" borderId="2" xfId="0" applyFont="1" applyBorder="1"/>
    <xf numFmtId="0" fontId="6" fillId="0" borderId="14" xfId="0" applyFont="1" applyBorder="1"/>
    <xf numFmtId="0" fontId="2" fillId="0" borderId="14" xfId="0" applyFont="1" applyBorder="1"/>
    <xf numFmtId="0" fontId="2" fillId="0" borderId="5" xfId="0" applyFont="1" applyBorder="1"/>
    <xf numFmtId="0" fontId="5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6" xfId="0" applyFont="1" applyBorder="1"/>
    <xf numFmtId="0" fontId="0" fillId="0" borderId="0" xfId="0"/>
    <xf numFmtId="0" fontId="2" fillId="0" borderId="7" xfId="0" applyFont="1" applyBorder="1"/>
    <xf numFmtId="0" fontId="2" fillId="0" borderId="12" xfId="0" applyFont="1" applyBorder="1"/>
    <xf numFmtId="0" fontId="2" fillId="0" borderId="15" xfId="0" applyFont="1" applyBorder="1"/>
    <xf numFmtId="0" fontId="2" fillId="0" borderId="13" xfId="0" applyFont="1" applyBorder="1"/>
    <xf numFmtId="0" fontId="6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2" borderId="9" xfId="0" applyFont="1" applyFill="1" applyBorder="1"/>
    <xf numFmtId="0" fontId="2" fillId="0" borderId="11" xfId="0" applyFont="1" applyBorder="1"/>
    <xf numFmtId="0" fontId="2" fillId="0" borderId="16" xfId="0" applyFont="1" applyBorder="1"/>
    <xf numFmtId="0" fontId="2" fillId="0" borderId="10" xfId="0" applyFont="1" applyBorder="1"/>
    <xf numFmtId="0" fontId="5" fillId="5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10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44" fontId="6" fillId="2" borderId="0" xfId="0" applyNumberFormat="1" applyFont="1" applyFill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0000FF"/>
          <bgColor rgb="FF0000FF"/>
        </patternFill>
      </fill>
    </dxf>
    <dxf>
      <font>
        <b/>
        <color rgb="FF000000"/>
      </font>
      <fill>
        <patternFill patternType="solid">
          <fgColor rgb="FF85200C"/>
          <bgColor rgb="FF85200C"/>
        </patternFill>
      </fill>
    </dxf>
    <dxf>
      <font>
        <b/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Equity, Appreciation, Cash Flow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Overview!$C$39</c:f>
              <c:strCache>
                <c:ptCount val="1"/>
                <c:pt idx="0">
                  <c:v>Equity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Overview!$D$35:$O$35</c:f>
              <c:strCache>
                <c:ptCount val="12"/>
                <c:pt idx="1">
                  <c:v>1.00%</c:v>
                </c:pt>
                <c:pt idx="2">
                  <c:v>Year 1</c:v>
                </c:pt>
                <c:pt idx="3">
                  <c:v>Year 2</c:v>
                </c:pt>
                <c:pt idx="4">
                  <c:v>Year 3</c:v>
                </c:pt>
                <c:pt idx="5">
                  <c:v>Year 4</c:v>
                </c:pt>
                <c:pt idx="6">
                  <c:v>Year 5</c:v>
                </c:pt>
                <c:pt idx="7">
                  <c:v>Year 6</c:v>
                </c:pt>
                <c:pt idx="8">
                  <c:v>Year 7</c:v>
                </c:pt>
                <c:pt idx="9">
                  <c:v>Year 8</c:v>
                </c:pt>
                <c:pt idx="10">
                  <c:v>Year 9</c:v>
                </c:pt>
                <c:pt idx="11">
                  <c:v>Year 10</c:v>
                </c:pt>
              </c:strCache>
            </c:strRef>
          </c:cat>
          <c:val>
            <c:numRef>
              <c:f>Overview!$D$39:$O$39</c:f>
              <c:numCache>
                <c:formatCode>General</c:formatCode>
                <c:ptCount val="12"/>
                <c:pt idx="2" formatCode="_(&quot;$&quot;* #,##0.00_);_(&quot;$&quot;* \(#,##0.00\);_(&quot;$&quot;* &quot;-&quot;??_);_(@_)">
                  <c:v>2655.8008438055367</c:v>
                </c:pt>
                <c:pt idx="3" formatCode="_(&quot;$&quot;* #,##0.00_);_(&quot;$&quot;* \(#,##0.00\);_(&quot;$&quot;* &quot;-&quot;??_);_(@_)">
                  <c:v>5497.5077466774601</c:v>
                </c:pt>
                <c:pt idx="4" formatCode="_(&quot;$&quot;* #,##0.00_);_(&quot;$&quot;* \(#,##0.00\);_(&quot;$&quot;* &quot;-&quot;??_);_(@_)">
                  <c:v>8538.134132750416</c:v>
                </c:pt>
                <c:pt idx="5" formatCode="_(&quot;$&quot;* #,##0.00_);_(&quot;$&quot;* \(#,##0.00\);_(&quot;$&quot;* &quot;-&quot;??_);_(@_)">
                  <c:v>11791.604365848481</c:v>
                </c:pt>
                <c:pt idx="6" formatCode="_(&quot;$&quot;* #,##0.00_);_(&quot;$&quot;* \(#,##0.00\);_(&quot;$&quot;* &quot;-&quot;??_);_(@_)">
                  <c:v>15272.81751526341</c:v>
                </c:pt>
                <c:pt idx="7" formatCode="_(&quot;$&quot;* #,##0.00_);_(&quot;$&quot;* \(#,##0.00\);_(&quot;$&quot;* &quot;-&quot;??_);_(@_)">
                  <c:v>18997.715585137386</c:v>
                </c:pt>
                <c:pt idx="8" formatCode="_(&quot;$&quot;* #,##0.00_);_(&quot;$&quot;* \(#,##0.00\);_(&quot;$&quot;* &quot;-&quot;??_);_(@_)">
                  <c:v>22983.35651990254</c:v>
                </c:pt>
                <c:pt idx="9" formatCode="_(&quot;$&quot;* #,##0.00_);_(&quot;$&quot;* \(#,##0.00\);_(&quot;$&quot;* &quot;-&quot;??_);_(@_)">
                  <c:v>27247.992320101253</c:v>
                </c:pt>
                <c:pt idx="10" formatCode="_(&quot;$&quot;* #,##0.00_);_(&quot;$&quot;* \(#,##0.00\);_(&quot;$&quot;* &quot;-&quot;??_);_(@_)">
                  <c:v>31811.152626313877</c:v>
                </c:pt>
                <c:pt idx="11" formatCode="_(&quot;$&quot;* #,##0.00_);_(&quot;$&quot;* \(#,##0.00\);_(&quot;$&quot;* &quot;-&quot;??_);_(@_)">
                  <c:v>36693.734153961384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CD-4F40-A9B5-1DEF951DAE49}"/>
            </c:ext>
          </c:extLst>
        </c:ser>
        <c:ser>
          <c:idx val="1"/>
          <c:order val="1"/>
          <c:tx>
            <c:v>Appeciation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Overview!$D$35:$O$35</c:f>
              <c:strCache>
                <c:ptCount val="12"/>
                <c:pt idx="1">
                  <c:v>1.00%</c:v>
                </c:pt>
                <c:pt idx="2">
                  <c:v>Year 1</c:v>
                </c:pt>
                <c:pt idx="3">
                  <c:v>Year 2</c:v>
                </c:pt>
                <c:pt idx="4">
                  <c:v>Year 3</c:v>
                </c:pt>
                <c:pt idx="5">
                  <c:v>Year 4</c:v>
                </c:pt>
                <c:pt idx="6">
                  <c:v>Year 5</c:v>
                </c:pt>
                <c:pt idx="7">
                  <c:v>Year 6</c:v>
                </c:pt>
                <c:pt idx="8">
                  <c:v>Year 7</c:v>
                </c:pt>
                <c:pt idx="9">
                  <c:v>Year 8</c:v>
                </c:pt>
                <c:pt idx="10">
                  <c:v>Year 9</c:v>
                </c:pt>
                <c:pt idx="11">
                  <c:v>Year 10</c:v>
                </c:pt>
              </c:strCache>
            </c:strRef>
          </c:cat>
          <c:val>
            <c:numRef>
              <c:f>Overview!$D$40:$O$40</c:f>
              <c:numCache>
                <c:formatCode>General</c:formatCode>
                <c:ptCount val="12"/>
                <c:pt idx="2" formatCode="_(&quot;$&quot;* #,##0.00_);_(&quot;$&quot;* \(#,##0.00\);_(&quot;$&quot;* &quot;-&quot;??_);_(@_)">
                  <c:v>3000</c:v>
                </c:pt>
                <c:pt idx="3" formatCode="_(&quot;$&quot;* #,##0.00_);_(&quot;$&quot;* \(#,##0.00\);_(&quot;$&quot;* &quot;-&quot;??_);_(@_)">
                  <c:v>6030</c:v>
                </c:pt>
                <c:pt idx="4" formatCode="_(&quot;$&quot;* #,##0.00_);_(&quot;$&quot;* \(#,##0.00\);_(&quot;$&quot;* &quot;-&quot;??_);_(@_)">
                  <c:v>9090.2999999999884</c:v>
                </c:pt>
                <c:pt idx="5" formatCode="_(&quot;$&quot;* #,##0.00_);_(&quot;$&quot;* \(#,##0.00\);_(&quot;$&quot;* &quot;-&quot;??_);_(@_)">
                  <c:v>12181.20299999998</c:v>
                </c:pt>
                <c:pt idx="6" formatCode="_(&quot;$&quot;* #,##0.00_);_(&quot;$&quot;* \(#,##0.00\);_(&quot;$&quot;* &quot;-&quot;??_);_(@_)">
                  <c:v>15303.01503000001</c:v>
                </c:pt>
                <c:pt idx="7" formatCode="_(&quot;$&quot;* #,##0.00_);_(&quot;$&quot;* \(#,##0.00\);_(&quot;$&quot;* &quot;-&quot;??_);_(@_)">
                  <c:v>18456.045180300018</c:v>
                </c:pt>
                <c:pt idx="8" formatCode="_(&quot;$&quot;* #,##0.00_);_(&quot;$&quot;* \(#,##0.00\);_(&quot;$&quot;* &quot;-&quot;??_);_(@_)">
                  <c:v>21640.605632103048</c:v>
                </c:pt>
                <c:pt idx="9" formatCode="_(&quot;$&quot;* #,##0.00_);_(&quot;$&quot;* \(#,##0.00\);_(&quot;$&quot;* &quot;-&quot;??_);_(@_)">
                  <c:v>24857.0116884241</c:v>
                </c:pt>
                <c:pt idx="10" formatCode="_(&quot;$&quot;* #,##0.00_);_(&quot;$&quot;* \(#,##0.00\);_(&quot;$&quot;* &quot;-&quot;??_);_(@_)">
                  <c:v>28105.581805308349</c:v>
                </c:pt>
                <c:pt idx="11" formatCode="_(&quot;$&quot;* #,##0.00_);_(&quot;$&quot;* \(#,##0.00\);_(&quot;$&quot;* &quot;-&quot;??_);_(@_)">
                  <c:v>31386.637623361428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CD-4F40-A9B5-1DEF951DAE49}"/>
            </c:ext>
          </c:extLst>
        </c:ser>
        <c:ser>
          <c:idx val="2"/>
          <c:order val="2"/>
          <c:tx>
            <c:v>Cash Flow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Overview!$D$35:$O$35</c:f>
              <c:strCache>
                <c:ptCount val="12"/>
                <c:pt idx="1">
                  <c:v>1.00%</c:v>
                </c:pt>
                <c:pt idx="2">
                  <c:v>Year 1</c:v>
                </c:pt>
                <c:pt idx="3">
                  <c:v>Year 2</c:v>
                </c:pt>
                <c:pt idx="4">
                  <c:v>Year 3</c:v>
                </c:pt>
                <c:pt idx="5">
                  <c:v>Year 4</c:v>
                </c:pt>
                <c:pt idx="6">
                  <c:v>Year 5</c:v>
                </c:pt>
                <c:pt idx="7">
                  <c:v>Year 6</c:v>
                </c:pt>
                <c:pt idx="8">
                  <c:v>Year 7</c:v>
                </c:pt>
                <c:pt idx="9">
                  <c:v>Year 8</c:v>
                </c:pt>
                <c:pt idx="10">
                  <c:v>Year 9</c:v>
                </c:pt>
                <c:pt idx="11">
                  <c:v>Year 10</c:v>
                </c:pt>
              </c:strCache>
            </c:strRef>
          </c:cat>
          <c:val>
            <c:numRef>
              <c:f>Overview!$D$41:$O$41</c:f>
              <c:numCache>
                <c:formatCode>General</c:formatCode>
                <c:ptCount val="12"/>
                <c:pt idx="2" formatCode="_(&quot;$&quot;* #,##0.00_);_(&quot;$&quot;* \(#,##0.00\);_(&quot;$&quot;* &quot;-&quot;??_);_(@_)">
                  <c:v>5894.1991561944633</c:v>
                </c:pt>
                <c:pt idx="3" formatCode="_(&quot;$&quot;* #,##0.00_);_(&quot;$&quot;* \(#,##0.00\);_(&quot;$&quot;* &quot;-&quot;??_);_(@_)">
                  <c:v>11788.398312388927</c:v>
                </c:pt>
                <c:pt idx="4" formatCode="_(&quot;$&quot;* #,##0.00_);_(&quot;$&quot;* \(#,##0.00\);_(&quot;$&quot;* &quot;-&quot;??_);_(@_)">
                  <c:v>17682.59746858339</c:v>
                </c:pt>
                <c:pt idx="5" formatCode="_(&quot;$&quot;* #,##0.00_);_(&quot;$&quot;* \(#,##0.00\);_(&quot;$&quot;* &quot;-&quot;??_);_(@_)">
                  <c:v>23576.796624777853</c:v>
                </c:pt>
                <c:pt idx="6" formatCode="_(&quot;$&quot;* #,##0.00_);_(&quot;$&quot;* \(#,##0.00\);_(&quot;$&quot;* &quot;-&quot;??_);_(@_)">
                  <c:v>29470.995780972316</c:v>
                </c:pt>
                <c:pt idx="7" formatCode="_(&quot;$&quot;* #,##0.00_);_(&quot;$&quot;* \(#,##0.00\);_(&quot;$&quot;* &quot;-&quot;??_);_(@_)">
                  <c:v>35365.19493716678</c:v>
                </c:pt>
                <c:pt idx="8" formatCode="_(&quot;$&quot;* #,##0.00_);_(&quot;$&quot;* \(#,##0.00\);_(&quot;$&quot;* &quot;-&quot;??_);_(@_)">
                  <c:v>41259.394093361247</c:v>
                </c:pt>
                <c:pt idx="9" formatCode="_(&quot;$&quot;* #,##0.00_);_(&quot;$&quot;* \(#,##0.00\);_(&quot;$&quot;* &quot;-&quot;??_);_(@_)">
                  <c:v>47153.593249555706</c:v>
                </c:pt>
                <c:pt idx="10" formatCode="_(&quot;$&quot;* #,##0.00_);_(&quot;$&quot;* \(#,##0.00\);_(&quot;$&quot;* &quot;-&quot;??_);_(@_)">
                  <c:v>53047.792405750166</c:v>
                </c:pt>
                <c:pt idx="11" formatCode="_(&quot;$&quot;* #,##0.00_);_(&quot;$&quot;* \(#,##0.00\);_(&quot;$&quot;* &quot;-&quot;??_);_(@_)">
                  <c:v>58941.991561944626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CD-4F40-A9B5-1DEF951D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5426"/>
        <c:axId val="1250507009"/>
      </c:lineChart>
      <c:catAx>
        <c:axId val="6756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507009"/>
        <c:crosses val="autoZero"/>
        <c:auto val="1"/>
        <c:lblAlgn val="ctr"/>
        <c:lblOffset val="100"/>
        <c:noMultiLvlLbl val="1"/>
      </c:catAx>
      <c:valAx>
        <c:axId val="1250507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65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11</xdr:row>
      <xdr:rowOff>1</xdr:rowOff>
    </xdr:from>
    <xdr:ext cx="5289550" cy="1911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A7" workbookViewId="0">
      <selection sqref="A1:G1"/>
    </sheetView>
  </sheetViews>
  <sheetFormatPr defaultColWidth="12.6328125" defaultRowHeight="15.75" customHeight="1" x14ac:dyDescent="0.25"/>
  <cols>
    <col min="5" max="5" width="17.6328125" customWidth="1"/>
    <col min="16" max="26" width="12.6328125" hidden="1"/>
  </cols>
  <sheetData>
    <row r="1" spans="1:16" ht="56" customHeight="1" x14ac:dyDescent="0.25">
      <c r="A1" s="65" t="s">
        <v>0</v>
      </c>
      <c r="B1" s="59"/>
      <c r="C1" s="59"/>
      <c r="D1" s="59"/>
      <c r="E1" s="59"/>
      <c r="F1" s="59"/>
      <c r="G1" s="60"/>
      <c r="H1" s="58" t="s">
        <v>1</v>
      </c>
      <c r="I1" s="59"/>
      <c r="J1" s="60"/>
      <c r="K1" s="58" t="s">
        <v>2</v>
      </c>
      <c r="L1" s="59"/>
      <c r="M1" s="60"/>
      <c r="N1" s="61" t="str">
        <f>IF(M3/B7&gt;C8,"Good Deal","Bad Deal")</f>
        <v>Good Deal</v>
      </c>
      <c r="O1" s="38"/>
    </row>
    <row r="2" spans="1:16" ht="13" x14ac:dyDescent="0.3">
      <c r="A2" s="49" t="s">
        <v>3</v>
      </c>
      <c r="B2" s="29"/>
      <c r="C2" s="29"/>
      <c r="D2" s="30"/>
      <c r="E2" s="49" t="s">
        <v>4</v>
      </c>
      <c r="F2" s="29"/>
      <c r="G2" s="29"/>
      <c r="H2" s="30"/>
      <c r="I2" s="49" t="s">
        <v>5</v>
      </c>
      <c r="J2" s="30"/>
      <c r="K2" s="49" t="s">
        <v>6</v>
      </c>
      <c r="L2" s="29"/>
      <c r="M2" s="30"/>
      <c r="N2" s="42"/>
      <c r="O2" s="44"/>
    </row>
    <row r="3" spans="1:16" ht="12.5" x14ac:dyDescent="0.25">
      <c r="A3" s="1" t="s">
        <v>7</v>
      </c>
      <c r="B3" s="50"/>
      <c r="C3" s="29"/>
      <c r="D3" s="30"/>
      <c r="E3" s="33" t="s">
        <v>8</v>
      </c>
      <c r="F3" s="29"/>
      <c r="G3" s="30"/>
      <c r="H3" s="2">
        <v>300000</v>
      </c>
      <c r="I3" s="1" t="s">
        <v>9</v>
      </c>
      <c r="J3" s="3"/>
      <c r="K3" s="34" t="s">
        <v>10</v>
      </c>
      <c r="L3" s="30"/>
      <c r="M3" s="4">
        <f>B21+F22+B25</f>
        <v>491.18326301620527</v>
      </c>
      <c r="N3" s="42"/>
      <c r="O3" s="44"/>
    </row>
    <row r="4" spans="1:16" ht="12.5" x14ac:dyDescent="0.25">
      <c r="A4" s="1" t="s">
        <v>11</v>
      </c>
      <c r="B4" s="50"/>
      <c r="C4" s="29"/>
      <c r="D4" s="30"/>
      <c r="E4" s="33" t="s">
        <v>12</v>
      </c>
      <c r="F4" s="29"/>
      <c r="G4" s="30"/>
      <c r="H4" s="5">
        <f>H3*0.08</f>
        <v>24000</v>
      </c>
      <c r="I4" s="1" t="s">
        <v>13</v>
      </c>
      <c r="J4" s="6"/>
      <c r="K4" s="34" t="s">
        <v>14</v>
      </c>
      <c r="L4" s="30"/>
      <c r="M4" s="4">
        <f>C21+G22+B26</f>
        <v>5894.1991561944633</v>
      </c>
      <c r="N4" s="42"/>
      <c r="O4" s="44"/>
    </row>
    <row r="5" spans="1:16" ht="12.5" x14ac:dyDescent="0.25">
      <c r="A5" s="1" t="s">
        <v>15</v>
      </c>
      <c r="B5" s="50"/>
      <c r="C5" s="29"/>
      <c r="D5" s="30"/>
      <c r="E5" s="33" t="s">
        <v>16</v>
      </c>
      <c r="F5" s="29"/>
      <c r="G5" s="30"/>
      <c r="H5" s="5">
        <f>H3*0.1</f>
        <v>30000</v>
      </c>
      <c r="I5" s="1" t="s">
        <v>17</v>
      </c>
      <c r="J5" s="7"/>
      <c r="K5" s="34" t="s">
        <v>18</v>
      </c>
      <c r="L5" s="30"/>
      <c r="M5" s="8">
        <f>M6/12</f>
        <v>8.3333333333333329E-2</v>
      </c>
      <c r="N5" s="42"/>
      <c r="O5" s="44"/>
    </row>
    <row r="6" spans="1:16" ht="12.5" x14ac:dyDescent="0.25">
      <c r="A6" s="1" t="s">
        <v>19</v>
      </c>
      <c r="B6" s="32" t="s">
        <v>20</v>
      </c>
      <c r="C6" s="29"/>
      <c r="D6" s="30"/>
      <c r="E6" s="33" t="s">
        <v>21</v>
      </c>
      <c r="F6" s="29"/>
      <c r="G6" s="30"/>
      <c r="H6" s="5">
        <f>H5+H4+F20</f>
        <v>54000</v>
      </c>
      <c r="I6" s="1" t="s">
        <v>22</v>
      </c>
      <c r="J6" s="9"/>
      <c r="K6" s="34" t="s">
        <v>23</v>
      </c>
      <c r="L6" s="30"/>
      <c r="M6" s="8">
        <f>C21/H6</f>
        <v>1</v>
      </c>
      <c r="N6" s="42"/>
      <c r="O6" s="44"/>
    </row>
    <row r="7" spans="1:16" ht="12.5" x14ac:dyDescent="0.25">
      <c r="A7" s="1" t="s">
        <v>24</v>
      </c>
      <c r="B7" s="32">
        <v>3</v>
      </c>
      <c r="C7" s="29"/>
      <c r="D7" s="30"/>
      <c r="E7" s="33" t="s">
        <v>25</v>
      </c>
      <c r="F7" s="29"/>
      <c r="G7" s="30"/>
      <c r="H7" s="5">
        <f>H3-H5</f>
        <v>270000</v>
      </c>
      <c r="I7" s="1" t="s">
        <v>26</v>
      </c>
      <c r="J7" s="10"/>
      <c r="K7" s="34" t="s">
        <v>27</v>
      </c>
      <c r="L7" s="30"/>
      <c r="M7" s="8">
        <f>H7/H3</f>
        <v>0.9</v>
      </c>
      <c r="N7" s="42"/>
      <c r="O7" s="44"/>
    </row>
    <row r="8" spans="1:16" ht="12.5" x14ac:dyDescent="0.25">
      <c r="A8" s="50" t="str">
        <f>IF(B6="Single Fam","Goal Income For Property",IF(B6="Multi Fam","Goal Income Per Door",IF(B6="College","Goal Income Per Room")))</f>
        <v>Goal Income Per Door</v>
      </c>
      <c r="B8" s="30"/>
      <c r="C8" s="11">
        <f>IF(B6="Single Fam",200, IF(B6="Multi Fam",100, IF(B6="College",50)))</f>
        <v>100</v>
      </c>
      <c r="D8" s="51"/>
      <c r="E8" s="33" t="s">
        <v>28</v>
      </c>
      <c r="F8" s="29"/>
      <c r="G8" s="30"/>
      <c r="H8" s="12">
        <v>7.0000000000000007E-2</v>
      </c>
      <c r="I8" s="1" t="s">
        <v>29</v>
      </c>
      <c r="J8" s="13"/>
      <c r="K8" s="34" t="s">
        <v>30</v>
      </c>
      <c r="L8" s="30"/>
      <c r="M8" s="8">
        <f>C21/H3</f>
        <v>0.18</v>
      </c>
      <c r="N8" s="42"/>
      <c r="O8" s="44"/>
    </row>
    <row r="9" spans="1:16" ht="12.5" x14ac:dyDescent="0.25">
      <c r="A9" s="28"/>
      <c r="B9" s="29"/>
      <c r="C9" s="30"/>
      <c r="D9" s="52"/>
      <c r="E9" s="33" t="s">
        <v>31</v>
      </c>
      <c r="F9" s="29"/>
      <c r="G9" s="30"/>
      <c r="H9" s="6">
        <v>30</v>
      </c>
      <c r="I9" s="51"/>
      <c r="J9" s="51"/>
      <c r="K9" s="34" t="s">
        <v>32</v>
      </c>
      <c r="L9" s="30"/>
      <c r="M9" s="8">
        <f>F32</f>
        <v>0.15833333333333333</v>
      </c>
      <c r="N9" s="42"/>
      <c r="O9" s="44"/>
      <c r="P9" s="14"/>
    </row>
    <row r="10" spans="1:16" ht="13" x14ac:dyDescent="0.3">
      <c r="A10" s="49" t="s">
        <v>33</v>
      </c>
      <c r="B10" s="29"/>
      <c r="C10" s="30"/>
      <c r="D10" s="52"/>
      <c r="E10" s="39"/>
      <c r="F10" s="29"/>
      <c r="G10" s="29"/>
      <c r="H10" s="30"/>
      <c r="I10" s="54"/>
      <c r="J10" s="52"/>
      <c r="K10" s="34" t="s">
        <v>34</v>
      </c>
      <c r="L10" s="30"/>
      <c r="M10" s="4">
        <f>M11/12</f>
        <v>712.5</v>
      </c>
      <c r="N10" s="42"/>
      <c r="O10" s="44"/>
    </row>
    <row r="11" spans="1:16" ht="13" x14ac:dyDescent="0.3">
      <c r="A11" s="15" t="s">
        <v>35</v>
      </c>
      <c r="B11" s="15" t="s">
        <v>36</v>
      </c>
      <c r="C11" s="15" t="s">
        <v>37</v>
      </c>
      <c r="D11" s="52"/>
      <c r="E11" s="49" t="s">
        <v>38</v>
      </c>
      <c r="F11" s="29"/>
      <c r="G11" s="29"/>
      <c r="H11" s="29"/>
      <c r="I11" s="30"/>
      <c r="J11" s="54"/>
      <c r="K11" s="34" t="s">
        <v>39</v>
      </c>
      <c r="L11" s="30"/>
      <c r="M11" s="4">
        <f>F31</f>
        <v>8550</v>
      </c>
      <c r="N11" s="45"/>
      <c r="O11" s="47"/>
    </row>
    <row r="12" spans="1:16" ht="13" x14ac:dyDescent="0.3">
      <c r="A12" s="16">
        <v>1</v>
      </c>
      <c r="B12" s="2">
        <v>1500</v>
      </c>
      <c r="C12" s="17">
        <f t="shared" ref="C12:C20" si="0">B12*12</f>
        <v>18000</v>
      </c>
      <c r="D12" s="52"/>
      <c r="E12" s="15" t="s">
        <v>40</v>
      </c>
      <c r="F12" s="18" t="s">
        <v>36</v>
      </c>
      <c r="G12" s="15" t="s">
        <v>37</v>
      </c>
      <c r="H12" s="57" t="s">
        <v>41</v>
      </c>
      <c r="I12" s="30"/>
      <c r="J12" s="41"/>
      <c r="K12" s="37"/>
      <c r="L12" s="37"/>
      <c r="M12" s="37"/>
      <c r="N12" s="37"/>
      <c r="O12" s="38"/>
    </row>
    <row r="13" spans="1:16" ht="12.5" x14ac:dyDescent="0.25">
      <c r="A13" s="16">
        <v>2</v>
      </c>
      <c r="B13" s="2">
        <v>1500</v>
      </c>
      <c r="C13" s="17">
        <f t="shared" si="0"/>
        <v>18000</v>
      </c>
      <c r="D13" s="52"/>
      <c r="E13" s="1" t="s">
        <v>42</v>
      </c>
      <c r="F13" s="5">
        <f>(H3*0.04*-1)/12</f>
        <v>-1000</v>
      </c>
      <c r="G13" s="17">
        <f t="shared" ref="G13:G21" si="1">F13*12</f>
        <v>-12000</v>
      </c>
      <c r="H13" s="33" t="s">
        <v>43</v>
      </c>
      <c r="I13" s="30"/>
      <c r="J13" s="42"/>
      <c r="K13" s="43"/>
      <c r="L13" s="43"/>
      <c r="M13" s="43"/>
      <c r="N13" s="43"/>
      <c r="O13" s="44"/>
    </row>
    <row r="14" spans="1:16" ht="12.5" x14ac:dyDescent="0.25">
      <c r="A14" s="16">
        <v>3</v>
      </c>
      <c r="B14" s="2">
        <v>1500</v>
      </c>
      <c r="C14" s="17">
        <f t="shared" si="0"/>
        <v>18000</v>
      </c>
      <c r="D14" s="52"/>
      <c r="E14" s="1" t="s">
        <v>44</v>
      </c>
      <c r="F14" s="5">
        <f>(H3/1000*3.5*-1)/12</f>
        <v>-87.5</v>
      </c>
      <c r="G14" s="17">
        <f t="shared" si="1"/>
        <v>-1050</v>
      </c>
      <c r="H14" s="33"/>
      <c r="I14" s="30"/>
      <c r="J14" s="42"/>
      <c r="K14" s="43"/>
      <c r="L14" s="43"/>
      <c r="M14" s="43"/>
      <c r="N14" s="43"/>
      <c r="O14" s="44"/>
    </row>
    <row r="15" spans="1:16" ht="12.5" x14ac:dyDescent="0.25">
      <c r="A15" s="16">
        <v>4</v>
      </c>
      <c r="B15" s="2">
        <v>0</v>
      </c>
      <c r="C15" s="17">
        <f t="shared" si="0"/>
        <v>0</v>
      </c>
      <c r="D15" s="52"/>
      <c r="E15" s="1" t="s">
        <v>45</v>
      </c>
      <c r="F15" s="19"/>
      <c r="G15" s="17">
        <f t="shared" si="1"/>
        <v>0</v>
      </c>
      <c r="H15" s="33" t="s">
        <v>46</v>
      </c>
      <c r="I15" s="30"/>
      <c r="J15" s="42"/>
      <c r="K15" s="43"/>
      <c r="L15" s="43"/>
      <c r="M15" s="43"/>
      <c r="N15" s="43"/>
      <c r="O15" s="44"/>
    </row>
    <row r="16" spans="1:16" ht="12.5" x14ac:dyDescent="0.25">
      <c r="A16" s="16">
        <v>5</v>
      </c>
      <c r="B16" s="2">
        <v>0</v>
      </c>
      <c r="C16" s="17">
        <f t="shared" si="0"/>
        <v>0</v>
      </c>
      <c r="D16" s="52"/>
      <c r="E16" s="1" t="s">
        <v>47</v>
      </c>
      <c r="F16" s="19"/>
      <c r="G16" s="17">
        <f t="shared" si="1"/>
        <v>0</v>
      </c>
      <c r="H16" s="33" t="s">
        <v>48</v>
      </c>
      <c r="I16" s="30"/>
      <c r="J16" s="42"/>
      <c r="K16" s="43"/>
      <c r="L16" s="43"/>
      <c r="M16" s="43"/>
      <c r="N16" s="43"/>
      <c r="O16" s="44"/>
    </row>
    <row r="17" spans="1:15" ht="12.5" x14ac:dyDescent="0.25">
      <c r="A17" s="16">
        <v>6</v>
      </c>
      <c r="B17" s="2">
        <v>0</v>
      </c>
      <c r="C17" s="17">
        <f t="shared" si="0"/>
        <v>0</v>
      </c>
      <c r="D17" s="52"/>
      <c r="E17" s="1" t="s">
        <v>49</v>
      </c>
      <c r="F17" s="5">
        <f>((C21*0.05)*-1)/12</f>
        <v>-225</v>
      </c>
      <c r="G17" s="17">
        <f t="shared" si="1"/>
        <v>-2700</v>
      </c>
      <c r="H17" s="33" t="s">
        <v>50</v>
      </c>
      <c r="I17" s="30"/>
      <c r="J17" s="42"/>
      <c r="K17" s="43"/>
      <c r="L17" s="43"/>
      <c r="M17" s="43"/>
      <c r="N17" s="43"/>
      <c r="O17" s="44"/>
    </row>
    <row r="18" spans="1:15" ht="12.5" x14ac:dyDescent="0.25">
      <c r="A18" s="16">
        <v>7</v>
      </c>
      <c r="B18" s="2">
        <v>0</v>
      </c>
      <c r="C18" s="17">
        <f t="shared" si="0"/>
        <v>0</v>
      </c>
      <c r="D18" s="52"/>
      <c r="E18" s="1" t="s">
        <v>51</v>
      </c>
      <c r="F18" s="5">
        <f>(C21*0.1*-1)/12</f>
        <v>-450</v>
      </c>
      <c r="G18" s="17">
        <f t="shared" si="1"/>
        <v>-5400</v>
      </c>
      <c r="H18" s="33" t="s">
        <v>52</v>
      </c>
      <c r="I18" s="30"/>
      <c r="J18" s="42"/>
      <c r="K18" s="43"/>
      <c r="L18" s="43"/>
      <c r="M18" s="43"/>
      <c r="N18" s="43"/>
      <c r="O18" s="44"/>
    </row>
    <row r="19" spans="1:15" ht="12.5" x14ac:dyDescent="0.25">
      <c r="A19" s="16">
        <v>8</v>
      </c>
      <c r="B19" s="2">
        <v>0</v>
      </c>
      <c r="C19" s="17">
        <f t="shared" si="0"/>
        <v>0</v>
      </c>
      <c r="D19" s="52"/>
      <c r="E19" s="1" t="s">
        <v>53</v>
      </c>
      <c r="F19" s="20">
        <f>((C21*0.05)*-1)/12</f>
        <v>-225</v>
      </c>
      <c r="G19" s="17">
        <f t="shared" si="1"/>
        <v>-2700</v>
      </c>
      <c r="H19" s="33" t="s">
        <v>50</v>
      </c>
      <c r="I19" s="30"/>
      <c r="J19" s="42"/>
      <c r="K19" s="43"/>
      <c r="L19" s="43"/>
      <c r="M19" s="43"/>
      <c r="N19" s="43"/>
      <c r="O19" s="44"/>
    </row>
    <row r="20" spans="1:15" ht="12.5" x14ac:dyDescent="0.25">
      <c r="A20" s="16">
        <v>9</v>
      </c>
      <c r="B20" s="2">
        <v>0</v>
      </c>
      <c r="C20" s="17">
        <f t="shared" si="0"/>
        <v>0</v>
      </c>
      <c r="D20" s="52"/>
      <c r="E20" s="1" t="s">
        <v>54</v>
      </c>
      <c r="F20" s="19">
        <v>0</v>
      </c>
      <c r="G20" s="17">
        <f t="shared" si="1"/>
        <v>0</v>
      </c>
      <c r="H20" s="33" t="s">
        <v>55</v>
      </c>
      <c r="I20" s="30"/>
      <c r="J20" s="42"/>
      <c r="K20" s="43"/>
      <c r="L20" s="43"/>
      <c r="M20" s="43"/>
      <c r="N20" s="43"/>
      <c r="O20" s="44"/>
    </row>
    <row r="21" spans="1:15" ht="12.5" x14ac:dyDescent="0.25">
      <c r="A21" s="1" t="s">
        <v>56</v>
      </c>
      <c r="B21" s="4">
        <f t="shared" ref="B21:C21" si="2">SUM(B12:B20)</f>
        <v>4500</v>
      </c>
      <c r="C21" s="4">
        <f t="shared" si="2"/>
        <v>54000</v>
      </c>
      <c r="D21" s="52"/>
      <c r="E21" s="1" t="s">
        <v>57</v>
      </c>
      <c r="F21" s="5">
        <f>((C21*0.05)*-1)/12</f>
        <v>-225</v>
      </c>
      <c r="G21" s="17">
        <f t="shared" si="1"/>
        <v>-2700</v>
      </c>
      <c r="H21" s="33" t="s">
        <v>50</v>
      </c>
      <c r="I21" s="30"/>
      <c r="J21" s="42"/>
      <c r="K21" s="43"/>
      <c r="L21" s="43"/>
      <c r="M21" s="43"/>
      <c r="N21" s="43"/>
      <c r="O21" s="44"/>
    </row>
    <row r="22" spans="1:15" ht="12.5" x14ac:dyDescent="0.25">
      <c r="A22" s="28"/>
      <c r="B22" s="30"/>
      <c r="C22" s="51"/>
      <c r="D22" s="52"/>
      <c r="E22" s="1" t="s">
        <v>56</v>
      </c>
      <c r="F22" s="4">
        <f t="shared" ref="F22:G22" si="3">SUM(F13,F14,F15,F16,F17,F18,F19,F21)</f>
        <v>-2212.5</v>
      </c>
      <c r="G22" s="4">
        <f t="shared" si="3"/>
        <v>-26550</v>
      </c>
      <c r="H22" s="33"/>
      <c r="I22" s="30"/>
      <c r="J22" s="45"/>
      <c r="K22" s="46"/>
      <c r="L22" s="46"/>
      <c r="M22" s="46"/>
      <c r="N22" s="46"/>
      <c r="O22" s="47"/>
    </row>
    <row r="23" spans="1:15" ht="13" x14ac:dyDescent="0.3">
      <c r="A23" s="49" t="s">
        <v>58</v>
      </c>
      <c r="B23" s="30"/>
      <c r="C23" s="52"/>
      <c r="D23" s="53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30"/>
    </row>
    <row r="24" spans="1:15" ht="13" x14ac:dyDescent="0.3">
      <c r="A24" s="1" t="s">
        <v>59</v>
      </c>
      <c r="B24" s="5">
        <f>H7</f>
        <v>270000</v>
      </c>
      <c r="C24" s="52"/>
      <c r="D24" s="56" t="s">
        <v>60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1:15" ht="13" x14ac:dyDescent="0.3">
      <c r="A25" s="1" t="s">
        <v>61</v>
      </c>
      <c r="B25" s="4">
        <f>PMT(B27/12,B29,H7)</f>
        <v>-1796.3167369837947</v>
      </c>
      <c r="C25" s="52"/>
      <c r="D25" s="33"/>
      <c r="E25" s="30"/>
      <c r="F25" s="15" t="s">
        <v>62</v>
      </c>
      <c r="G25" s="15" t="s">
        <v>63</v>
      </c>
      <c r="H25" s="15" t="s">
        <v>64</v>
      </c>
      <c r="I25" s="15" t="s">
        <v>65</v>
      </c>
      <c r="J25" s="15" t="s">
        <v>66</v>
      </c>
      <c r="K25" s="15" t="s">
        <v>67</v>
      </c>
      <c r="L25" s="15" t="s">
        <v>68</v>
      </c>
      <c r="M25" s="15" t="s">
        <v>69</v>
      </c>
      <c r="N25" s="15" t="s">
        <v>70</v>
      </c>
      <c r="O25" s="15" t="s">
        <v>71</v>
      </c>
    </row>
    <row r="26" spans="1:15" ht="12.5" x14ac:dyDescent="0.25">
      <c r="A26" s="1" t="s">
        <v>37</v>
      </c>
      <c r="B26" s="4">
        <f>B25*12</f>
        <v>-21555.800843805537</v>
      </c>
      <c r="C26" s="52"/>
      <c r="D26" s="33" t="s">
        <v>59</v>
      </c>
      <c r="E26" s="30"/>
      <c r="F26" s="5">
        <f>H7</f>
        <v>270000</v>
      </c>
      <c r="G26" s="5">
        <f>H7</f>
        <v>270000</v>
      </c>
      <c r="H26" s="5">
        <f>H7</f>
        <v>270000</v>
      </c>
      <c r="I26" s="5">
        <f>H7</f>
        <v>270000</v>
      </c>
      <c r="J26" s="5">
        <f>H7</f>
        <v>270000</v>
      </c>
      <c r="K26" s="5">
        <f>H7</f>
        <v>270000</v>
      </c>
      <c r="L26" s="5">
        <f>H7</f>
        <v>270000</v>
      </c>
      <c r="M26" s="5">
        <f>H7</f>
        <v>270000</v>
      </c>
      <c r="N26" s="5">
        <f>H7</f>
        <v>270000</v>
      </c>
      <c r="O26" s="5">
        <f>H7</f>
        <v>270000</v>
      </c>
    </row>
    <row r="27" spans="1:15" ht="12.5" x14ac:dyDescent="0.25">
      <c r="A27" s="1" t="s">
        <v>72</v>
      </c>
      <c r="B27" s="21">
        <f t="shared" ref="B27:B28" si="4">H8</f>
        <v>7.0000000000000007E-2</v>
      </c>
      <c r="C27" s="52"/>
      <c r="D27" s="33" t="s">
        <v>73</v>
      </c>
      <c r="E27" s="30"/>
      <c r="F27" s="5">
        <f t="shared" ref="F27:O27" si="5">F26-F28</f>
        <v>267344.19915619446</v>
      </c>
      <c r="G27" s="5">
        <f t="shared" si="5"/>
        <v>264502.49225332256</v>
      </c>
      <c r="H27" s="5">
        <f t="shared" si="5"/>
        <v>261461.86586724958</v>
      </c>
      <c r="I27" s="5">
        <f t="shared" si="5"/>
        <v>258208.39563415153</v>
      </c>
      <c r="J27" s="5">
        <f t="shared" si="5"/>
        <v>254727.18248473658</v>
      </c>
      <c r="K27" s="5">
        <f t="shared" si="5"/>
        <v>251002.2844148626</v>
      </c>
      <c r="L27" s="5">
        <f t="shared" si="5"/>
        <v>247016.64348009747</v>
      </c>
      <c r="M27" s="5">
        <f t="shared" si="5"/>
        <v>242752.00767989876</v>
      </c>
      <c r="N27" s="5">
        <f t="shared" si="5"/>
        <v>238188.84737368612</v>
      </c>
      <c r="O27" s="5">
        <f t="shared" si="5"/>
        <v>233306.26584603862</v>
      </c>
    </row>
    <row r="28" spans="1:15" ht="12.5" x14ac:dyDescent="0.25">
      <c r="A28" s="1" t="s">
        <v>74</v>
      </c>
      <c r="B28" s="1">
        <f t="shared" si="4"/>
        <v>30</v>
      </c>
      <c r="C28" s="52"/>
      <c r="D28" s="33" t="s">
        <v>75</v>
      </c>
      <c r="E28" s="30"/>
      <c r="F28" s="5">
        <f>(F29+B26)*-1</f>
        <v>2655.8008438055367</v>
      </c>
      <c r="G28" s="5">
        <f>F28+(G29+B26)*-1</f>
        <v>5497.5077466774601</v>
      </c>
      <c r="H28" s="5">
        <f>G28+(H29+B26)*-1</f>
        <v>8538.134132750416</v>
      </c>
      <c r="I28" s="5">
        <f>H28+(I29+B26)*-1</f>
        <v>11791.604365848481</v>
      </c>
      <c r="J28" s="5">
        <f>I28+(J29+B26)*-1</f>
        <v>15272.81751526341</v>
      </c>
      <c r="K28" s="5">
        <f>J28+(K29+B26)*-1</f>
        <v>18997.715585137386</v>
      </c>
      <c r="L28" s="5">
        <f>K28+(L29+B26)*-1</f>
        <v>22983.35651990254</v>
      </c>
      <c r="M28" s="5">
        <f>L28+(M29+B26)*-1</f>
        <v>27247.992320101253</v>
      </c>
      <c r="N28" s="5">
        <f>M28+(N29+B26)*-1</f>
        <v>31811.152626313877</v>
      </c>
      <c r="O28" s="5">
        <f>N28+(O29+B26)*-1</f>
        <v>36693.734153961384</v>
      </c>
    </row>
    <row r="29" spans="1:15" ht="12.5" x14ac:dyDescent="0.25">
      <c r="A29" s="1" t="s">
        <v>76</v>
      </c>
      <c r="B29" s="1">
        <f>B28*12</f>
        <v>360</v>
      </c>
      <c r="C29" s="52"/>
      <c r="D29" s="33" t="s">
        <v>77</v>
      </c>
      <c r="E29" s="30"/>
      <c r="F29" s="5">
        <f>F26*B27</f>
        <v>18900</v>
      </c>
      <c r="G29" s="5">
        <f>F27*B27</f>
        <v>18714.093940933613</v>
      </c>
      <c r="H29" s="5">
        <f>G27*B27</f>
        <v>18515.174457732581</v>
      </c>
      <c r="I29" s="5">
        <f>H27*B27</f>
        <v>18302.330610707471</v>
      </c>
      <c r="J29" s="5">
        <f>I27*B27</f>
        <v>18074.587694390608</v>
      </c>
      <c r="K29" s="5">
        <f>J27*B27</f>
        <v>17830.902773931561</v>
      </c>
      <c r="L29" s="5">
        <f>K27*B27</f>
        <v>17570.159909040383</v>
      </c>
      <c r="M29" s="5">
        <f>L27*B27</f>
        <v>17291.165043606823</v>
      </c>
      <c r="N29" s="5">
        <f>M27*B27</f>
        <v>16992.640537592913</v>
      </c>
      <c r="O29" s="5">
        <f>N27*B27</f>
        <v>16673.219316158029</v>
      </c>
    </row>
    <row r="30" spans="1:15" ht="12.5" x14ac:dyDescent="0.25">
      <c r="A30" s="41"/>
      <c r="B30" s="38"/>
      <c r="C30" s="52"/>
      <c r="D30" s="33" t="s">
        <v>78</v>
      </c>
      <c r="E30" s="30"/>
      <c r="F30" s="5">
        <f>C21+G22+B26</f>
        <v>5894.1991561944633</v>
      </c>
      <c r="G30" s="5">
        <f>F30+F30</f>
        <v>11788.398312388927</v>
      </c>
      <c r="H30" s="5">
        <f t="shared" ref="H30:O30" si="6">G30+$F$30</f>
        <v>17682.59746858339</v>
      </c>
      <c r="I30" s="5">
        <f t="shared" si="6"/>
        <v>23576.796624777853</v>
      </c>
      <c r="J30" s="5">
        <f t="shared" si="6"/>
        <v>29470.995780972316</v>
      </c>
      <c r="K30" s="5">
        <f t="shared" si="6"/>
        <v>35365.19493716678</v>
      </c>
      <c r="L30" s="5">
        <f t="shared" si="6"/>
        <v>41259.394093361247</v>
      </c>
      <c r="M30" s="5">
        <f t="shared" si="6"/>
        <v>47153.593249555706</v>
      </c>
      <c r="N30" s="5">
        <f t="shared" si="6"/>
        <v>53047.792405750166</v>
      </c>
      <c r="O30" s="5">
        <f t="shared" si="6"/>
        <v>58941.991561944626</v>
      </c>
    </row>
    <row r="31" spans="1:15" ht="12.5" x14ac:dyDescent="0.25">
      <c r="A31" s="48" t="s">
        <v>79</v>
      </c>
      <c r="B31" s="30"/>
      <c r="C31" s="52"/>
      <c r="D31" s="33" t="s">
        <v>80</v>
      </c>
      <c r="E31" s="30"/>
      <c r="F31" s="5">
        <f t="shared" ref="F31:O31" si="7">F30+F28</f>
        <v>8550</v>
      </c>
      <c r="G31" s="5">
        <f t="shared" si="7"/>
        <v>17285.906059066387</v>
      </c>
      <c r="H31" s="5">
        <f t="shared" si="7"/>
        <v>26220.731601333806</v>
      </c>
      <c r="I31" s="5">
        <f t="shared" si="7"/>
        <v>35368.400990626338</v>
      </c>
      <c r="J31" s="5">
        <f t="shared" si="7"/>
        <v>44743.813296235727</v>
      </c>
      <c r="K31" s="5">
        <f t="shared" si="7"/>
        <v>54362.91052230417</v>
      </c>
      <c r="L31" s="5">
        <f t="shared" si="7"/>
        <v>64242.750613263786</v>
      </c>
      <c r="M31" s="5">
        <f t="shared" si="7"/>
        <v>74401.585569656963</v>
      </c>
      <c r="N31" s="5">
        <f t="shared" si="7"/>
        <v>84858.945032064046</v>
      </c>
      <c r="O31" s="5">
        <f t="shared" si="7"/>
        <v>95635.72571590601</v>
      </c>
    </row>
    <row r="32" spans="1:15" ht="12.5" x14ac:dyDescent="0.25">
      <c r="A32" s="13" t="s">
        <v>40</v>
      </c>
      <c r="B32" s="13" t="s">
        <v>81</v>
      </c>
      <c r="C32" s="52"/>
      <c r="D32" s="33" t="s">
        <v>60</v>
      </c>
      <c r="E32" s="30"/>
      <c r="F32" s="21">
        <f t="shared" ref="F32:O32" si="8">F31/$H$6</f>
        <v>0.15833333333333333</v>
      </c>
      <c r="G32" s="21">
        <f t="shared" si="8"/>
        <v>0.32010937146419233</v>
      </c>
      <c r="H32" s="21">
        <f t="shared" si="8"/>
        <v>0.48556910372840384</v>
      </c>
      <c r="I32" s="21">
        <f t="shared" si="8"/>
        <v>0.65497038871530255</v>
      </c>
      <c r="J32" s="21">
        <f t="shared" si="8"/>
        <v>0.82858913511547638</v>
      </c>
      <c r="K32" s="21">
        <f t="shared" si="8"/>
        <v>1.006720565227855</v>
      </c>
      <c r="L32" s="21">
        <f t="shared" si="8"/>
        <v>1.1896805669122923</v>
      </c>
      <c r="M32" s="21">
        <f t="shared" si="8"/>
        <v>1.3778071401788325</v>
      </c>
      <c r="N32" s="21">
        <f t="shared" si="8"/>
        <v>1.571461945038223</v>
      </c>
      <c r="O32" s="21">
        <f t="shared" si="8"/>
        <v>1.7710319577019631</v>
      </c>
    </row>
    <row r="33" spans="1:15" ht="13" x14ac:dyDescent="0.3">
      <c r="A33" s="22" t="s">
        <v>82</v>
      </c>
      <c r="B33" s="22" t="str">
        <f>IF($B$6="Single Fam",$B$7*$C$8,"N/A")</f>
        <v>N/A</v>
      </c>
      <c r="C33" s="54"/>
      <c r="D33" s="3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</row>
    <row r="34" spans="1:15" ht="13" x14ac:dyDescent="0.3">
      <c r="A34" s="22" t="s">
        <v>20</v>
      </c>
      <c r="B34" s="22">
        <f>IF($B$6="Multi Fam",$B$7*$C$8,"N/A")</f>
        <v>300</v>
      </c>
      <c r="C34" s="40" t="s">
        <v>83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30"/>
    </row>
    <row r="35" spans="1:15" ht="13" x14ac:dyDescent="0.3">
      <c r="A35" s="22" t="s">
        <v>84</v>
      </c>
      <c r="B35" s="22" t="str">
        <f>IF($B$6="College",$B$7*$C$8,"N/A")</f>
        <v>N/A</v>
      </c>
      <c r="C35" s="55" t="s">
        <v>85</v>
      </c>
      <c r="D35" s="30"/>
      <c r="E35" s="23">
        <f>IF(C35="Appreciation",0.03,0.01)</f>
        <v>0.01</v>
      </c>
      <c r="F35" s="24" t="s">
        <v>62</v>
      </c>
      <c r="G35" s="24" t="s">
        <v>63</v>
      </c>
      <c r="H35" s="24" t="s">
        <v>64</v>
      </c>
      <c r="I35" s="24" t="s">
        <v>65</v>
      </c>
      <c r="J35" s="24" t="s">
        <v>66</v>
      </c>
      <c r="K35" s="24" t="s">
        <v>67</v>
      </c>
      <c r="L35" s="24" t="s">
        <v>68</v>
      </c>
      <c r="M35" s="24" t="s">
        <v>69</v>
      </c>
      <c r="N35" s="24" t="s">
        <v>70</v>
      </c>
      <c r="O35" s="24" t="s">
        <v>71</v>
      </c>
    </row>
    <row r="36" spans="1:15" ht="12.5" x14ac:dyDescent="0.25">
      <c r="A36" s="41"/>
      <c r="B36" s="38"/>
      <c r="C36" s="35" t="s">
        <v>86</v>
      </c>
      <c r="D36" s="29"/>
      <c r="E36" s="30"/>
      <c r="F36" s="5">
        <f>H3*(1+$E$35)</f>
        <v>303000</v>
      </c>
      <c r="G36" s="5">
        <f t="shared" ref="G36:O36" si="9">F36*(1+$E$35)</f>
        <v>306030</v>
      </c>
      <c r="H36" s="5">
        <f t="shared" si="9"/>
        <v>309090.3</v>
      </c>
      <c r="I36" s="5">
        <f t="shared" si="9"/>
        <v>312181.20299999998</v>
      </c>
      <c r="J36" s="5">
        <f t="shared" si="9"/>
        <v>315303.01503000001</v>
      </c>
      <c r="K36" s="5">
        <f t="shared" si="9"/>
        <v>318456.04518030002</v>
      </c>
      <c r="L36" s="5">
        <f t="shared" si="9"/>
        <v>321640.60563210305</v>
      </c>
      <c r="M36" s="5">
        <f t="shared" si="9"/>
        <v>324857.0116884241</v>
      </c>
      <c r="N36" s="5">
        <f t="shared" si="9"/>
        <v>328105.58180530835</v>
      </c>
      <c r="O36" s="5">
        <f t="shared" si="9"/>
        <v>331386.63762336143</v>
      </c>
    </row>
    <row r="37" spans="1:15" ht="12.5" x14ac:dyDescent="0.25">
      <c r="A37" s="42"/>
      <c r="B37" s="44"/>
      <c r="C37" s="35" t="s">
        <v>59</v>
      </c>
      <c r="D37" s="29"/>
      <c r="E37" s="30"/>
      <c r="F37" s="5">
        <f t="shared" ref="F37:O37" si="10">$H$7</f>
        <v>270000</v>
      </c>
      <c r="G37" s="5">
        <f t="shared" si="10"/>
        <v>270000</v>
      </c>
      <c r="H37" s="5">
        <f t="shared" si="10"/>
        <v>270000</v>
      </c>
      <c r="I37" s="5">
        <f t="shared" si="10"/>
        <v>270000</v>
      </c>
      <c r="J37" s="5">
        <f t="shared" si="10"/>
        <v>270000</v>
      </c>
      <c r="K37" s="5">
        <f t="shared" si="10"/>
        <v>270000</v>
      </c>
      <c r="L37" s="5">
        <f t="shared" si="10"/>
        <v>270000</v>
      </c>
      <c r="M37" s="5">
        <f t="shared" si="10"/>
        <v>270000</v>
      </c>
      <c r="N37" s="5">
        <f t="shared" si="10"/>
        <v>270000</v>
      </c>
      <c r="O37" s="5">
        <f t="shared" si="10"/>
        <v>270000</v>
      </c>
    </row>
    <row r="38" spans="1:15" ht="12.5" x14ac:dyDescent="0.25">
      <c r="A38" s="42"/>
      <c r="B38" s="44"/>
      <c r="C38" s="35" t="s">
        <v>73</v>
      </c>
      <c r="D38" s="29"/>
      <c r="E38" s="30"/>
      <c r="F38" s="5">
        <f t="shared" ref="F38:O38" si="11">F27</f>
        <v>267344.19915619446</v>
      </c>
      <c r="G38" s="5">
        <f t="shared" si="11"/>
        <v>264502.49225332256</v>
      </c>
      <c r="H38" s="5">
        <f t="shared" si="11"/>
        <v>261461.86586724958</v>
      </c>
      <c r="I38" s="5">
        <f t="shared" si="11"/>
        <v>258208.39563415153</v>
      </c>
      <c r="J38" s="5">
        <f t="shared" si="11"/>
        <v>254727.18248473658</v>
      </c>
      <c r="K38" s="5">
        <f t="shared" si="11"/>
        <v>251002.2844148626</v>
      </c>
      <c r="L38" s="5">
        <f t="shared" si="11"/>
        <v>247016.64348009747</v>
      </c>
      <c r="M38" s="5">
        <f t="shared" si="11"/>
        <v>242752.00767989876</v>
      </c>
      <c r="N38" s="5">
        <f t="shared" si="11"/>
        <v>238188.84737368612</v>
      </c>
      <c r="O38" s="5">
        <f t="shared" si="11"/>
        <v>233306.26584603862</v>
      </c>
    </row>
    <row r="39" spans="1:15" ht="12.5" x14ac:dyDescent="0.25">
      <c r="A39" s="42"/>
      <c r="B39" s="44"/>
      <c r="C39" s="35" t="s">
        <v>75</v>
      </c>
      <c r="D39" s="29"/>
      <c r="E39" s="30"/>
      <c r="F39" s="5">
        <f t="shared" ref="F39:O39" si="12">F28</f>
        <v>2655.8008438055367</v>
      </c>
      <c r="G39" s="5">
        <f t="shared" si="12"/>
        <v>5497.5077466774601</v>
      </c>
      <c r="H39" s="5">
        <f t="shared" si="12"/>
        <v>8538.134132750416</v>
      </c>
      <c r="I39" s="5">
        <f t="shared" si="12"/>
        <v>11791.604365848481</v>
      </c>
      <c r="J39" s="5">
        <f t="shared" si="12"/>
        <v>15272.81751526341</v>
      </c>
      <c r="K39" s="5">
        <f t="shared" si="12"/>
        <v>18997.715585137386</v>
      </c>
      <c r="L39" s="5">
        <f t="shared" si="12"/>
        <v>22983.35651990254</v>
      </c>
      <c r="M39" s="5">
        <f t="shared" si="12"/>
        <v>27247.992320101253</v>
      </c>
      <c r="N39" s="5">
        <f t="shared" si="12"/>
        <v>31811.152626313877</v>
      </c>
      <c r="O39" s="5">
        <f t="shared" si="12"/>
        <v>36693.734153961384</v>
      </c>
    </row>
    <row r="40" spans="1:15" ht="12.5" x14ac:dyDescent="0.25">
      <c r="A40" s="42"/>
      <c r="B40" s="44"/>
      <c r="C40" s="35" t="s">
        <v>87</v>
      </c>
      <c r="D40" s="29"/>
      <c r="E40" s="30"/>
      <c r="F40" s="5">
        <f t="shared" ref="F40:O40" si="13">F36-$H$3</f>
        <v>3000</v>
      </c>
      <c r="G40" s="5">
        <f t="shared" si="13"/>
        <v>6030</v>
      </c>
      <c r="H40" s="5">
        <f t="shared" si="13"/>
        <v>9090.2999999999884</v>
      </c>
      <c r="I40" s="5">
        <f t="shared" si="13"/>
        <v>12181.20299999998</v>
      </c>
      <c r="J40" s="5">
        <f t="shared" si="13"/>
        <v>15303.01503000001</v>
      </c>
      <c r="K40" s="5">
        <f t="shared" si="13"/>
        <v>18456.045180300018</v>
      </c>
      <c r="L40" s="5">
        <f t="shared" si="13"/>
        <v>21640.605632103048</v>
      </c>
      <c r="M40" s="5">
        <f t="shared" si="13"/>
        <v>24857.0116884241</v>
      </c>
      <c r="N40" s="5">
        <f t="shared" si="13"/>
        <v>28105.581805308349</v>
      </c>
      <c r="O40" s="5">
        <f t="shared" si="13"/>
        <v>31386.637623361428</v>
      </c>
    </row>
    <row r="41" spans="1:15" ht="12.5" x14ac:dyDescent="0.25">
      <c r="A41" s="42"/>
      <c r="B41" s="44"/>
      <c r="C41" s="35" t="s">
        <v>78</v>
      </c>
      <c r="D41" s="29"/>
      <c r="E41" s="30"/>
      <c r="F41" s="5">
        <f t="shared" ref="F41:O41" si="14">F30</f>
        <v>5894.1991561944633</v>
      </c>
      <c r="G41" s="5">
        <f t="shared" si="14"/>
        <v>11788.398312388927</v>
      </c>
      <c r="H41" s="5">
        <f t="shared" si="14"/>
        <v>17682.59746858339</v>
      </c>
      <c r="I41" s="5">
        <f t="shared" si="14"/>
        <v>23576.796624777853</v>
      </c>
      <c r="J41" s="5">
        <f t="shared" si="14"/>
        <v>29470.995780972316</v>
      </c>
      <c r="K41" s="5">
        <f t="shared" si="14"/>
        <v>35365.19493716678</v>
      </c>
      <c r="L41" s="5">
        <f t="shared" si="14"/>
        <v>41259.394093361247</v>
      </c>
      <c r="M41" s="5">
        <f t="shared" si="14"/>
        <v>47153.593249555706</v>
      </c>
      <c r="N41" s="5">
        <f t="shared" si="14"/>
        <v>53047.792405750166</v>
      </c>
      <c r="O41" s="5">
        <f t="shared" si="14"/>
        <v>58941.991561944626</v>
      </c>
    </row>
    <row r="42" spans="1:15" ht="12.5" x14ac:dyDescent="0.25">
      <c r="A42" s="42"/>
      <c r="B42" s="44"/>
      <c r="C42" s="35" t="s">
        <v>88</v>
      </c>
      <c r="D42" s="29"/>
      <c r="E42" s="30"/>
      <c r="F42" s="5">
        <f t="shared" ref="F42:O42" si="15">F41+F40+F39</f>
        <v>11550</v>
      </c>
      <c r="G42" s="5">
        <f t="shared" si="15"/>
        <v>23315.906059066387</v>
      </c>
      <c r="H42" s="5">
        <f t="shared" si="15"/>
        <v>35311.031601333794</v>
      </c>
      <c r="I42" s="5">
        <f t="shared" si="15"/>
        <v>47549.603990626318</v>
      </c>
      <c r="J42" s="5">
        <f t="shared" si="15"/>
        <v>60046.828326235729</v>
      </c>
      <c r="K42" s="5">
        <f t="shared" si="15"/>
        <v>72818.955702604188</v>
      </c>
      <c r="L42" s="5">
        <f t="shared" si="15"/>
        <v>85883.356245366827</v>
      </c>
      <c r="M42" s="5">
        <f t="shared" si="15"/>
        <v>99258.597258081063</v>
      </c>
      <c r="N42" s="5">
        <f t="shared" si="15"/>
        <v>112964.5268373724</v>
      </c>
      <c r="O42" s="5">
        <f t="shared" si="15"/>
        <v>127022.36333926744</v>
      </c>
    </row>
    <row r="43" spans="1:15" ht="12.5" x14ac:dyDescent="0.25">
      <c r="A43" s="45"/>
      <c r="B43" s="47"/>
      <c r="C43" s="36" t="s">
        <v>60</v>
      </c>
      <c r="D43" s="37"/>
      <c r="E43" s="38"/>
      <c r="F43" s="25">
        <f t="shared" ref="F43:O43" si="16">F42/$H$6</f>
        <v>0.21388888888888888</v>
      </c>
      <c r="G43" s="25">
        <f t="shared" si="16"/>
        <v>0.43177603813085902</v>
      </c>
      <c r="H43" s="25">
        <f t="shared" si="16"/>
        <v>0.65390799261729249</v>
      </c>
      <c r="I43" s="25">
        <f t="shared" si="16"/>
        <v>0.88054822204863548</v>
      </c>
      <c r="J43" s="25">
        <f t="shared" si="16"/>
        <v>1.1119783023376988</v>
      </c>
      <c r="K43" s="25">
        <f t="shared" si="16"/>
        <v>1.3484991796778554</v>
      </c>
      <c r="L43" s="25">
        <f t="shared" si="16"/>
        <v>1.5904325230623486</v>
      </c>
      <c r="M43" s="25">
        <f t="shared" si="16"/>
        <v>1.8381221714459457</v>
      </c>
      <c r="N43" s="25">
        <f t="shared" si="16"/>
        <v>2.0919356821735628</v>
      </c>
      <c r="O43" s="25">
        <f t="shared" si="16"/>
        <v>2.3522659877642118</v>
      </c>
    </row>
    <row r="44" spans="1:15" ht="12.5" x14ac:dyDescent="0.2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</row>
    <row r="45" spans="1:15" ht="12.5" x14ac:dyDescent="0.25">
      <c r="A45" s="31" t="s">
        <v>89</v>
      </c>
      <c r="B45" s="29"/>
      <c r="C45" s="29"/>
      <c r="D45" s="29"/>
      <c r="E45" s="30"/>
      <c r="F45" s="41"/>
      <c r="G45" s="37"/>
      <c r="H45" s="37"/>
      <c r="I45" s="37"/>
      <c r="J45" s="37"/>
      <c r="K45" s="37"/>
      <c r="L45" s="37"/>
      <c r="M45" s="37"/>
      <c r="N45" s="37"/>
      <c r="O45" s="38"/>
    </row>
    <row r="46" spans="1:15" ht="12.5" x14ac:dyDescent="0.25">
      <c r="A46" s="13" t="s">
        <v>90</v>
      </c>
      <c r="B46" s="13" t="s">
        <v>61</v>
      </c>
      <c r="C46" s="13" t="s">
        <v>77</v>
      </c>
      <c r="D46" s="13" t="s">
        <v>91</v>
      </c>
      <c r="E46" s="13" t="s">
        <v>92</v>
      </c>
      <c r="F46" s="42"/>
      <c r="G46" s="43"/>
      <c r="H46" s="43"/>
      <c r="I46" s="43"/>
      <c r="J46" s="43"/>
      <c r="K46" s="43"/>
      <c r="L46" s="43"/>
      <c r="M46" s="43"/>
      <c r="N46" s="43"/>
      <c r="O46" s="44"/>
    </row>
    <row r="47" spans="1:15" ht="12.5" x14ac:dyDescent="0.25">
      <c r="A47" s="1">
        <v>1</v>
      </c>
      <c r="B47" s="5">
        <f t="shared" ref="B47:B301" si="17">IF(A47&lt;&gt;"",$B$25,"")</f>
        <v>-1796.3167369837947</v>
      </c>
      <c r="C47" s="5">
        <f>$H$7*($B$27/12)*-1</f>
        <v>-1575</v>
      </c>
      <c r="D47" s="5">
        <f>(B47-C47)*-1</f>
        <v>221.31673698379473</v>
      </c>
      <c r="E47" s="5">
        <f>H7-D47</f>
        <v>269778.68326301622</v>
      </c>
      <c r="F47" s="42"/>
      <c r="G47" s="43"/>
      <c r="H47" s="43"/>
      <c r="I47" s="43"/>
      <c r="J47" s="43"/>
      <c r="K47" s="43"/>
      <c r="L47" s="43"/>
      <c r="M47" s="43"/>
      <c r="N47" s="43"/>
      <c r="O47" s="44"/>
    </row>
    <row r="48" spans="1:15" ht="12.5" x14ac:dyDescent="0.25">
      <c r="A48" s="1">
        <f t="shared" ref="A48:A302" si="18">IF($H$9*12 &gt;A47,A47+1,"")</f>
        <v>2</v>
      </c>
      <c r="B48" s="5">
        <f t="shared" si="17"/>
        <v>-1796.3167369837947</v>
      </c>
      <c r="C48" s="5">
        <f t="shared" ref="C48:C302" si="19">IF(B48&lt;&gt;"", E47*($B$27/12)*-1,"")</f>
        <v>-1573.708985700928</v>
      </c>
      <c r="D48" s="5">
        <f t="shared" ref="D48:D302" si="20">IF(B48 &lt;&gt; "", (B48-C48)*-1,"")</f>
        <v>222.60775128286673</v>
      </c>
      <c r="E48" s="5">
        <f t="shared" ref="E48:E302" si="21">IF(B48&lt;&gt;"", E47-D48,"")</f>
        <v>269556.07551173336</v>
      </c>
      <c r="F48" s="42"/>
      <c r="G48" s="43"/>
      <c r="H48" s="43"/>
      <c r="I48" s="43"/>
      <c r="J48" s="43"/>
      <c r="K48" s="43"/>
      <c r="L48" s="43"/>
      <c r="M48" s="43"/>
      <c r="N48" s="43"/>
      <c r="O48" s="44"/>
    </row>
    <row r="49" spans="1:15" ht="12.5" x14ac:dyDescent="0.25">
      <c r="A49" s="1">
        <f t="shared" si="18"/>
        <v>3</v>
      </c>
      <c r="B49" s="5">
        <f t="shared" si="17"/>
        <v>-1796.3167369837947</v>
      </c>
      <c r="C49" s="5">
        <f t="shared" si="19"/>
        <v>-1572.4104404851114</v>
      </c>
      <c r="D49" s="5">
        <f t="shared" si="20"/>
        <v>223.90629649868333</v>
      </c>
      <c r="E49" s="5">
        <f t="shared" si="21"/>
        <v>269332.1692152347</v>
      </c>
      <c r="F49" s="42"/>
      <c r="G49" s="43"/>
      <c r="H49" s="43"/>
      <c r="I49" s="43"/>
      <c r="J49" s="43"/>
      <c r="K49" s="43"/>
      <c r="L49" s="43"/>
      <c r="M49" s="43"/>
      <c r="N49" s="43"/>
      <c r="O49" s="44"/>
    </row>
    <row r="50" spans="1:15" ht="12.5" x14ac:dyDescent="0.25">
      <c r="A50" s="1">
        <f t="shared" si="18"/>
        <v>4</v>
      </c>
      <c r="B50" s="5">
        <f t="shared" si="17"/>
        <v>-1796.3167369837947</v>
      </c>
      <c r="C50" s="5">
        <f t="shared" si="19"/>
        <v>-1571.1043204222024</v>
      </c>
      <c r="D50" s="5">
        <f t="shared" si="20"/>
        <v>225.21241656159236</v>
      </c>
      <c r="E50" s="5">
        <f t="shared" si="21"/>
        <v>269106.95679867308</v>
      </c>
      <c r="F50" s="42"/>
      <c r="G50" s="43"/>
      <c r="H50" s="43"/>
      <c r="I50" s="43"/>
      <c r="J50" s="43"/>
      <c r="K50" s="43"/>
      <c r="L50" s="43"/>
      <c r="M50" s="43"/>
      <c r="N50" s="43"/>
      <c r="O50" s="44"/>
    </row>
    <row r="51" spans="1:15" ht="12.5" x14ac:dyDescent="0.25">
      <c r="A51" s="1">
        <f t="shared" si="18"/>
        <v>5</v>
      </c>
      <c r="B51" s="5">
        <f t="shared" si="17"/>
        <v>-1796.3167369837947</v>
      </c>
      <c r="C51" s="5">
        <f t="shared" si="19"/>
        <v>-1569.7905813255932</v>
      </c>
      <c r="D51" s="5">
        <f t="shared" si="20"/>
        <v>226.52615565820156</v>
      </c>
      <c r="E51" s="5">
        <f t="shared" si="21"/>
        <v>268880.4306430149</v>
      </c>
      <c r="F51" s="42"/>
      <c r="G51" s="43"/>
      <c r="H51" s="43"/>
      <c r="I51" s="43"/>
      <c r="J51" s="43"/>
      <c r="K51" s="43"/>
      <c r="L51" s="43"/>
      <c r="M51" s="43"/>
      <c r="N51" s="43"/>
      <c r="O51" s="44"/>
    </row>
    <row r="52" spans="1:15" ht="12.5" x14ac:dyDescent="0.25">
      <c r="A52" s="1">
        <f t="shared" si="18"/>
        <v>6</v>
      </c>
      <c r="B52" s="5">
        <f t="shared" si="17"/>
        <v>-1796.3167369837947</v>
      </c>
      <c r="C52" s="5">
        <f t="shared" si="19"/>
        <v>-1568.4691787509203</v>
      </c>
      <c r="D52" s="5">
        <f t="shared" si="20"/>
        <v>227.84755823287446</v>
      </c>
      <c r="E52" s="5">
        <f t="shared" si="21"/>
        <v>268652.583084782</v>
      </c>
      <c r="F52" s="42"/>
      <c r="G52" s="43"/>
      <c r="H52" s="43"/>
      <c r="I52" s="43"/>
      <c r="J52" s="43"/>
      <c r="K52" s="43"/>
      <c r="L52" s="43"/>
      <c r="M52" s="43"/>
      <c r="N52" s="43"/>
      <c r="O52" s="44"/>
    </row>
    <row r="53" spans="1:15" ht="12.5" x14ac:dyDescent="0.25">
      <c r="A53" s="1">
        <f t="shared" si="18"/>
        <v>7</v>
      </c>
      <c r="B53" s="5">
        <f t="shared" si="17"/>
        <v>-1796.3167369837947</v>
      </c>
      <c r="C53" s="5">
        <f t="shared" si="19"/>
        <v>-1567.1400679945618</v>
      </c>
      <c r="D53" s="5">
        <f t="shared" si="20"/>
        <v>229.17666898923289</v>
      </c>
      <c r="E53" s="5">
        <f t="shared" si="21"/>
        <v>268423.40641579276</v>
      </c>
      <c r="F53" s="42"/>
      <c r="G53" s="43"/>
      <c r="H53" s="43"/>
      <c r="I53" s="43"/>
      <c r="J53" s="43"/>
      <c r="K53" s="43"/>
      <c r="L53" s="43"/>
      <c r="M53" s="43"/>
      <c r="N53" s="43"/>
      <c r="O53" s="44"/>
    </row>
    <row r="54" spans="1:15" ht="12.5" x14ac:dyDescent="0.25">
      <c r="A54" s="1">
        <f t="shared" si="18"/>
        <v>8</v>
      </c>
      <c r="B54" s="5">
        <f t="shared" si="17"/>
        <v>-1796.3167369837947</v>
      </c>
      <c r="C54" s="5">
        <f t="shared" si="19"/>
        <v>-1565.8032040921246</v>
      </c>
      <c r="D54" s="5">
        <f t="shared" si="20"/>
        <v>230.51353289167014</v>
      </c>
      <c r="E54" s="5">
        <f t="shared" si="21"/>
        <v>268192.89288290107</v>
      </c>
      <c r="F54" s="42"/>
      <c r="G54" s="43"/>
      <c r="H54" s="43"/>
      <c r="I54" s="43"/>
      <c r="J54" s="43"/>
      <c r="K54" s="43"/>
      <c r="L54" s="43"/>
      <c r="M54" s="43"/>
      <c r="N54" s="43"/>
      <c r="O54" s="44"/>
    </row>
    <row r="55" spans="1:15" ht="12.5" x14ac:dyDescent="0.25">
      <c r="A55" s="1">
        <f t="shared" si="18"/>
        <v>9</v>
      </c>
      <c r="B55" s="5">
        <f t="shared" si="17"/>
        <v>-1796.3167369837947</v>
      </c>
      <c r="C55" s="5">
        <f t="shared" si="19"/>
        <v>-1564.4585418169229</v>
      </c>
      <c r="D55" s="5">
        <f t="shared" si="20"/>
        <v>231.85819516687184</v>
      </c>
      <c r="E55" s="5">
        <f t="shared" si="21"/>
        <v>267961.03468773421</v>
      </c>
      <c r="F55" s="42"/>
      <c r="G55" s="43"/>
      <c r="H55" s="43"/>
      <c r="I55" s="43"/>
      <c r="J55" s="43"/>
      <c r="K55" s="43"/>
      <c r="L55" s="43"/>
      <c r="M55" s="43"/>
      <c r="N55" s="43"/>
      <c r="O55" s="44"/>
    </row>
    <row r="56" spans="1:15" ht="12.5" x14ac:dyDescent="0.25">
      <c r="A56" s="1">
        <f t="shared" si="18"/>
        <v>10</v>
      </c>
      <c r="B56" s="5">
        <f t="shared" si="17"/>
        <v>-1796.3167369837947</v>
      </c>
      <c r="C56" s="5">
        <f t="shared" si="19"/>
        <v>-1563.1060356784496</v>
      </c>
      <c r="D56" s="5">
        <f t="shared" si="20"/>
        <v>233.21070130534508</v>
      </c>
      <c r="E56" s="5">
        <f t="shared" si="21"/>
        <v>267727.82398642885</v>
      </c>
      <c r="F56" s="42"/>
      <c r="G56" s="43"/>
      <c r="H56" s="43"/>
      <c r="I56" s="43"/>
      <c r="J56" s="43"/>
      <c r="K56" s="43"/>
      <c r="L56" s="43"/>
      <c r="M56" s="43"/>
      <c r="N56" s="43"/>
      <c r="O56" s="44"/>
    </row>
    <row r="57" spans="1:15" ht="12.5" x14ac:dyDescent="0.25">
      <c r="A57" s="1">
        <f t="shared" si="18"/>
        <v>11</v>
      </c>
      <c r="B57" s="5">
        <f t="shared" si="17"/>
        <v>-1796.3167369837947</v>
      </c>
      <c r="C57" s="5">
        <f t="shared" si="19"/>
        <v>-1561.7456399208349</v>
      </c>
      <c r="D57" s="5">
        <f t="shared" si="20"/>
        <v>234.57109706295978</v>
      </c>
      <c r="E57" s="5">
        <f t="shared" si="21"/>
        <v>267493.25288936589</v>
      </c>
      <c r="F57" s="42"/>
      <c r="G57" s="43"/>
      <c r="H57" s="43"/>
      <c r="I57" s="43"/>
      <c r="J57" s="43"/>
      <c r="K57" s="43"/>
      <c r="L57" s="43"/>
      <c r="M57" s="43"/>
      <c r="N57" s="43"/>
      <c r="O57" s="44"/>
    </row>
    <row r="58" spans="1:15" ht="12.5" x14ac:dyDescent="0.25">
      <c r="A58" s="1">
        <f t="shared" si="18"/>
        <v>12</v>
      </c>
      <c r="B58" s="5">
        <f t="shared" si="17"/>
        <v>-1796.3167369837947</v>
      </c>
      <c r="C58" s="5">
        <f t="shared" si="19"/>
        <v>-1560.3773085213011</v>
      </c>
      <c r="D58" s="5">
        <f t="shared" si="20"/>
        <v>235.93942846249365</v>
      </c>
      <c r="E58" s="5">
        <f t="shared" si="21"/>
        <v>267257.31346090342</v>
      </c>
      <c r="F58" s="42"/>
      <c r="G58" s="43"/>
      <c r="H58" s="43"/>
      <c r="I58" s="43"/>
      <c r="J58" s="43"/>
      <c r="K58" s="43"/>
      <c r="L58" s="43"/>
      <c r="M58" s="43"/>
      <c r="N58" s="43"/>
      <c r="O58" s="44"/>
    </row>
    <row r="59" spans="1:15" ht="12.5" x14ac:dyDescent="0.25">
      <c r="A59" s="1">
        <f t="shared" si="18"/>
        <v>13</v>
      </c>
      <c r="B59" s="5">
        <f t="shared" si="17"/>
        <v>-1796.3167369837947</v>
      </c>
      <c r="C59" s="5">
        <f t="shared" si="19"/>
        <v>-1559.0009951886034</v>
      </c>
      <c r="D59" s="5">
        <f t="shared" si="20"/>
        <v>237.31574179519134</v>
      </c>
      <c r="E59" s="5">
        <f t="shared" si="21"/>
        <v>267019.99771910824</v>
      </c>
      <c r="F59" s="42"/>
      <c r="G59" s="43"/>
      <c r="H59" s="43"/>
      <c r="I59" s="43"/>
      <c r="J59" s="43"/>
      <c r="K59" s="43"/>
      <c r="L59" s="43"/>
      <c r="M59" s="43"/>
      <c r="N59" s="43"/>
      <c r="O59" s="44"/>
    </row>
    <row r="60" spans="1:15" ht="12.5" x14ac:dyDescent="0.25">
      <c r="A60" s="1">
        <f t="shared" si="18"/>
        <v>14</v>
      </c>
      <c r="B60" s="5">
        <f t="shared" si="17"/>
        <v>-1796.3167369837947</v>
      </c>
      <c r="C60" s="5">
        <f t="shared" si="19"/>
        <v>-1557.6166533614648</v>
      </c>
      <c r="D60" s="5">
        <f t="shared" si="20"/>
        <v>238.70008362232988</v>
      </c>
      <c r="E60" s="5">
        <f t="shared" si="21"/>
        <v>266781.29763548594</v>
      </c>
      <c r="F60" s="42"/>
      <c r="G60" s="43"/>
      <c r="H60" s="43"/>
      <c r="I60" s="43"/>
      <c r="J60" s="43"/>
      <c r="K60" s="43"/>
      <c r="L60" s="43"/>
      <c r="M60" s="43"/>
      <c r="N60" s="43"/>
      <c r="O60" s="44"/>
    </row>
    <row r="61" spans="1:15" ht="12.5" x14ac:dyDescent="0.25">
      <c r="A61" s="1">
        <f t="shared" si="18"/>
        <v>15</v>
      </c>
      <c r="B61" s="5">
        <f t="shared" si="17"/>
        <v>-1796.3167369837947</v>
      </c>
      <c r="C61" s="5">
        <f t="shared" si="19"/>
        <v>-1556.2242362070015</v>
      </c>
      <c r="D61" s="5">
        <f t="shared" si="20"/>
        <v>240.09250077679326</v>
      </c>
      <c r="E61" s="5">
        <f t="shared" si="21"/>
        <v>266541.20513470913</v>
      </c>
      <c r="F61" s="42"/>
      <c r="G61" s="43"/>
      <c r="H61" s="43"/>
      <c r="I61" s="43"/>
      <c r="J61" s="43"/>
      <c r="K61" s="43"/>
      <c r="L61" s="43"/>
      <c r="M61" s="43"/>
      <c r="N61" s="43"/>
      <c r="O61" s="44"/>
    </row>
    <row r="62" spans="1:15" ht="12.5" x14ac:dyDescent="0.25">
      <c r="A62" s="1">
        <f t="shared" si="18"/>
        <v>16</v>
      </c>
      <c r="B62" s="5">
        <f t="shared" si="17"/>
        <v>-1796.3167369837947</v>
      </c>
      <c r="C62" s="5">
        <f t="shared" si="19"/>
        <v>-1554.8236966191366</v>
      </c>
      <c r="D62" s="5">
        <f t="shared" si="20"/>
        <v>241.4930403646581</v>
      </c>
      <c r="E62" s="5">
        <f t="shared" si="21"/>
        <v>266299.71209434449</v>
      </c>
      <c r="F62" s="42"/>
      <c r="G62" s="43"/>
      <c r="H62" s="43"/>
      <c r="I62" s="43"/>
      <c r="J62" s="43"/>
      <c r="K62" s="43"/>
      <c r="L62" s="43"/>
      <c r="M62" s="43"/>
      <c r="N62" s="43"/>
      <c r="O62" s="44"/>
    </row>
    <row r="63" spans="1:15" ht="12.5" x14ac:dyDescent="0.25">
      <c r="A63" s="1">
        <f t="shared" si="18"/>
        <v>17</v>
      </c>
      <c r="B63" s="5">
        <f t="shared" si="17"/>
        <v>-1796.3167369837947</v>
      </c>
      <c r="C63" s="5">
        <f t="shared" si="19"/>
        <v>-1553.4149872170096</v>
      </c>
      <c r="D63" s="5">
        <f t="shared" si="20"/>
        <v>242.90174976678509</v>
      </c>
      <c r="E63" s="5">
        <f t="shared" si="21"/>
        <v>266056.81034457771</v>
      </c>
      <c r="F63" s="42"/>
      <c r="G63" s="43"/>
      <c r="H63" s="43"/>
      <c r="I63" s="43"/>
      <c r="J63" s="43"/>
      <c r="K63" s="43"/>
      <c r="L63" s="43"/>
      <c r="M63" s="43"/>
      <c r="N63" s="43"/>
      <c r="O63" s="44"/>
    </row>
    <row r="64" spans="1:15" ht="12.5" x14ac:dyDescent="0.25">
      <c r="A64" s="1">
        <f t="shared" si="18"/>
        <v>18</v>
      </c>
      <c r="B64" s="5">
        <f t="shared" si="17"/>
        <v>-1796.3167369837947</v>
      </c>
      <c r="C64" s="5">
        <f t="shared" si="19"/>
        <v>-1551.9980603433701</v>
      </c>
      <c r="D64" s="5">
        <f t="shared" si="20"/>
        <v>244.31867664042466</v>
      </c>
      <c r="E64" s="5">
        <f t="shared" si="21"/>
        <v>265812.49166793731</v>
      </c>
      <c r="F64" s="42"/>
      <c r="G64" s="43"/>
      <c r="H64" s="43"/>
      <c r="I64" s="43"/>
      <c r="J64" s="43"/>
      <c r="K64" s="43"/>
      <c r="L64" s="43"/>
      <c r="M64" s="43"/>
      <c r="N64" s="43"/>
      <c r="O64" s="44"/>
    </row>
    <row r="65" spans="1:15" ht="12.5" x14ac:dyDescent="0.25">
      <c r="A65" s="1">
        <f t="shared" si="18"/>
        <v>19</v>
      </c>
      <c r="B65" s="5">
        <f t="shared" si="17"/>
        <v>-1796.3167369837947</v>
      </c>
      <c r="C65" s="5">
        <f t="shared" si="19"/>
        <v>-1550.5728680629677</v>
      </c>
      <c r="D65" s="5">
        <f t="shared" si="20"/>
        <v>245.74386892082703</v>
      </c>
      <c r="E65" s="5">
        <f t="shared" si="21"/>
        <v>265566.74779901648</v>
      </c>
      <c r="F65" s="42"/>
      <c r="G65" s="43"/>
      <c r="H65" s="43"/>
      <c r="I65" s="43"/>
      <c r="J65" s="43"/>
      <c r="K65" s="43"/>
      <c r="L65" s="43"/>
      <c r="M65" s="43"/>
      <c r="N65" s="43"/>
      <c r="O65" s="44"/>
    </row>
    <row r="66" spans="1:15" ht="12.5" x14ac:dyDescent="0.25">
      <c r="A66" s="1">
        <f t="shared" si="18"/>
        <v>20</v>
      </c>
      <c r="B66" s="5">
        <f t="shared" si="17"/>
        <v>-1796.3167369837947</v>
      </c>
      <c r="C66" s="5">
        <f t="shared" si="19"/>
        <v>-1549.1393621609295</v>
      </c>
      <c r="D66" s="5">
        <f t="shared" si="20"/>
        <v>247.1773748228652</v>
      </c>
      <c r="E66" s="5">
        <f t="shared" si="21"/>
        <v>265319.57042419363</v>
      </c>
      <c r="F66" s="42"/>
      <c r="G66" s="43"/>
      <c r="H66" s="43"/>
      <c r="I66" s="43"/>
      <c r="J66" s="43"/>
      <c r="K66" s="43"/>
      <c r="L66" s="43"/>
      <c r="M66" s="43"/>
      <c r="N66" s="43"/>
      <c r="O66" s="44"/>
    </row>
    <row r="67" spans="1:15" ht="12.5" x14ac:dyDescent="0.25">
      <c r="A67" s="1">
        <f t="shared" si="18"/>
        <v>21</v>
      </c>
      <c r="B67" s="5">
        <f t="shared" si="17"/>
        <v>-1796.3167369837947</v>
      </c>
      <c r="C67" s="5">
        <f t="shared" si="19"/>
        <v>-1547.6974941411295</v>
      </c>
      <c r="D67" s="5">
        <f t="shared" si="20"/>
        <v>248.61924284266524</v>
      </c>
      <c r="E67" s="5">
        <f t="shared" si="21"/>
        <v>265070.95118135097</v>
      </c>
      <c r="F67" s="42"/>
      <c r="G67" s="43"/>
      <c r="H67" s="43"/>
      <c r="I67" s="43"/>
      <c r="J67" s="43"/>
      <c r="K67" s="43"/>
      <c r="L67" s="43"/>
      <c r="M67" s="43"/>
      <c r="N67" s="43"/>
      <c r="O67" s="44"/>
    </row>
    <row r="68" spans="1:15" ht="12.5" x14ac:dyDescent="0.25">
      <c r="A68" s="1">
        <f t="shared" si="18"/>
        <v>22</v>
      </c>
      <c r="B68" s="5">
        <f t="shared" si="17"/>
        <v>-1796.3167369837947</v>
      </c>
      <c r="C68" s="5">
        <f t="shared" si="19"/>
        <v>-1546.2472152245475</v>
      </c>
      <c r="D68" s="5">
        <f t="shared" si="20"/>
        <v>250.06952175924721</v>
      </c>
      <c r="E68" s="5">
        <f t="shared" si="21"/>
        <v>264820.88165959175</v>
      </c>
      <c r="F68" s="42"/>
      <c r="G68" s="43"/>
      <c r="H68" s="43"/>
      <c r="I68" s="43"/>
      <c r="J68" s="43"/>
      <c r="K68" s="43"/>
      <c r="L68" s="43"/>
      <c r="M68" s="43"/>
      <c r="N68" s="43"/>
      <c r="O68" s="44"/>
    </row>
    <row r="69" spans="1:15" ht="12.5" x14ac:dyDescent="0.25">
      <c r="A69" s="1">
        <f t="shared" si="18"/>
        <v>23</v>
      </c>
      <c r="B69" s="5">
        <f t="shared" si="17"/>
        <v>-1796.3167369837947</v>
      </c>
      <c r="C69" s="5">
        <f t="shared" si="19"/>
        <v>-1544.7884763476186</v>
      </c>
      <c r="D69" s="5">
        <f t="shared" si="20"/>
        <v>251.52826063617613</v>
      </c>
      <c r="E69" s="5">
        <f t="shared" si="21"/>
        <v>264569.35339895554</v>
      </c>
      <c r="F69" s="42"/>
      <c r="G69" s="43"/>
      <c r="H69" s="43"/>
      <c r="I69" s="43"/>
      <c r="J69" s="43"/>
      <c r="K69" s="43"/>
      <c r="L69" s="43"/>
      <c r="M69" s="43"/>
      <c r="N69" s="43"/>
      <c r="O69" s="44"/>
    </row>
    <row r="70" spans="1:15" ht="12.5" x14ac:dyDescent="0.25">
      <c r="A70" s="1">
        <f t="shared" si="18"/>
        <v>24</v>
      </c>
      <c r="B70" s="5">
        <f t="shared" si="17"/>
        <v>-1796.3167369837947</v>
      </c>
      <c r="C70" s="5">
        <f t="shared" si="19"/>
        <v>-1543.321228160574</v>
      </c>
      <c r="D70" s="5">
        <f t="shared" si="20"/>
        <v>252.99550882322069</v>
      </c>
      <c r="E70" s="5">
        <f t="shared" si="21"/>
        <v>264316.35789013235</v>
      </c>
      <c r="F70" s="42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2.5" x14ac:dyDescent="0.25">
      <c r="A71" s="1">
        <f t="shared" si="18"/>
        <v>25</v>
      </c>
      <c r="B71" s="5">
        <f t="shared" si="17"/>
        <v>-1796.3167369837947</v>
      </c>
      <c r="C71" s="5">
        <f t="shared" si="19"/>
        <v>-1541.8454210257721</v>
      </c>
      <c r="D71" s="5">
        <f t="shared" si="20"/>
        <v>254.47131595802261</v>
      </c>
      <c r="E71" s="5">
        <f t="shared" si="21"/>
        <v>264061.88657417434</v>
      </c>
      <c r="F71" s="42"/>
      <c r="G71" s="43"/>
      <c r="H71" s="43"/>
      <c r="I71" s="43"/>
      <c r="J71" s="43"/>
      <c r="K71" s="43"/>
      <c r="L71" s="43"/>
      <c r="M71" s="43"/>
      <c r="N71" s="43"/>
      <c r="O71" s="44"/>
    </row>
    <row r="72" spans="1:15" ht="12.5" x14ac:dyDescent="0.25">
      <c r="A72" s="1">
        <f t="shared" si="18"/>
        <v>26</v>
      </c>
      <c r="B72" s="5">
        <f t="shared" si="17"/>
        <v>-1796.3167369837947</v>
      </c>
      <c r="C72" s="5">
        <f t="shared" si="19"/>
        <v>-1540.3610050160171</v>
      </c>
      <c r="D72" s="5">
        <f t="shared" si="20"/>
        <v>255.95573196777764</v>
      </c>
      <c r="E72" s="5">
        <f t="shared" si="21"/>
        <v>263805.93084220658</v>
      </c>
      <c r="F72" s="42"/>
      <c r="G72" s="43"/>
      <c r="H72" s="43"/>
      <c r="I72" s="43"/>
      <c r="J72" s="43"/>
      <c r="K72" s="43"/>
      <c r="L72" s="43"/>
      <c r="M72" s="43"/>
      <c r="N72" s="43"/>
      <c r="O72" s="44"/>
    </row>
    <row r="73" spans="1:15" ht="12.5" x14ac:dyDescent="0.25">
      <c r="A73" s="1">
        <f t="shared" si="18"/>
        <v>27</v>
      </c>
      <c r="B73" s="5">
        <f t="shared" si="17"/>
        <v>-1796.3167369837947</v>
      </c>
      <c r="C73" s="5">
        <f t="shared" si="19"/>
        <v>-1538.8679299128719</v>
      </c>
      <c r="D73" s="5">
        <f t="shared" si="20"/>
        <v>257.44880707092284</v>
      </c>
      <c r="E73" s="5">
        <f t="shared" si="21"/>
        <v>263548.48203513568</v>
      </c>
      <c r="F73" s="42"/>
      <c r="G73" s="43"/>
      <c r="H73" s="43"/>
      <c r="I73" s="43"/>
      <c r="J73" s="43"/>
      <c r="K73" s="43"/>
      <c r="L73" s="43"/>
      <c r="M73" s="43"/>
      <c r="N73" s="43"/>
      <c r="O73" s="44"/>
    </row>
    <row r="74" spans="1:15" ht="12.5" x14ac:dyDescent="0.25">
      <c r="A74" s="1">
        <f t="shared" si="18"/>
        <v>28</v>
      </c>
      <c r="B74" s="5">
        <f t="shared" si="17"/>
        <v>-1796.3167369837947</v>
      </c>
      <c r="C74" s="5">
        <f t="shared" si="19"/>
        <v>-1537.3661452049582</v>
      </c>
      <c r="D74" s="5">
        <f t="shared" si="20"/>
        <v>258.9505917788365</v>
      </c>
      <c r="E74" s="5">
        <f t="shared" si="21"/>
        <v>263289.53144335683</v>
      </c>
      <c r="F74" s="42"/>
      <c r="G74" s="43"/>
      <c r="H74" s="43"/>
      <c r="I74" s="43"/>
      <c r="J74" s="43"/>
      <c r="K74" s="43"/>
      <c r="L74" s="43"/>
      <c r="M74" s="43"/>
      <c r="N74" s="43"/>
      <c r="O74" s="44"/>
    </row>
    <row r="75" spans="1:15" ht="12.5" x14ac:dyDescent="0.25">
      <c r="A75" s="1">
        <f t="shared" si="18"/>
        <v>29</v>
      </c>
      <c r="B75" s="5">
        <f t="shared" si="17"/>
        <v>-1796.3167369837947</v>
      </c>
      <c r="C75" s="5">
        <f t="shared" si="19"/>
        <v>-1535.8556000862482</v>
      </c>
      <c r="D75" s="5">
        <f t="shared" si="20"/>
        <v>260.46113689754657</v>
      </c>
      <c r="E75" s="5">
        <f t="shared" si="21"/>
        <v>263029.07030645927</v>
      </c>
      <c r="F75" s="42"/>
      <c r="G75" s="43"/>
      <c r="H75" s="43"/>
      <c r="I75" s="43"/>
      <c r="J75" s="43"/>
      <c r="K75" s="43"/>
      <c r="L75" s="43"/>
      <c r="M75" s="43"/>
      <c r="N75" s="43"/>
      <c r="O75" s="44"/>
    </row>
    <row r="76" spans="1:15" ht="12.5" x14ac:dyDescent="0.25">
      <c r="A76" s="1">
        <f t="shared" si="18"/>
        <v>30</v>
      </c>
      <c r="B76" s="5">
        <f t="shared" si="17"/>
        <v>-1796.3167369837947</v>
      </c>
      <c r="C76" s="5">
        <f t="shared" si="19"/>
        <v>-1534.3362434543458</v>
      </c>
      <c r="D76" s="5">
        <f t="shared" si="20"/>
        <v>261.98049352944895</v>
      </c>
      <c r="E76" s="5">
        <f t="shared" si="21"/>
        <v>262767.0898129298</v>
      </c>
      <c r="F76" s="42"/>
      <c r="G76" s="43"/>
      <c r="H76" s="43"/>
      <c r="I76" s="43"/>
      <c r="J76" s="43"/>
      <c r="K76" s="43"/>
      <c r="L76" s="43"/>
      <c r="M76" s="43"/>
      <c r="N76" s="43"/>
      <c r="O76" s="44"/>
    </row>
    <row r="77" spans="1:15" ht="12.5" x14ac:dyDescent="0.25">
      <c r="A77" s="1">
        <f t="shared" si="18"/>
        <v>31</v>
      </c>
      <c r="B77" s="5">
        <f t="shared" si="17"/>
        <v>-1796.3167369837947</v>
      </c>
      <c r="C77" s="5">
        <f t="shared" si="19"/>
        <v>-1532.8080239087571</v>
      </c>
      <c r="D77" s="5">
        <f t="shared" si="20"/>
        <v>263.50871307503758</v>
      </c>
      <c r="E77" s="5">
        <f t="shared" si="21"/>
        <v>262503.58109985478</v>
      </c>
      <c r="F77" s="42"/>
      <c r="G77" s="43"/>
      <c r="H77" s="43"/>
      <c r="I77" s="43"/>
      <c r="J77" s="43"/>
      <c r="K77" s="43"/>
      <c r="L77" s="43"/>
      <c r="M77" s="43"/>
      <c r="N77" s="43"/>
      <c r="O77" s="44"/>
    </row>
    <row r="78" spans="1:15" ht="12.5" x14ac:dyDescent="0.25">
      <c r="A78" s="1">
        <f t="shared" si="18"/>
        <v>32</v>
      </c>
      <c r="B78" s="5">
        <f t="shared" si="17"/>
        <v>-1796.3167369837947</v>
      </c>
      <c r="C78" s="5">
        <f t="shared" si="19"/>
        <v>-1531.270889749153</v>
      </c>
      <c r="D78" s="5">
        <f t="shared" si="20"/>
        <v>265.04584723464177</v>
      </c>
      <c r="E78" s="5">
        <f t="shared" si="21"/>
        <v>262238.53525262012</v>
      </c>
      <c r="F78" s="42"/>
      <c r="G78" s="43"/>
      <c r="H78" s="43"/>
      <c r="I78" s="43"/>
      <c r="J78" s="43"/>
      <c r="K78" s="43"/>
      <c r="L78" s="43"/>
      <c r="M78" s="43"/>
      <c r="N78" s="43"/>
      <c r="O78" s="44"/>
    </row>
    <row r="79" spans="1:15" ht="12.5" x14ac:dyDescent="0.25">
      <c r="A79" s="1">
        <f t="shared" si="18"/>
        <v>33</v>
      </c>
      <c r="B79" s="5">
        <f t="shared" si="17"/>
        <v>-1796.3167369837947</v>
      </c>
      <c r="C79" s="5">
        <f t="shared" si="19"/>
        <v>-1529.7247889736175</v>
      </c>
      <c r="D79" s="5">
        <f t="shared" si="20"/>
        <v>266.59194801017725</v>
      </c>
      <c r="E79" s="5">
        <f t="shared" si="21"/>
        <v>261971.94330460994</v>
      </c>
      <c r="F79" s="42"/>
      <c r="G79" s="43"/>
      <c r="H79" s="43"/>
      <c r="I79" s="43"/>
      <c r="J79" s="43"/>
      <c r="K79" s="43"/>
      <c r="L79" s="43"/>
      <c r="M79" s="43"/>
      <c r="N79" s="43"/>
      <c r="O79" s="44"/>
    </row>
    <row r="80" spans="1:15" ht="12.5" x14ac:dyDescent="0.25">
      <c r="A80" s="1">
        <f t="shared" si="18"/>
        <v>34</v>
      </c>
      <c r="B80" s="5">
        <f t="shared" si="17"/>
        <v>-1796.3167369837947</v>
      </c>
      <c r="C80" s="5">
        <f t="shared" si="19"/>
        <v>-1528.1696692768915</v>
      </c>
      <c r="D80" s="5">
        <f t="shared" si="20"/>
        <v>268.14706770690327</v>
      </c>
      <c r="E80" s="5">
        <f t="shared" si="21"/>
        <v>261703.79623690303</v>
      </c>
      <c r="F80" s="42"/>
      <c r="G80" s="43"/>
      <c r="H80" s="43"/>
      <c r="I80" s="43"/>
      <c r="J80" s="43"/>
      <c r="K80" s="43"/>
      <c r="L80" s="43"/>
      <c r="M80" s="43"/>
      <c r="N80" s="43"/>
      <c r="O80" s="44"/>
    </row>
    <row r="81" spans="1:15" ht="12.5" x14ac:dyDescent="0.25">
      <c r="A81" s="1">
        <f t="shared" si="18"/>
        <v>35</v>
      </c>
      <c r="B81" s="5">
        <f t="shared" si="17"/>
        <v>-1796.3167369837947</v>
      </c>
      <c r="C81" s="5">
        <f t="shared" si="19"/>
        <v>-1526.6054780486011</v>
      </c>
      <c r="D81" s="5">
        <f t="shared" si="20"/>
        <v>269.71125893519365</v>
      </c>
      <c r="E81" s="5">
        <f t="shared" si="21"/>
        <v>261434.08497796784</v>
      </c>
      <c r="F81" s="42"/>
      <c r="G81" s="43"/>
      <c r="H81" s="43"/>
      <c r="I81" s="43"/>
      <c r="J81" s="43"/>
      <c r="K81" s="43"/>
      <c r="L81" s="43"/>
      <c r="M81" s="43"/>
      <c r="N81" s="43"/>
      <c r="O81" s="44"/>
    </row>
    <row r="82" spans="1:15" ht="12.5" x14ac:dyDescent="0.25">
      <c r="A82" s="1">
        <f t="shared" si="18"/>
        <v>36</v>
      </c>
      <c r="B82" s="5">
        <f t="shared" si="17"/>
        <v>-1796.3167369837947</v>
      </c>
      <c r="C82" s="5">
        <f t="shared" si="19"/>
        <v>-1525.0321623714792</v>
      </c>
      <c r="D82" s="5">
        <f t="shared" si="20"/>
        <v>271.28457461231551</v>
      </c>
      <c r="E82" s="5">
        <f t="shared" si="21"/>
        <v>261162.80040335553</v>
      </c>
      <c r="F82" s="42"/>
      <c r="G82" s="43"/>
      <c r="H82" s="43"/>
      <c r="I82" s="43"/>
      <c r="J82" s="43"/>
      <c r="K82" s="43"/>
      <c r="L82" s="43"/>
      <c r="M82" s="43"/>
      <c r="N82" s="43"/>
      <c r="O82" s="44"/>
    </row>
    <row r="83" spans="1:15" ht="12.5" x14ac:dyDescent="0.25">
      <c r="A83" s="1">
        <f t="shared" si="18"/>
        <v>37</v>
      </c>
      <c r="B83" s="5">
        <f t="shared" si="17"/>
        <v>-1796.3167369837947</v>
      </c>
      <c r="C83" s="5">
        <f t="shared" si="19"/>
        <v>-1523.449669019574</v>
      </c>
      <c r="D83" s="5">
        <f t="shared" si="20"/>
        <v>272.86706796422072</v>
      </c>
      <c r="E83" s="5">
        <f t="shared" si="21"/>
        <v>260889.93333539131</v>
      </c>
      <c r="F83" s="42"/>
      <c r="G83" s="43"/>
      <c r="H83" s="43"/>
      <c r="I83" s="43"/>
      <c r="J83" s="43"/>
      <c r="K83" s="43"/>
      <c r="L83" s="43"/>
      <c r="M83" s="43"/>
      <c r="N83" s="43"/>
      <c r="O83" s="44"/>
    </row>
    <row r="84" spans="1:15" ht="12.5" x14ac:dyDescent="0.25">
      <c r="A84" s="1">
        <f t="shared" si="18"/>
        <v>38</v>
      </c>
      <c r="B84" s="5">
        <f t="shared" si="17"/>
        <v>-1796.3167369837947</v>
      </c>
      <c r="C84" s="5">
        <f t="shared" si="19"/>
        <v>-1521.8579444564493</v>
      </c>
      <c r="D84" s="5">
        <f t="shared" si="20"/>
        <v>274.45879252734539</v>
      </c>
      <c r="E84" s="5">
        <f t="shared" si="21"/>
        <v>260615.47454286396</v>
      </c>
      <c r="F84" s="42"/>
      <c r="G84" s="43"/>
      <c r="H84" s="43"/>
      <c r="I84" s="43"/>
      <c r="J84" s="43"/>
      <c r="K84" s="43"/>
      <c r="L84" s="43"/>
      <c r="M84" s="43"/>
      <c r="N84" s="43"/>
      <c r="O84" s="44"/>
    </row>
    <row r="85" spans="1:15" ht="12.5" x14ac:dyDescent="0.25">
      <c r="A85" s="1">
        <f t="shared" si="18"/>
        <v>39</v>
      </c>
      <c r="B85" s="5">
        <f t="shared" si="17"/>
        <v>-1796.3167369837947</v>
      </c>
      <c r="C85" s="5">
        <f t="shared" si="19"/>
        <v>-1520.2569348333732</v>
      </c>
      <c r="D85" s="5">
        <f t="shared" si="20"/>
        <v>276.05980215042155</v>
      </c>
      <c r="E85" s="5">
        <f t="shared" si="21"/>
        <v>260339.41474071355</v>
      </c>
      <c r="F85" s="42"/>
      <c r="G85" s="43"/>
      <c r="H85" s="43"/>
      <c r="I85" s="43"/>
      <c r="J85" s="43"/>
      <c r="K85" s="43"/>
      <c r="L85" s="43"/>
      <c r="M85" s="43"/>
      <c r="N85" s="43"/>
      <c r="O85" s="44"/>
    </row>
    <row r="86" spans="1:15" ht="12.5" x14ac:dyDescent="0.25">
      <c r="A86" s="1">
        <f t="shared" si="18"/>
        <v>40</v>
      </c>
      <c r="B86" s="5">
        <f t="shared" si="17"/>
        <v>-1796.3167369837947</v>
      </c>
      <c r="C86" s="5">
        <f t="shared" si="19"/>
        <v>-1518.6465859874957</v>
      </c>
      <c r="D86" s="5">
        <f t="shared" si="20"/>
        <v>277.67015099629907</v>
      </c>
      <c r="E86" s="5">
        <f t="shared" si="21"/>
        <v>260061.74458971724</v>
      </c>
      <c r="F86" s="42"/>
      <c r="G86" s="43"/>
      <c r="H86" s="43"/>
      <c r="I86" s="43"/>
      <c r="J86" s="43"/>
      <c r="K86" s="43"/>
      <c r="L86" s="43"/>
      <c r="M86" s="43"/>
      <c r="N86" s="43"/>
      <c r="O86" s="44"/>
    </row>
    <row r="87" spans="1:15" ht="12.5" x14ac:dyDescent="0.25">
      <c r="A87" s="1">
        <f t="shared" si="18"/>
        <v>41</v>
      </c>
      <c r="B87" s="5">
        <f t="shared" si="17"/>
        <v>-1796.3167369837947</v>
      </c>
      <c r="C87" s="5">
        <f t="shared" si="19"/>
        <v>-1517.0268434400173</v>
      </c>
      <c r="D87" s="5">
        <f t="shared" si="20"/>
        <v>279.28989354377745</v>
      </c>
      <c r="E87" s="5">
        <f t="shared" si="21"/>
        <v>259782.45469617346</v>
      </c>
      <c r="F87" s="42"/>
      <c r="G87" s="43"/>
      <c r="H87" s="43"/>
      <c r="I87" s="43"/>
      <c r="J87" s="43"/>
      <c r="K87" s="43"/>
      <c r="L87" s="43"/>
      <c r="M87" s="43"/>
      <c r="N87" s="43"/>
      <c r="O87" s="44"/>
    </row>
    <row r="88" spans="1:15" ht="12.5" x14ac:dyDescent="0.25">
      <c r="A88" s="1">
        <f t="shared" si="18"/>
        <v>42</v>
      </c>
      <c r="B88" s="5">
        <f t="shared" si="17"/>
        <v>-1796.3167369837947</v>
      </c>
      <c r="C88" s="5">
        <f t="shared" si="19"/>
        <v>-1515.3976523943452</v>
      </c>
      <c r="D88" s="5">
        <f t="shared" si="20"/>
        <v>280.91908458944954</v>
      </c>
      <c r="E88" s="5">
        <f t="shared" si="21"/>
        <v>259501.535611584</v>
      </c>
      <c r="F88" s="42"/>
      <c r="G88" s="43"/>
      <c r="H88" s="43"/>
      <c r="I88" s="43"/>
      <c r="J88" s="43"/>
      <c r="K88" s="43"/>
      <c r="L88" s="43"/>
      <c r="M88" s="43"/>
      <c r="N88" s="43"/>
      <c r="O88" s="44"/>
    </row>
    <row r="89" spans="1:15" ht="12.5" x14ac:dyDescent="0.25">
      <c r="A89" s="1">
        <f t="shared" si="18"/>
        <v>43</v>
      </c>
      <c r="B89" s="5">
        <f t="shared" si="17"/>
        <v>-1796.3167369837947</v>
      </c>
      <c r="C89" s="5">
        <f t="shared" si="19"/>
        <v>-1513.7589577342401</v>
      </c>
      <c r="D89" s="5">
        <f t="shared" si="20"/>
        <v>282.55777924955464</v>
      </c>
      <c r="E89" s="5">
        <f t="shared" si="21"/>
        <v>259218.97783233444</v>
      </c>
      <c r="F89" s="42"/>
      <c r="G89" s="43"/>
      <c r="H89" s="43"/>
      <c r="I89" s="43"/>
      <c r="J89" s="43"/>
      <c r="K89" s="43"/>
      <c r="L89" s="43"/>
      <c r="M89" s="43"/>
      <c r="N89" s="43"/>
      <c r="O89" s="44"/>
    </row>
    <row r="90" spans="1:15" ht="12.5" x14ac:dyDescent="0.25">
      <c r="A90" s="1">
        <f t="shared" si="18"/>
        <v>44</v>
      </c>
      <c r="B90" s="5">
        <f t="shared" si="17"/>
        <v>-1796.3167369837947</v>
      </c>
      <c r="C90" s="5">
        <f t="shared" si="19"/>
        <v>-1512.1107040219511</v>
      </c>
      <c r="D90" s="5">
        <f t="shared" si="20"/>
        <v>284.20603296184368</v>
      </c>
      <c r="E90" s="5">
        <f t="shared" si="21"/>
        <v>258934.7717993726</v>
      </c>
      <c r="F90" s="42"/>
      <c r="G90" s="43"/>
      <c r="H90" s="43"/>
      <c r="I90" s="43"/>
      <c r="J90" s="43"/>
      <c r="K90" s="43"/>
      <c r="L90" s="43"/>
      <c r="M90" s="43"/>
      <c r="N90" s="43"/>
      <c r="O90" s="44"/>
    </row>
    <row r="91" spans="1:15" ht="12.5" x14ac:dyDescent="0.25">
      <c r="A91" s="1">
        <f t="shared" si="18"/>
        <v>45</v>
      </c>
      <c r="B91" s="5">
        <f t="shared" si="17"/>
        <v>-1796.3167369837947</v>
      </c>
      <c r="C91" s="5">
        <f t="shared" si="19"/>
        <v>-1510.4528354963402</v>
      </c>
      <c r="D91" s="5">
        <f t="shared" si="20"/>
        <v>285.86390148745454</v>
      </c>
      <c r="E91" s="5">
        <f t="shared" si="21"/>
        <v>258648.90789788513</v>
      </c>
      <c r="F91" s="42"/>
      <c r="G91" s="43"/>
      <c r="H91" s="43"/>
      <c r="I91" s="43"/>
      <c r="J91" s="43"/>
      <c r="K91" s="43"/>
      <c r="L91" s="43"/>
      <c r="M91" s="43"/>
      <c r="N91" s="43"/>
      <c r="O91" s="44"/>
    </row>
    <row r="92" spans="1:15" ht="12.5" x14ac:dyDescent="0.25">
      <c r="A92" s="1">
        <f t="shared" si="18"/>
        <v>46</v>
      </c>
      <c r="B92" s="5">
        <f t="shared" si="17"/>
        <v>-1796.3167369837947</v>
      </c>
      <c r="C92" s="5">
        <f t="shared" si="19"/>
        <v>-1508.7852960709968</v>
      </c>
      <c r="D92" s="5">
        <f t="shared" si="20"/>
        <v>287.53144091279796</v>
      </c>
      <c r="E92" s="5">
        <f t="shared" si="21"/>
        <v>258361.37645697233</v>
      </c>
      <c r="F92" s="42"/>
      <c r="G92" s="43"/>
      <c r="H92" s="43"/>
      <c r="I92" s="43"/>
      <c r="J92" s="43"/>
      <c r="K92" s="43"/>
      <c r="L92" s="43"/>
      <c r="M92" s="43"/>
      <c r="N92" s="43"/>
      <c r="O92" s="44"/>
    </row>
    <row r="93" spans="1:15" ht="12.5" x14ac:dyDescent="0.25">
      <c r="A93" s="1">
        <f t="shared" si="18"/>
        <v>47</v>
      </c>
      <c r="B93" s="5">
        <f t="shared" si="17"/>
        <v>-1796.3167369837947</v>
      </c>
      <c r="C93" s="5">
        <f t="shared" si="19"/>
        <v>-1507.1080293323387</v>
      </c>
      <c r="D93" s="5">
        <f t="shared" si="20"/>
        <v>289.20870765145605</v>
      </c>
      <c r="E93" s="5">
        <f t="shared" si="21"/>
        <v>258072.16774932088</v>
      </c>
      <c r="F93" s="42"/>
      <c r="G93" s="43"/>
      <c r="H93" s="43"/>
      <c r="I93" s="43"/>
      <c r="J93" s="43"/>
      <c r="K93" s="43"/>
      <c r="L93" s="43"/>
      <c r="M93" s="43"/>
      <c r="N93" s="43"/>
      <c r="O93" s="44"/>
    </row>
    <row r="94" spans="1:15" ht="12.5" x14ac:dyDescent="0.25">
      <c r="A94" s="1">
        <f t="shared" si="18"/>
        <v>48</v>
      </c>
      <c r="B94" s="5">
        <f t="shared" si="17"/>
        <v>-1796.3167369837947</v>
      </c>
      <c r="C94" s="5">
        <f t="shared" si="19"/>
        <v>-1505.4209785377052</v>
      </c>
      <c r="D94" s="5">
        <f t="shared" si="20"/>
        <v>290.89575844608953</v>
      </c>
      <c r="E94" s="5">
        <f t="shared" si="21"/>
        <v>257781.27199087478</v>
      </c>
      <c r="F94" s="42"/>
      <c r="G94" s="43"/>
      <c r="H94" s="43"/>
      <c r="I94" s="43"/>
      <c r="J94" s="43"/>
      <c r="K94" s="43"/>
      <c r="L94" s="43"/>
      <c r="M94" s="43"/>
      <c r="N94" s="43"/>
      <c r="O94" s="44"/>
    </row>
    <row r="95" spans="1:15" ht="12.5" x14ac:dyDescent="0.25">
      <c r="A95" s="1">
        <f t="shared" si="18"/>
        <v>49</v>
      </c>
      <c r="B95" s="5">
        <f t="shared" si="17"/>
        <v>-1796.3167369837947</v>
      </c>
      <c r="C95" s="5">
        <f t="shared" si="19"/>
        <v>-1503.7240866134364</v>
      </c>
      <c r="D95" s="5">
        <f t="shared" si="20"/>
        <v>292.59265037035834</v>
      </c>
      <c r="E95" s="5">
        <f t="shared" si="21"/>
        <v>257488.67934050443</v>
      </c>
      <c r="F95" s="42"/>
      <c r="G95" s="43"/>
      <c r="H95" s="43"/>
      <c r="I95" s="43"/>
      <c r="J95" s="43"/>
      <c r="K95" s="43"/>
      <c r="L95" s="43"/>
      <c r="M95" s="43"/>
      <c r="N95" s="43"/>
      <c r="O95" s="44"/>
    </row>
    <row r="96" spans="1:15" ht="12.5" x14ac:dyDescent="0.25">
      <c r="A96" s="1">
        <f t="shared" si="18"/>
        <v>50</v>
      </c>
      <c r="B96" s="5">
        <f t="shared" si="17"/>
        <v>-1796.3167369837947</v>
      </c>
      <c r="C96" s="5">
        <f t="shared" si="19"/>
        <v>-1502.0172961529427</v>
      </c>
      <c r="D96" s="5">
        <f t="shared" si="20"/>
        <v>294.29944083085206</v>
      </c>
      <c r="E96" s="5">
        <f t="shared" si="21"/>
        <v>257194.37989967357</v>
      </c>
      <c r="F96" s="42"/>
      <c r="G96" s="43"/>
      <c r="H96" s="43"/>
      <c r="I96" s="43"/>
      <c r="J96" s="43"/>
      <c r="K96" s="43"/>
      <c r="L96" s="43"/>
      <c r="M96" s="43"/>
      <c r="N96" s="43"/>
      <c r="O96" s="44"/>
    </row>
    <row r="97" spans="1:15" ht="12.5" x14ac:dyDescent="0.25">
      <c r="A97" s="1">
        <f t="shared" si="18"/>
        <v>51</v>
      </c>
      <c r="B97" s="5">
        <f t="shared" si="17"/>
        <v>-1796.3167369837947</v>
      </c>
      <c r="C97" s="5">
        <f t="shared" si="19"/>
        <v>-1500.3005494147626</v>
      </c>
      <c r="D97" s="5">
        <f t="shared" si="20"/>
        <v>296.01618756903213</v>
      </c>
      <c r="E97" s="5">
        <f t="shared" si="21"/>
        <v>256898.36371210453</v>
      </c>
      <c r="F97" s="42"/>
      <c r="G97" s="43"/>
      <c r="H97" s="43"/>
      <c r="I97" s="43"/>
      <c r="J97" s="43"/>
      <c r="K97" s="43"/>
      <c r="L97" s="43"/>
      <c r="M97" s="43"/>
      <c r="N97" s="43"/>
      <c r="O97" s="44"/>
    </row>
    <row r="98" spans="1:15" ht="12.5" x14ac:dyDescent="0.25">
      <c r="A98" s="1">
        <f t="shared" si="18"/>
        <v>52</v>
      </c>
      <c r="B98" s="5">
        <f t="shared" si="17"/>
        <v>-1796.3167369837947</v>
      </c>
      <c r="C98" s="5">
        <f t="shared" si="19"/>
        <v>-1498.5737883206098</v>
      </c>
      <c r="D98" s="5">
        <f t="shared" si="20"/>
        <v>297.74294866318496</v>
      </c>
      <c r="E98" s="5">
        <f t="shared" si="21"/>
        <v>256600.62076344134</v>
      </c>
      <c r="F98" s="42"/>
      <c r="G98" s="43"/>
      <c r="H98" s="43"/>
      <c r="I98" s="43"/>
      <c r="J98" s="43"/>
      <c r="K98" s="43"/>
      <c r="L98" s="43"/>
      <c r="M98" s="43"/>
      <c r="N98" s="43"/>
      <c r="O98" s="44"/>
    </row>
    <row r="99" spans="1:15" ht="12.5" x14ac:dyDescent="0.25">
      <c r="A99" s="1">
        <f t="shared" si="18"/>
        <v>53</v>
      </c>
      <c r="B99" s="5">
        <f t="shared" si="17"/>
        <v>-1796.3167369837947</v>
      </c>
      <c r="C99" s="5">
        <f t="shared" si="19"/>
        <v>-1496.836954453408</v>
      </c>
      <c r="D99" s="5">
        <f t="shared" si="20"/>
        <v>299.47978253038673</v>
      </c>
      <c r="E99" s="5">
        <f t="shared" si="21"/>
        <v>256301.14098091095</v>
      </c>
      <c r="F99" s="42"/>
      <c r="G99" s="43"/>
      <c r="H99" s="43"/>
      <c r="I99" s="43"/>
      <c r="J99" s="43"/>
      <c r="K99" s="43"/>
      <c r="L99" s="43"/>
      <c r="M99" s="43"/>
      <c r="N99" s="43"/>
      <c r="O99" s="44"/>
    </row>
    <row r="100" spans="1:15" ht="12.5" x14ac:dyDescent="0.25">
      <c r="A100" s="1">
        <f t="shared" si="18"/>
        <v>54</v>
      </c>
      <c r="B100" s="5">
        <f t="shared" si="17"/>
        <v>-1796.3167369837947</v>
      </c>
      <c r="C100" s="5">
        <f t="shared" si="19"/>
        <v>-1495.0899890553139</v>
      </c>
      <c r="D100" s="5">
        <f t="shared" si="20"/>
        <v>301.22674792848079</v>
      </c>
      <c r="E100" s="5">
        <f t="shared" si="21"/>
        <v>255999.91423298247</v>
      </c>
      <c r="F100" s="42"/>
      <c r="G100" s="43"/>
      <c r="H100" s="43"/>
      <c r="I100" s="43"/>
      <c r="J100" s="43"/>
      <c r="K100" s="43"/>
      <c r="L100" s="43"/>
      <c r="M100" s="43"/>
      <c r="N100" s="43"/>
      <c r="O100" s="44"/>
    </row>
    <row r="101" spans="1:15" ht="12.5" x14ac:dyDescent="0.25">
      <c r="A101" s="1">
        <f t="shared" si="18"/>
        <v>55</v>
      </c>
      <c r="B101" s="5">
        <f t="shared" si="17"/>
        <v>-1796.3167369837947</v>
      </c>
      <c r="C101" s="5">
        <f t="shared" si="19"/>
        <v>-1493.3328330257311</v>
      </c>
      <c r="D101" s="5">
        <f t="shared" si="20"/>
        <v>302.98390395806359</v>
      </c>
      <c r="E101" s="5">
        <f t="shared" si="21"/>
        <v>255696.93032902441</v>
      </c>
      <c r="F101" s="42"/>
      <c r="G101" s="43"/>
      <c r="H101" s="43"/>
      <c r="I101" s="43"/>
      <c r="J101" s="43"/>
      <c r="K101" s="43"/>
      <c r="L101" s="43"/>
      <c r="M101" s="43"/>
      <c r="N101" s="43"/>
      <c r="O101" s="44"/>
    </row>
    <row r="102" spans="1:15" ht="12.5" x14ac:dyDescent="0.25">
      <c r="A102" s="1">
        <f t="shared" si="18"/>
        <v>56</v>
      </c>
      <c r="B102" s="5">
        <f t="shared" si="17"/>
        <v>-1796.3167369837947</v>
      </c>
      <c r="C102" s="5">
        <f t="shared" si="19"/>
        <v>-1491.5654269193092</v>
      </c>
      <c r="D102" s="5">
        <f t="shared" si="20"/>
        <v>304.75131006448555</v>
      </c>
      <c r="E102" s="5">
        <f t="shared" si="21"/>
        <v>255392.17901895993</v>
      </c>
      <c r="F102" s="42"/>
      <c r="G102" s="43"/>
      <c r="H102" s="43"/>
      <c r="I102" s="43"/>
      <c r="J102" s="43"/>
      <c r="K102" s="43"/>
      <c r="L102" s="43"/>
      <c r="M102" s="43"/>
      <c r="N102" s="43"/>
      <c r="O102" s="44"/>
    </row>
    <row r="103" spans="1:15" ht="12.5" x14ac:dyDescent="0.25">
      <c r="A103" s="1">
        <f t="shared" si="18"/>
        <v>57</v>
      </c>
      <c r="B103" s="5">
        <f t="shared" si="17"/>
        <v>-1796.3167369837947</v>
      </c>
      <c r="C103" s="5">
        <f t="shared" si="19"/>
        <v>-1489.787710943933</v>
      </c>
      <c r="D103" s="5">
        <f t="shared" si="20"/>
        <v>306.52902603986172</v>
      </c>
      <c r="E103" s="5">
        <f t="shared" si="21"/>
        <v>255085.64999292005</v>
      </c>
      <c r="F103" s="42"/>
      <c r="G103" s="43"/>
      <c r="H103" s="43"/>
      <c r="I103" s="43"/>
      <c r="J103" s="43"/>
      <c r="K103" s="43"/>
      <c r="L103" s="43"/>
      <c r="M103" s="43"/>
      <c r="N103" s="43"/>
      <c r="O103" s="44"/>
    </row>
    <row r="104" spans="1:15" ht="12.5" x14ac:dyDescent="0.25">
      <c r="A104" s="1">
        <f t="shared" si="18"/>
        <v>58</v>
      </c>
      <c r="B104" s="5">
        <f t="shared" si="17"/>
        <v>-1796.3167369837947</v>
      </c>
      <c r="C104" s="5">
        <f t="shared" si="19"/>
        <v>-1487.9996249587005</v>
      </c>
      <c r="D104" s="5">
        <f t="shared" si="20"/>
        <v>308.31711202509427</v>
      </c>
      <c r="E104" s="5">
        <f t="shared" si="21"/>
        <v>254777.33288089494</v>
      </c>
      <c r="F104" s="42"/>
      <c r="G104" s="43"/>
      <c r="H104" s="43"/>
      <c r="I104" s="43"/>
      <c r="J104" s="43"/>
      <c r="K104" s="43"/>
      <c r="L104" s="43"/>
      <c r="M104" s="43"/>
      <c r="N104" s="43"/>
      <c r="O104" s="44"/>
    </row>
    <row r="105" spans="1:15" ht="12.5" x14ac:dyDescent="0.25">
      <c r="A105" s="1">
        <f t="shared" si="18"/>
        <v>59</v>
      </c>
      <c r="B105" s="5">
        <f t="shared" si="17"/>
        <v>-1796.3167369837947</v>
      </c>
      <c r="C105" s="5">
        <f t="shared" si="19"/>
        <v>-1486.2011084718872</v>
      </c>
      <c r="D105" s="5">
        <f t="shared" si="20"/>
        <v>310.11562851190752</v>
      </c>
      <c r="E105" s="5">
        <f t="shared" si="21"/>
        <v>254467.21725238304</v>
      </c>
      <c r="F105" s="42"/>
      <c r="G105" s="43"/>
      <c r="H105" s="43"/>
      <c r="I105" s="43"/>
      <c r="J105" s="43"/>
      <c r="K105" s="43"/>
      <c r="L105" s="43"/>
      <c r="M105" s="43"/>
      <c r="N105" s="43"/>
      <c r="O105" s="44"/>
    </row>
    <row r="106" spans="1:15" ht="12.5" x14ac:dyDescent="0.25">
      <c r="A106" s="1">
        <f t="shared" si="18"/>
        <v>60</v>
      </c>
      <c r="B106" s="5">
        <f t="shared" si="17"/>
        <v>-1796.3167369837947</v>
      </c>
      <c r="C106" s="5">
        <f t="shared" si="19"/>
        <v>-1484.3921006389012</v>
      </c>
      <c r="D106" s="5">
        <f t="shared" si="20"/>
        <v>311.92463634489354</v>
      </c>
      <c r="E106" s="5">
        <f t="shared" si="21"/>
        <v>254155.29261603815</v>
      </c>
      <c r="F106" s="42"/>
      <c r="G106" s="43"/>
      <c r="H106" s="43"/>
      <c r="I106" s="43"/>
      <c r="J106" s="43"/>
      <c r="K106" s="43"/>
      <c r="L106" s="43"/>
      <c r="M106" s="43"/>
      <c r="N106" s="43"/>
      <c r="O106" s="44"/>
    </row>
    <row r="107" spans="1:15" ht="12.5" x14ac:dyDescent="0.25">
      <c r="A107" s="1">
        <f t="shared" si="18"/>
        <v>61</v>
      </c>
      <c r="B107" s="5">
        <f t="shared" si="17"/>
        <v>-1796.3167369837947</v>
      </c>
      <c r="C107" s="5">
        <f t="shared" si="19"/>
        <v>-1482.5725402602227</v>
      </c>
      <c r="D107" s="5">
        <f t="shared" si="20"/>
        <v>313.74419672357203</v>
      </c>
      <c r="E107" s="5">
        <f t="shared" si="21"/>
        <v>253841.54841931458</v>
      </c>
      <c r="F107" s="42"/>
      <c r="G107" s="43"/>
      <c r="H107" s="43"/>
      <c r="I107" s="43"/>
      <c r="J107" s="43"/>
      <c r="K107" s="43"/>
      <c r="L107" s="43"/>
      <c r="M107" s="43"/>
      <c r="N107" s="43"/>
      <c r="O107" s="44"/>
    </row>
    <row r="108" spans="1:15" ht="12.5" x14ac:dyDescent="0.25">
      <c r="A108" s="1">
        <f t="shared" si="18"/>
        <v>62</v>
      </c>
      <c r="B108" s="5">
        <f t="shared" si="17"/>
        <v>-1796.3167369837947</v>
      </c>
      <c r="C108" s="5">
        <f t="shared" si="19"/>
        <v>-1480.7423657793352</v>
      </c>
      <c r="D108" s="5">
        <f t="shared" si="20"/>
        <v>315.57437120445957</v>
      </c>
      <c r="E108" s="5">
        <f t="shared" si="21"/>
        <v>253525.97404811013</v>
      </c>
      <c r="F108" s="42"/>
      <c r="G108" s="43"/>
      <c r="H108" s="43"/>
      <c r="I108" s="43"/>
      <c r="J108" s="43"/>
      <c r="K108" s="43"/>
      <c r="L108" s="43"/>
      <c r="M108" s="43"/>
      <c r="N108" s="43"/>
      <c r="O108" s="44"/>
    </row>
    <row r="109" spans="1:15" ht="12.5" x14ac:dyDescent="0.25">
      <c r="A109" s="1">
        <f t="shared" si="18"/>
        <v>63</v>
      </c>
      <c r="B109" s="5">
        <f t="shared" si="17"/>
        <v>-1796.3167369837947</v>
      </c>
      <c r="C109" s="5">
        <f t="shared" si="19"/>
        <v>-1478.9015152806426</v>
      </c>
      <c r="D109" s="5">
        <f t="shared" si="20"/>
        <v>317.41522170315216</v>
      </c>
      <c r="E109" s="5">
        <f t="shared" si="21"/>
        <v>253208.55882640698</v>
      </c>
      <c r="F109" s="42"/>
      <c r="G109" s="43"/>
      <c r="H109" s="43"/>
      <c r="I109" s="43"/>
      <c r="J109" s="43"/>
      <c r="K109" s="43"/>
      <c r="L109" s="43"/>
      <c r="M109" s="43"/>
      <c r="N109" s="43"/>
      <c r="O109" s="44"/>
    </row>
    <row r="110" spans="1:15" ht="12.5" x14ac:dyDescent="0.25">
      <c r="A110" s="1">
        <f t="shared" si="18"/>
        <v>64</v>
      </c>
      <c r="B110" s="5">
        <f t="shared" si="17"/>
        <v>-1796.3167369837947</v>
      </c>
      <c r="C110" s="5">
        <f t="shared" si="19"/>
        <v>-1477.049926487374</v>
      </c>
      <c r="D110" s="5">
        <f t="shared" si="20"/>
        <v>319.2668104964207</v>
      </c>
      <c r="E110" s="5">
        <f t="shared" si="21"/>
        <v>252889.29201591056</v>
      </c>
      <c r="F110" s="42"/>
      <c r="G110" s="43"/>
      <c r="H110" s="43"/>
      <c r="I110" s="43"/>
      <c r="J110" s="43"/>
      <c r="K110" s="43"/>
      <c r="L110" s="43"/>
      <c r="M110" s="43"/>
      <c r="N110" s="43"/>
      <c r="O110" s="44"/>
    </row>
    <row r="111" spans="1:15" ht="12.5" x14ac:dyDescent="0.25">
      <c r="A111" s="1">
        <f t="shared" si="18"/>
        <v>65</v>
      </c>
      <c r="B111" s="5">
        <f t="shared" si="17"/>
        <v>-1796.3167369837947</v>
      </c>
      <c r="C111" s="5">
        <f t="shared" si="19"/>
        <v>-1475.1875367594782</v>
      </c>
      <c r="D111" s="5">
        <f t="shared" si="20"/>
        <v>321.12920022431649</v>
      </c>
      <c r="E111" s="5">
        <f t="shared" si="21"/>
        <v>252568.16281568623</v>
      </c>
      <c r="F111" s="42"/>
      <c r="G111" s="43"/>
      <c r="H111" s="43"/>
      <c r="I111" s="43"/>
      <c r="J111" s="43"/>
      <c r="K111" s="43"/>
      <c r="L111" s="43"/>
      <c r="M111" s="43"/>
      <c r="N111" s="43"/>
      <c r="O111" s="44"/>
    </row>
    <row r="112" spans="1:15" ht="12.5" x14ac:dyDescent="0.25">
      <c r="A112" s="1">
        <f t="shared" si="18"/>
        <v>66</v>
      </c>
      <c r="B112" s="5">
        <f t="shared" si="17"/>
        <v>-1796.3167369837947</v>
      </c>
      <c r="C112" s="5">
        <f t="shared" si="19"/>
        <v>-1473.3142830915031</v>
      </c>
      <c r="D112" s="5">
        <f t="shared" si="20"/>
        <v>323.00245389229167</v>
      </c>
      <c r="E112" s="5">
        <f t="shared" si="21"/>
        <v>252245.16036179394</v>
      </c>
      <c r="F112" s="42"/>
      <c r="G112" s="43"/>
      <c r="H112" s="43"/>
      <c r="I112" s="43"/>
      <c r="J112" s="43"/>
      <c r="K112" s="43"/>
      <c r="L112" s="43"/>
      <c r="M112" s="43"/>
      <c r="N112" s="43"/>
      <c r="O112" s="44"/>
    </row>
    <row r="113" spans="1:15" ht="12.5" x14ac:dyDescent="0.25">
      <c r="A113" s="1">
        <f t="shared" si="18"/>
        <v>67</v>
      </c>
      <c r="B113" s="5">
        <f t="shared" si="17"/>
        <v>-1796.3167369837947</v>
      </c>
      <c r="C113" s="5">
        <f t="shared" si="19"/>
        <v>-1471.4301021104648</v>
      </c>
      <c r="D113" s="5">
        <f t="shared" si="20"/>
        <v>324.88663487332997</v>
      </c>
      <c r="E113" s="5">
        <f t="shared" si="21"/>
        <v>251920.2737269206</v>
      </c>
      <c r="F113" s="42"/>
      <c r="G113" s="43"/>
      <c r="H113" s="43"/>
      <c r="I113" s="43"/>
      <c r="J113" s="43"/>
      <c r="K113" s="43"/>
      <c r="L113" s="43"/>
      <c r="M113" s="43"/>
      <c r="N113" s="43"/>
      <c r="O113" s="44"/>
    </row>
    <row r="114" spans="1:15" ht="12.5" x14ac:dyDescent="0.25">
      <c r="A114" s="1">
        <f t="shared" si="18"/>
        <v>68</v>
      </c>
      <c r="B114" s="5">
        <f t="shared" si="17"/>
        <v>-1796.3167369837947</v>
      </c>
      <c r="C114" s="5">
        <f t="shared" si="19"/>
        <v>-1469.5349300737037</v>
      </c>
      <c r="D114" s="5">
        <f t="shared" si="20"/>
        <v>326.78180691009106</v>
      </c>
      <c r="E114" s="5">
        <f t="shared" si="21"/>
        <v>251593.49192001051</v>
      </c>
      <c r="F114" s="42"/>
      <c r="G114" s="43"/>
      <c r="H114" s="43"/>
      <c r="I114" s="43"/>
      <c r="J114" s="43"/>
      <c r="K114" s="43"/>
      <c r="L114" s="43"/>
      <c r="M114" s="43"/>
      <c r="N114" s="43"/>
      <c r="O114" s="44"/>
    </row>
    <row r="115" spans="1:15" ht="12.5" x14ac:dyDescent="0.25">
      <c r="A115" s="1">
        <f t="shared" si="18"/>
        <v>69</v>
      </c>
      <c r="B115" s="5">
        <f t="shared" si="17"/>
        <v>-1796.3167369837947</v>
      </c>
      <c r="C115" s="5">
        <f t="shared" si="19"/>
        <v>-1467.628702866728</v>
      </c>
      <c r="D115" s="5">
        <f t="shared" si="20"/>
        <v>328.68803411706676</v>
      </c>
      <c r="E115" s="5">
        <f t="shared" si="21"/>
        <v>251264.80388589343</v>
      </c>
      <c r="F115" s="42"/>
      <c r="G115" s="43"/>
      <c r="H115" s="43"/>
      <c r="I115" s="43"/>
      <c r="J115" s="43"/>
      <c r="K115" s="43"/>
      <c r="L115" s="43"/>
      <c r="M115" s="43"/>
      <c r="N115" s="43"/>
      <c r="O115" s="44"/>
    </row>
    <row r="116" spans="1:15" ht="12.5" x14ac:dyDescent="0.25">
      <c r="A116" s="1">
        <f t="shared" si="18"/>
        <v>70</v>
      </c>
      <c r="B116" s="5">
        <f t="shared" si="17"/>
        <v>-1796.3167369837947</v>
      </c>
      <c r="C116" s="5">
        <f t="shared" si="19"/>
        <v>-1465.711356001045</v>
      </c>
      <c r="D116" s="5">
        <f t="shared" si="20"/>
        <v>330.60538098274969</v>
      </c>
      <c r="E116" s="5">
        <f t="shared" si="21"/>
        <v>250934.19850491069</v>
      </c>
      <c r="F116" s="42"/>
      <c r="G116" s="43"/>
      <c r="H116" s="43"/>
      <c r="I116" s="43"/>
      <c r="J116" s="43"/>
      <c r="K116" s="43"/>
      <c r="L116" s="43"/>
      <c r="M116" s="43"/>
      <c r="N116" s="43"/>
      <c r="O116" s="44"/>
    </row>
    <row r="117" spans="1:15" ht="12.5" x14ac:dyDescent="0.25">
      <c r="A117" s="1">
        <f t="shared" si="18"/>
        <v>71</v>
      </c>
      <c r="B117" s="5">
        <f t="shared" si="17"/>
        <v>-1796.3167369837947</v>
      </c>
      <c r="C117" s="5">
        <f t="shared" si="19"/>
        <v>-1463.7828246119791</v>
      </c>
      <c r="D117" s="5">
        <f t="shared" si="20"/>
        <v>332.53391237181563</v>
      </c>
      <c r="E117" s="5">
        <f t="shared" si="21"/>
        <v>250601.66459253887</v>
      </c>
      <c r="F117" s="42"/>
      <c r="G117" s="43"/>
      <c r="H117" s="43"/>
      <c r="I117" s="43"/>
      <c r="J117" s="43"/>
      <c r="K117" s="43"/>
      <c r="L117" s="43"/>
      <c r="M117" s="43"/>
      <c r="N117" s="43"/>
      <c r="O117" s="44"/>
    </row>
    <row r="118" spans="1:15" ht="12.5" x14ac:dyDescent="0.25">
      <c r="A118" s="1">
        <f t="shared" si="18"/>
        <v>72</v>
      </c>
      <c r="B118" s="5">
        <f t="shared" si="17"/>
        <v>-1796.3167369837947</v>
      </c>
      <c r="C118" s="5">
        <f t="shared" si="19"/>
        <v>-1461.8430434564768</v>
      </c>
      <c r="D118" s="5">
        <f t="shared" si="20"/>
        <v>334.47369352731789</v>
      </c>
      <c r="E118" s="5">
        <f t="shared" si="21"/>
        <v>250267.19089901156</v>
      </c>
      <c r="F118" s="42"/>
      <c r="G118" s="43"/>
      <c r="H118" s="43"/>
      <c r="I118" s="43"/>
      <c r="J118" s="43"/>
      <c r="K118" s="43"/>
      <c r="L118" s="43"/>
      <c r="M118" s="43"/>
      <c r="N118" s="43"/>
      <c r="O118" s="44"/>
    </row>
    <row r="119" spans="1:15" ht="12.5" x14ac:dyDescent="0.25">
      <c r="A119" s="1">
        <f t="shared" si="18"/>
        <v>73</v>
      </c>
      <c r="B119" s="5">
        <f t="shared" si="17"/>
        <v>-1796.3167369837947</v>
      </c>
      <c r="C119" s="5">
        <f t="shared" si="19"/>
        <v>-1459.8919469109007</v>
      </c>
      <c r="D119" s="5">
        <f t="shared" si="20"/>
        <v>336.42479007289398</v>
      </c>
      <c r="E119" s="5">
        <f t="shared" si="21"/>
        <v>249930.76610893867</v>
      </c>
      <c r="F119" s="42"/>
      <c r="G119" s="43"/>
      <c r="H119" s="43"/>
      <c r="I119" s="43"/>
      <c r="J119" s="43"/>
      <c r="K119" s="43"/>
      <c r="L119" s="43"/>
      <c r="M119" s="43"/>
      <c r="N119" s="43"/>
      <c r="O119" s="44"/>
    </row>
    <row r="120" spans="1:15" ht="12.5" x14ac:dyDescent="0.25">
      <c r="A120" s="1">
        <f t="shared" si="18"/>
        <v>74</v>
      </c>
      <c r="B120" s="5">
        <f t="shared" si="17"/>
        <v>-1796.3167369837947</v>
      </c>
      <c r="C120" s="5">
        <f t="shared" si="19"/>
        <v>-1457.929468968809</v>
      </c>
      <c r="D120" s="5">
        <f t="shared" si="20"/>
        <v>338.38726801498569</v>
      </c>
      <c r="E120" s="5">
        <f t="shared" si="21"/>
        <v>249592.37884092369</v>
      </c>
      <c r="F120" s="42"/>
      <c r="G120" s="43"/>
      <c r="H120" s="43"/>
      <c r="I120" s="43"/>
      <c r="J120" s="43"/>
      <c r="K120" s="43"/>
      <c r="L120" s="43"/>
      <c r="M120" s="43"/>
      <c r="N120" s="43"/>
      <c r="O120" s="44"/>
    </row>
    <row r="121" spans="1:15" ht="12.5" x14ac:dyDescent="0.25">
      <c r="A121" s="1">
        <f t="shared" si="18"/>
        <v>75</v>
      </c>
      <c r="B121" s="5">
        <f t="shared" si="17"/>
        <v>-1796.3167369837947</v>
      </c>
      <c r="C121" s="5">
        <f t="shared" si="19"/>
        <v>-1455.9555432387215</v>
      </c>
      <c r="D121" s="5">
        <f t="shared" si="20"/>
        <v>340.36119374507325</v>
      </c>
      <c r="E121" s="5">
        <f t="shared" si="21"/>
        <v>249252.01764717861</v>
      </c>
      <c r="F121" s="42"/>
      <c r="G121" s="43"/>
      <c r="H121" s="43"/>
      <c r="I121" s="43"/>
      <c r="J121" s="43"/>
      <c r="K121" s="43"/>
      <c r="L121" s="43"/>
      <c r="M121" s="43"/>
      <c r="N121" s="43"/>
      <c r="O121" s="44"/>
    </row>
    <row r="122" spans="1:15" ht="12.5" x14ac:dyDescent="0.25">
      <c r="A122" s="1">
        <f t="shared" si="18"/>
        <v>76</v>
      </c>
      <c r="B122" s="5">
        <f t="shared" si="17"/>
        <v>-1796.3167369837947</v>
      </c>
      <c r="C122" s="5">
        <f t="shared" si="19"/>
        <v>-1453.9701029418752</v>
      </c>
      <c r="D122" s="5">
        <f t="shared" si="20"/>
        <v>342.34663404191951</v>
      </c>
      <c r="E122" s="5">
        <f t="shared" si="21"/>
        <v>248909.67101313669</v>
      </c>
      <c r="F122" s="42"/>
      <c r="G122" s="43"/>
      <c r="H122" s="43"/>
      <c r="I122" s="43"/>
      <c r="J122" s="43"/>
      <c r="K122" s="43"/>
      <c r="L122" s="43"/>
      <c r="M122" s="43"/>
      <c r="N122" s="43"/>
      <c r="O122" s="44"/>
    </row>
    <row r="123" spans="1:15" ht="12.5" x14ac:dyDescent="0.25">
      <c r="A123" s="1">
        <f t="shared" si="18"/>
        <v>77</v>
      </c>
      <c r="B123" s="5">
        <f t="shared" si="17"/>
        <v>-1796.3167369837947</v>
      </c>
      <c r="C123" s="5">
        <f t="shared" si="19"/>
        <v>-1451.973080909964</v>
      </c>
      <c r="D123" s="5">
        <f t="shared" si="20"/>
        <v>344.34365607383074</v>
      </c>
      <c r="E123" s="5">
        <f t="shared" si="21"/>
        <v>248565.32735706287</v>
      </c>
      <c r="F123" s="42"/>
      <c r="G123" s="43"/>
      <c r="H123" s="43"/>
      <c r="I123" s="43"/>
      <c r="J123" s="43"/>
      <c r="K123" s="43"/>
      <c r="L123" s="43"/>
      <c r="M123" s="43"/>
      <c r="N123" s="43"/>
      <c r="O123" s="44"/>
    </row>
    <row r="124" spans="1:15" ht="12.5" x14ac:dyDescent="0.25">
      <c r="A124" s="1">
        <f t="shared" si="18"/>
        <v>78</v>
      </c>
      <c r="B124" s="5">
        <f t="shared" si="17"/>
        <v>-1796.3167369837947</v>
      </c>
      <c r="C124" s="5">
        <f t="shared" si="19"/>
        <v>-1449.9644095828669</v>
      </c>
      <c r="D124" s="5">
        <f t="shared" si="20"/>
        <v>346.35232740092783</v>
      </c>
      <c r="E124" s="5">
        <f t="shared" si="21"/>
        <v>248218.97502966193</v>
      </c>
      <c r="F124" s="42"/>
      <c r="G124" s="43"/>
      <c r="H124" s="43"/>
      <c r="I124" s="43"/>
      <c r="J124" s="43"/>
      <c r="K124" s="43"/>
      <c r="L124" s="43"/>
      <c r="M124" s="43"/>
      <c r="N124" s="43"/>
      <c r="O124" s="44"/>
    </row>
    <row r="125" spans="1:15" ht="12.5" x14ac:dyDescent="0.25">
      <c r="A125" s="1">
        <f t="shared" si="18"/>
        <v>79</v>
      </c>
      <c r="B125" s="5">
        <f t="shared" si="17"/>
        <v>-1796.3167369837947</v>
      </c>
      <c r="C125" s="5">
        <f t="shared" si="19"/>
        <v>-1447.9440210063613</v>
      </c>
      <c r="D125" s="5">
        <f t="shared" si="20"/>
        <v>348.37271597743347</v>
      </c>
      <c r="E125" s="5">
        <f t="shared" si="21"/>
        <v>247870.6023136845</v>
      </c>
      <c r="F125" s="42"/>
      <c r="G125" s="43"/>
      <c r="H125" s="43"/>
      <c r="I125" s="43"/>
      <c r="J125" s="43"/>
      <c r="K125" s="43"/>
      <c r="L125" s="43"/>
      <c r="M125" s="43"/>
      <c r="N125" s="43"/>
      <c r="O125" s="44"/>
    </row>
    <row r="126" spans="1:15" ht="12.5" x14ac:dyDescent="0.25">
      <c r="A126" s="1">
        <f t="shared" si="18"/>
        <v>80</v>
      </c>
      <c r="B126" s="5">
        <f t="shared" si="17"/>
        <v>-1796.3167369837947</v>
      </c>
      <c r="C126" s="5">
        <f t="shared" si="19"/>
        <v>-1445.9118468298263</v>
      </c>
      <c r="D126" s="5">
        <f t="shared" si="20"/>
        <v>350.40489015396838</v>
      </c>
      <c r="E126" s="5">
        <f t="shared" si="21"/>
        <v>247520.19742353054</v>
      </c>
      <c r="F126" s="42"/>
      <c r="G126" s="43"/>
      <c r="H126" s="43"/>
      <c r="I126" s="43"/>
      <c r="J126" s="43"/>
      <c r="K126" s="43"/>
      <c r="L126" s="43"/>
      <c r="M126" s="43"/>
      <c r="N126" s="43"/>
      <c r="O126" s="44"/>
    </row>
    <row r="127" spans="1:15" ht="12.5" x14ac:dyDescent="0.25">
      <c r="A127" s="1">
        <f t="shared" si="18"/>
        <v>81</v>
      </c>
      <c r="B127" s="5">
        <f t="shared" si="17"/>
        <v>-1796.3167369837947</v>
      </c>
      <c r="C127" s="5">
        <f t="shared" si="19"/>
        <v>-1443.8678183039283</v>
      </c>
      <c r="D127" s="5">
        <f t="shared" si="20"/>
        <v>352.44891867986644</v>
      </c>
      <c r="E127" s="5">
        <f t="shared" si="21"/>
        <v>247167.74850485066</v>
      </c>
      <c r="F127" s="42"/>
      <c r="G127" s="43"/>
      <c r="H127" s="43"/>
      <c r="I127" s="43"/>
      <c r="J127" s="43"/>
      <c r="K127" s="43"/>
      <c r="L127" s="43"/>
      <c r="M127" s="43"/>
      <c r="N127" s="43"/>
      <c r="O127" s="44"/>
    </row>
    <row r="128" spans="1:15" ht="12.5" x14ac:dyDescent="0.25">
      <c r="A128" s="1">
        <f t="shared" si="18"/>
        <v>82</v>
      </c>
      <c r="B128" s="5">
        <f t="shared" si="17"/>
        <v>-1796.3167369837947</v>
      </c>
      <c r="C128" s="5">
        <f t="shared" si="19"/>
        <v>-1441.8118662782956</v>
      </c>
      <c r="D128" s="5">
        <f t="shared" si="20"/>
        <v>354.50487070549912</v>
      </c>
      <c r="E128" s="5">
        <f t="shared" si="21"/>
        <v>246813.24363414515</v>
      </c>
      <c r="F128" s="42"/>
      <c r="G128" s="43"/>
      <c r="H128" s="43"/>
      <c r="I128" s="43"/>
      <c r="J128" s="43"/>
      <c r="K128" s="43"/>
      <c r="L128" s="43"/>
      <c r="M128" s="43"/>
      <c r="N128" s="43"/>
      <c r="O128" s="44"/>
    </row>
    <row r="129" spans="1:15" ht="12.5" x14ac:dyDescent="0.25">
      <c r="A129" s="1">
        <f t="shared" si="18"/>
        <v>83</v>
      </c>
      <c r="B129" s="5">
        <f t="shared" si="17"/>
        <v>-1796.3167369837947</v>
      </c>
      <c r="C129" s="5">
        <f t="shared" si="19"/>
        <v>-1439.74392119918</v>
      </c>
      <c r="D129" s="5">
        <f t="shared" si="20"/>
        <v>356.5728157846147</v>
      </c>
      <c r="E129" s="5">
        <f t="shared" si="21"/>
        <v>246456.67081836055</v>
      </c>
      <c r="F129" s="42"/>
      <c r="G129" s="43"/>
      <c r="H129" s="43"/>
      <c r="I129" s="43"/>
      <c r="J129" s="43"/>
      <c r="K129" s="43"/>
      <c r="L129" s="43"/>
      <c r="M129" s="43"/>
      <c r="N129" s="43"/>
      <c r="O129" s="44"/>
    </row>
    <row r="130" spans="1:15" ht="12.5" x14ac:dyDescent="0.25">
      <c r="A130" s="1">
        <f t="shared" si="18"/>
        <v>84</v>
      </c>
      <c r="B130" s="5">
        <f t="shared" si="17"/>
        <v>-1796.3167369837947</v>
      </c>
      <c r="C130" s="5">
        <f t="shared" si="19"/>
        <v>-1437.6639131071033</v>
      </c>
      <c r="D130" s="5">
        <f t="shared" si="20"/>
        <v>358.6528238766914</v>
      </c>
      <c r="E130" s="5">
        <f t="shared" si="21"/>
        <v>246098.01799448387</v>
      </c>
      <c r="F130" s="42"/>
      <c r="G130" s="43"/>
      <c r="H130" s="43"/>
      <c r="I130" s="43"/>
      <c r="J130" s="43"/>
      <c r="K130" s="43"/>
      <c r="L130" s="43"/>
      <c r="M130" s="43"/>
      <c r="N130" s="43"/>
      <c r="O130" s="44"/>
    </row>
    <row r="131" spans="1:15" ht="12.5" x14ac:dyDescent="0.25">
      <c r="A131" s="1">
        <f t="shared" si="18"/>
        <v>85</v>
      </c>
      <c r="B131" s="5">
        <f t="shared" si="17"/>
        <v>-1796.3167369837947</v>
      </c>
      <c r="C131" s="5">
        <f t="shared" si="19"/>
        <v>-1435.5717716344893</v>
      </c>
      <c r="D131" s="5">
        <f t="shared" si="20"/>
        <v>360.7449653493054</v>
      </c>
      <c r="E131" s="5">
        <f t="shared" si="21"/>
        <v>245737.27302913458</v>
      </c>
      <c r="F131" s="42"/>
      <c r="G131" s="43"/>
      <c r="H131" s="43"/>
      <c r="I131" s="43"/>
      <c r="J131" s="43"/>
      <c r="K131" s="43"/>
      <c r="L131" s="43"/>
      <c r="M131" s="43"/>
      <c r="N131" s="43"/>
      <c r="O131" s="44"/>
    </row>
    <row r="132" spans="1:15" ht="12.5" x14ac:dyDescent="0.25">
      <c r="A132" s="1">
        <f t="shared" si="18"/>
        <v>86</v>
      </c>
      <c r="B132" s="5">
        <f t="shared" si="17"/>
        <v>-1796.3167369837947</v>
      </c>
      <c r="C132" s="5">
        <f t="shared" si="19"/>
        <v>-1433.467426003285</v>
      </c>
      <c r="D132" s="5">
        <f t="shared" si="20"/>
        <v>362.8493109805097</v>
      </c>
      <c r="E132" s="5">
        <f t="shared" si="21"/>
        <v>245374.42371815408</v>
      </c>
      <c r="F132" s="42"/>
      <c r="G132" s="43"/>
      <c r="H132" s="43"/>
      <c r="I132" s="43"/>
      <c r="J132" s="43"/>
      <c r="K132" s="43"/>
      <c r="L132" s="43"/>
      <c r="M132" s="43"/>
      <c r="N132" s="43"/>
      <c r="O132" s="44"/>
    </row>
    <row r="133" spans="1:15" ht="12.5" x14ac:dyDescent="0.25">
      <c r="A133" s="1">
        <f t="shared" si="18"/>
        <v>87</v>
      </c>
      <c r="B133" s="5">
        <f t="shared" si="17"/>
        <v>-1796.3167369837947</v>
      </c>
      <c r="C133" s="5">
        <f t="shared" si="19"/>
        <v>-1431.3508050225655</v>
      </c>
      <c r="D133" s="5">
        <f t="shared" si="20"/>
        <v>364.96593196122922</v>
      </c>
      <c r="E133" s="5">
        <f t="shared" si="21"/>
        <v>245009.45778619286</v>
      </c>
      <c r="F133" s="42"/>
      <c r="G133" s="43"/>
      <c r="H133" s="43"/>
      <c r="I133" s="43"/>
      <c r="J133" s="43"/>
      <c r="K133" s="43"/>
      <c r="L133" s="43"/>
      <c r="M133" s="43"/>
      <c r="N133" s="43"/>
      <c r="O133" s="44"/>
    </row>
    <row r="134" spans="1:15" ht="12.5" x14ac:dyDescent="0.25">
      <c r="A134" s="1">
        <f t="shared" si="18"/>
        <v>88</v>
      </c>
      <c r="B134" s="5">
        <f t="shared" si="17"/>
        <v>-1796.3167369837947</v>
      </c>
      <c r="C134" s="5">
        <f t="shared" si="19"/>
        <v>-1429.2218370861251</v>
      </c>
      <c r="D134" s="5">
        <f t="shared" si="20"/>
        <v>367.09489989766962</v>
      </c>
      <c r="E134" s="5">
        <f t="shared" si="21"/>
        <v>244642.36288629519</v>
      </c>
      <c r="F134" s="42"/>
      <c r="G134" s="43"/>
      <c r="H134" s="43"/>
      <c r="I134" s="43"/>
      <c r="J134" s="43"/>
      <c r="K134" s="43"/>
      <c r="L134" s="43"/>
      <c r="M134" s="43"/>
      <c r="N134" s="43"/>
      <c r="O134" s="44"/>
    </row>
    <row r="135" spans="1:15" ht="12.5" x14ac:dyDescent="0.25">
      <c r="A135" s="1">
        <f t="shared" si="18"/>
        <v>89</v>
      </c>
      <c r="B135" s="5">
        <f t="shared" si="17"/>
        <v>-1796.3167369837947</v>
      </c>
      <c r="C135" s="5">
        <f t="shared" si="19"/>
        <v>-1427.0804501700554</v>
      </c>
      <c r="D135" s="5">
        <f t="shared" si="20"/>
        <v>369.2362868137393</v>
      </c>
      <c r="E135" s="5">
        <f t="shared" si="21"/>
        <v>244273.12659948145</v>
      </c>
      <c r="F135" s="42"/>
      <c r="G135" s="43"/>
      <c r="H135" s="43"/>
      <c r="I135" s="43"/>
      <c r="J135" s="43"/>
      <c r="K135" s="43"/>
      <c r="L135" s="43"/>
      <c r="M135" s="43"/>
      <c r="N135" s="43"/>
      <c r="O135" s="44"/>
    </row>
    <row r="136" spans="1:15" ht="12.5" x14ac:dyDescent="0.25">
      <c r="A136" s="1">
        <f t="shared" si="18"/>
        <v>90</v>
      </c>
      <c r="B136" s="5">
        <f t="shared" si="17"/>
        <v>-1796.3167369837947</v>
      </c>
      <c r="C136" s="5">
        <f t="shared" si="19"/>
        <v>-1424.9265718303086</v>
      </c>
      <c r="D136" s="5">
        <f t="shared" si="20"/>
        <v>371.39016515348612</v>
      </c>
      <c r="E136" s="5">
        <f t="shared" si="21"/>
        <v>243901.73643432796</v>
      </c>
      <c r="F136" s="42"/>
      <c r="G136" s="43"/>
      <c r="H136" s="43"/>
      <c r="I136" s="43"/>
      <c r="J136" s="43"/>
      <c r="K136" s="43"/>
      <c r="L136" s="43"/>
      <c r="M136" s="43"/>
      <c r="N136" s="43"/>
      <c r="O136" s="44"/>
    </row>
    <row r="137" spans="1:15" ht="12.5" x14ac:dyDescent="0.25">
      <c r="A137" s="1">
        <f t="shared" si="18"/>
        <v>91</v>
      </c>
      <c r="B137" s="5">
        <f t="shared" si="17"/>
        <v>-1796.3167369837947</v>
      </c>
      <c r="C137" s="5">
        <f t="shared" si="19"/>
        <v>-1422.7601292002464</v>
      </c>
      <c r="D137" s="5">
        <f t="shared" si="20"/>
        <v>373.55660778354832</v>
      </c>
      <c r="E137" s="5">
        <f t="shared" si="21"/>
        <v>243528.17982654442</v>
      </c>
      <c r="F137" s="42"/>
      <c r="G137" s="43"/>
      <c r="H137" s="43"/>
      <c r="I137" s="43"/>
      <c r="J137" s="43"/>
      <c r="K137" s="43"/>
      <c r="L137" s="43"/>
      <c r="M137" s="43"/>
      <c r="N137" s="43"/>
      <c r="O137" s="44"/>
    </row>
    <row r="138" spans="1:15" ht="12.5" x14ac:dyDescent="0.25">
      <c r="A138" s="1">
        <f t="shared" si="18"/>
        <v>92</v>
      </c>
      <c r="B138" s="5">
        <f t="shared" si="17"/>
        <v>-1796.3167369837947</v>
      </c>
      <c r="C138" s="5">
        <f t="shared" si="19"/>
        <v>-1420.5810489881758</v>
      </c>
      <c r="D138" s="5">
        <f t="shared" si="20"/>
        <v>375.73568799561895</v>
      </c>
      <c r="E138" s="5">
        <f t="shared" si="21"/>
        <v>243152.4441385488</v>
      </c>
      <c r="F138" s="42"/>
      <c r="G138" s="43"/>
      <c r="H138" s="43"/>
      <c r="I138" s="43"/>
      <c r="J138" s="43"/>
      <c r="K138" s="43"/>
      <c r="L138" s="43"/>
      <c r="M138" s="43"/>
      <c r="N138" s="43"/>
      <c r="O138" s="44"/>
    </row>
    <row r="139" spans="1:15" ht="12.5" x14ac:dyDescent="0.25">
      <c r="A139" s="1">
        <f t="shared" si="18"/>
        <v>93</v>
      </c>
      <c r="B139" s="5">
        <f t="shared" si="17"/>
        <v>-1796.3167369837947</v>
      </c>
      <c r="C139" s="5">
        <f t="shared" si="19"/>
        <v>-1418.3892574748681</v>
      </c>
      <c r="D139" s="5">
        <f t="shared" si="20"/>
        <v>377.92747950892658</v>
      </c>
      <c r="E139" s="5">
        <f t="shared" si="21"/>
        <v>242774.51665903989</v>
      </c>
      <c r="F139" s="42"/>
      <c r="G139" s="43"/>
      <c r="H139" s="43"/>
      <c r="I139" s="43"/>
      <c r="J139" s="43"/>
      <c r="K139" s="43"/>
      <c r="L139" s="43"/>
      <c r="M139" s="43"/>
      <c r="N139" s="43"/>
      <c r="O139" s="44"/>
    </row>
    <row r="140" spans="1:15" ht="12.5" x14ac:dyDescent="0.25">
      <c r="A140" s="1">
        <f t="shared" si="18"/>
        <v>94</v>
      </c>
      <c r="B140" s="5">
        <f t="shared" si="17"/>
        <v>-1796.3167369837947</v>
      </c>
      <c r="C140" s="5">
        <f t="shared" si="19"/>
        <v>-1416.1846805110661</v>
      </c>
      <c r="D140" s="5">
        <f t="shared" si="20"/>
        <v>380.13205647272866</v>
      </c>
      <c r="E140" s="5">
        <f t="shared" si="21"/>
        <v>242394.38460256715</v>
      </c>
      <c r="F140" s="42"/>
      <c r="G140" s="43"/>
      <c r="H140" s="43"/>
      <c r="I140" s="43"/>
      <c r="J140" s="43"/>
      <c r="K140" s="43"/>
      <c r="L140" s="43"/>
      <c r="M140" s="43"/>
      <c r="N140" s="43"/>
      <c r="O140" s="44"/>
    </row>
    <row r="141" spans="1:15" ht="12.5" x14ac:dyDescent="0.25">
      <c r="A141" s="1">
        <f t="shared" si="18"/>
        <v>95</v>
      </c>
      <c r="B141" s="5">
        <f t="shared" si="17"/>
        <v>-1796.3167369837947</v>
      </c>
      <c r="C141" s="5">
        <f t="shared" si="19"/>
        <v>-1413.9672435149751</v>
      </c>
      <c r="D141" s="5">
        <f t="shared" si="20"/>
        <v>382.34949346881967</v>
      </c>
      <c r="E141" s="5">
        <f t="shared" si="21"/>
        <v>242012.03510909833</v>
      </c>
      <c r="F141" s="42"/>
      <c r="G141" s="43"/>
      <c r="H141" s="43"/>
      <c r="I141" s="43"/>
      <c r="J141" s="43"/>
      <c r="K141" s="43"/>
      <c r="L141" s="43"/>
      <c r="M141" s="43"/>
      <c r="N141" s="43"/>
      <c r="O141" s="44"/>
    </row>
    <row r="142" spans="1:15" ht="12.5" x14ac:dyDescent="0.25">
      <c r="A142" s="1">
        <f t="shared" si="18"/>
        <v>96</v>
      </c>
      <c r="B142" s="5">
        <f t="shared" si="17"/>
        <v>-1796.3167369837947</v>
      </c>
      <c r="C142" s="5">
        <f t="shared" si="19"/>
        <v>-1411.7368714697404</v>
      </c>
      <c r="D142" s="5">
        <f t="shared" si="20"/>
        <v>384.57986551405429</v>
      </c>
      <c r="E142" s="5">
        <f t="shared" si="21"/>
        <v>241627.45524358426</v>
      </c>
      <c r="F142" s="42"/>
      <c r="G142" s="43"/>
      <c r="H142" s="43"/>
      <c r="I142" s="43"/>
      <c r="J142" s="43"/>
      <c r="K142" s="43"/>
      <c r="L142" s="43"/>
      <c r="M142" s="43"/>
      <c r="N142" s="43"/>
      <c r="O142" s="44"/>
    </row>
    <row r="143" spans="1:15" ht="12.5" x14ac:dyDescent="0.25">
      <c r="A143" s="1">
        <f t="shared" si="18"/>
        <v>97</v>
      </c>
      <c r="B143" s="5">
        <f t="shared" si="17"/>
        <v>-1796.3167369837947</v>
      </c>
      <c r="C143" s="5">
        <f t="shared" si="19"/>
        <v>-1409.4934889209082</v>
      </c>
      <c r="D143" s="5">
        <f t="shared" si="20"/>
        <v>386.82324806288648</v>
      </c>
      <c r="E143" s="5">
        <f t="shared" si="21"/>
        <v>241240.63199552137</v>
      </c>
      <c r="F143" s="42"/>
      <c r="G143" s="43"/>
      <c r="H143" s="43"/>
      <c r="I143" s="43"/>
      <c r="J143" s="43"/>
      <c r="K143" s="43"/>
      <c r="L143" s="43"/>
      <c r="M143" s="43"/>
      <c r="N143" s="43"/>
      <c r="O143" s="44"/>
    </row>
    <row r="144" spans="1:15" ht="12.5" x14ac:dyDescent="0.25">
      <c r="A144" s="1">
        <f t="shared" si="18"/>
        <v>98</v>
      </c>
      <c r="B144" s="5">
        <f t="shared" si="17"/>
        <v>-1796.3167369837947</v>
      </c>
      <c r="C144" s="5">
        <f t="shared" si="19"/>
        <v>-1407.2370199738748</v>
      </c>
      <c r="D144" s="5">
        <f t="shared" si="20"/>
        <v>389.07971700991993</v>
      </c>
      <c r="E144" s="5">
        <f t="shared" si="21"/>
        <v>240851.55227851146</v>
      </c>
      <c r="F144" s="42"/>
      <c r="G144" s="43"/>
      <c r="H144" s="43"/>
      <c r="I144" s="43"/>
      <c r="J144" s="43"/>
      <c r="K144" s="43"/>
      <c r="L144" s="43"/>
      <c r="M144" s="43"/>
      <c r="N144" s="43"/>
      <c r="O144" s="44"/>
    </row>
    <row r="145" spans="1:15" ht="12.5" x14ac:dyDescent="0.25">
      <c r="A145" s="1">
        <f t="shared" si="18"/>
        <v>99</v>
      </c>
      <c r="B145" s="5">
        <f t="shared" si="17"/>
        <v>-1796.3167369837947</v>
      </c>
      <c r="C145" s="5">
        <f t="shared" si="19"/>
        <v>-1404.9673882913169</v>
      </c>
      <c r="D145" s="5">
        <f t="shared" si="20"/>
        <v>391.34934869247786</v>
      </c>
      <c r="E145" s="5">
        <f t="shared" si="21"/>
        <v>240460.20292981897</v>
      </c>
      <c r="F145" s="42"/>
      <c r="G145" s="43"/>
      <c r="H145" s="43"/>
      <c r="I145" s="43"/>
      <c r="J145" s="43"/>
      <c r="K145" s="43"/>
      <c r="L145" s="43"/>
      <c r="M145" s="43"/>
      <c r="N145" s="43"/>
      <c r="O145" s="44"/>
    </row>
    <row r="146" spans="1:15" ht="12.5" x14ac:dyDescent="0.25">
      <c r="A146" s="1">
        <f t="shared" si="18"/>
        <v>100</v>
      </c>
      <c r="B146" s="5">
        <f t="shared" si="17"/>
        <v>-1796.3167369837947</v>
      </c>
      <c r="C146" s="5">
        <f t="shared" si="19"/>
        <v>-1402.6845170906108</v>
      </c>
      <c r="D146" s="5">
        <f t="shared" si="20"/>
        <v>393.6322198931839</v>
      </c>
      <c r="E146" s="5">
        <f t="shared" si="21"/>
        <v>240066.57070992579</v>
      </c>
      <c r="F146" s="42"/>
      <c r="G146" s="43"/>
      <c r="H146" s="43"/>
      <c r="I146" s="43"/>
      <c r="J146" s="43"/>
      <c r="K146" s="43"/>
      <c r="L146" s="43"/>
      <c r="M146" s="43"/>
      <c r="N146" s="43"/>
      <c r="O146" s="44"/>
    </row>
    <row r="147" spans="1:15" ht="12.5" x14ac:dyDescent="0.25">
      <c r="A147" s="1">
        <f t="shared" si="18"/>
        <v>101</v>
      </c>
      <c r="B147" s="5">
        <f t="shared" si="17"/>
        <v>-1796.3167369837947</v>
      </c>
      <c r="C147" s="5">
        <f t="shared" si="19"/>
        <v>-1400.3883291412337</v>
      </c>
      <c r="D147" s="5">
        <f t="shared" si="20"/>
        <v>395.928407842561</v>
      </c>
      <c r="E147" s="5">
        <f t="shared" si="21"/>
        <v>239670.64230208323</v>
      </c>
      <c r="F147" s="42"/>
      <c r="G147" s="43"/>
      <c r="H147" s="43"/>
      <c r="I147" s="43"/>
      <c r="J147" s="43"/>
      <c r="K147" s="43"/>
      <c r="L147" s="43"/>
      <c r="M147" s="43"/>
      <c r="N147" s="43"/>
      <c r="O147" s="44"/>
    </row>
    <row r="148" spans="1:15" ht="12.5" x14ac:dyDescent="0.25">
      <c r="A148" s="1">
        <f t="shared" si="18"/>
        <v>102</v>
      </c>
      <c r="B148" s="5">
        <f t="shared" si="17"/>
        <v>-1796.3167369837947</v>
      </c>
      <c r="C148" s="5">
        <f t="shared" si="19"/>
        <v>-1398.0787467621522</v>
      </c>
      <c r="D148" s="5">
        <f t="shared" si="20"/>
        <v>398.23799022164258</v>
      </c>
      <c r="E148" s="5">
        <f t="shared" si="21"/>
        <v>239272.40431186158</v>
      </c>
      <c r="F148" s="42"/>
      <c r="G148" s="43"/>
      <c r="H148" s="43"/>
      <c r="I148" s="43"/>
      <c r="J148" s="43"/>
      <c r="K148" s="43"/>
      <c r="L148" s="43"/>
      <c r="M148" s="43"/>
      <c r="N148" s="43"/>
      <c r="O148" s="44"/>
    </row>
    <row r="149" spans="1:15" ht="12.5" x14ac:dyDescent="0.25">
      <c r="A149" s="1">
        <f t="shared" si="18"/>
        <v>103</v>
      </c>
      <c r="B149" s="5">
        <f t="shared" si="17"/>
        <v>-1796.3167369837947</v>
      </c>
      <c r="C149" s="5">
        <f t="shared" si="19"/>
        <v>-1395.7556918191926</v>
      </c>
      <c r="D149" s="5">
        <f t="shared" si="20"/>
        <v>400.56104516460209</v>
      </c>
      <c r="E149" s="5">
        <f t="shared" si="21"/>
        <v>238871.84326669699</v>
      </c>
      <c r="F149" s="42"/>
      <c r="G149" s="43"/>
      <c r="H149" s="43"/>
      <c r="I149" s="43"/>
      <c r="J149" s="43"/>
      <c r="K149" s="43"/>
      <c r="L149" s="43"/>
      <c r="M149" s="43"/>
      <c r="N149" s="43"/>
      <c r="O149" s="44"/>
    </row>
    <row r="150" spans="1:15" ht="12.5" x14ac:dyDescent="0.25">
      <c r="A150" s="1">
        <f t="shared" si="18"/>
        <v>104</v>
      </c>
      <c r="B150" s="5">
        <f t="shared" si="17"/>
        <v>-1796.3167369837947</v>
      </c>
      <c r="C150" s="5">
        <f t="shared" si="19"/>
        <v>-1393.4190857223991</v>
      </c>
      <c r="D150" s="5">
        <f t="shared" si="20"/>
        <v>402.89765126139559</v>
      </c>
      <c r="E150" s="5">
        <f t="shared" si="21"/>
        <v>238468.9456154356</v>
      </c>
      <c r="F150" s="42"/>
      <c r="G150" s="43"/>
      <c r="H150" s="43"/>
      <c r="I150" s="43"/>
      <c r="J150" s="43"/>
      <c r="K150" s="43"/>
      <c r="L150" s="43"/>
      <c r="M150" s="43"/>
      <c r="N150" s="43"/>
      <c r="O150" s="44"/>
    </row>
    <row r="151" spans="1:15" ht="12.5" x14ac:dyDescent="0.25">
      <c r="A151" s="1">
        <f t="shared" si="18"/>
        <v>105</v>
      </c>
      <c r="B151" s="5">
        <f t="shared" si="17"/>
        <v>-1796.3167369837947</v>
      </c>
      <c r="C151" s="5">
        <f t="shared" si="19"/>
        <v>-1391.0688494233743</v>
      </c>
      <c r="D151" s="5">
        <f t="shared" si="20"/>
        <v>405.24788756042039</v>
      </c>
      <c r="E151" s="5">
        <f t="shared" si="21"/>
        <v>238063.69772787517</v>
      </c>
      <c r="F151" s="42"/>
      <c r="G151" s="43"/>
      <c r="H151" s="43"/>
      <c r="I151" s="43"/>
      <c r="J151" s="43"/>
      <c r="K151" s="43"/>
      <c r="L151" s="43"/>
      <c r="M151" s="43"/>
      <c r="N151" s="43"/>
      <c r="O151" s="44"/>
    </row>
    <row r="152" spans="1:15" ht="12.5" x14ac:dyDescent="0.25">
      <c r="A152" s="1">
        <f t="shared" si="18"/>
        <v>106</v>
      </c>
      <c r="B152" s="5">
        <f t="shared" si="17"/>
        <v>-1796.3167369837947</v>
      </c>
      <c r="C152" s="5">
        <f t="shared" si="19"/>
        <v>-1388.7049034126053</v>
      </c>
      <c r="D152" s="5">
        <f t="shared" si="20"/>
        <v>407.61183357118944</v>
      </c>
      <c r="E152" s="5">
        <f t="shared" si="21"/>
        <v>237656.08589430398</v>
      </c>
      <c r="F152" s="42"/>
      <c r="G152" s="43"/>
      <c r="H152" s="43"/>
      <c r="I152" s="43"/>
      <c r="J152" s="43"/>
      <c r="K152" s="43"/>
      <c r="L152" s="43"/>
      <c r="M152" s="43"/>
      <c r="N152" s="43"/>
      <c r="O152" s="44"/>
    </row>
    <row r="153" spans="1:15" ht="12.5" x14ac:dyDescent="0.25">
      <c r="A153" s="1">
        <f t="shared" si="18"/>
        <v>107</v>
      </c>
      <c r="B153" s="5">
        <f t="shared" si="17"/>
        <v>-1796.3167369837947</v>
      </c>
      <c r="C153" s="5">
        <f t="shared" si="19"/>
        <v>-1386.3271677167734</v>
      </c>
      <c r="D153" s="5">
        <f t="shared" si="20"/>
        <v>409.98956926702135</v>
      </c>
      <c r="E153" s="5">
        <f t="shared" si="21"/>
        <v>237246.09632503695</v>
      </c>
      <c r="F153" s="42"/>
      <c r="G153" s="43"/>
      <c r="H153" s="43"/>
      <c r="I153" s="43"/>
      <c r="J153" s="43"/>
      <c r="K153" s="43"/>
      <c r="L153" s="43"/>
      <c r="M153" s="43"/>
      <c r="N153" s="43"/>
      <c r="O153" s="44"/>
    </row>
    <row r="154" spans="1:15" ht="12.5" x14ac:dyDescent="0.25">
      <c r="A154" s="1">
        <f t="shared" si="18"/>
        <v>108</v>
      </c>
      <c r="B154" s="5">
        <f t="shared" si="17"/>
        <v>-1796.3167369837947</v>
      </c>
      <c r="C154" s="5">
        <f t="shared" si="19"/>
        <v>-1383.935561896049</v>
      </c>
      <c r="D154" s="5">
        <f t="shared" si="20"/>
        <v>412.38117508774576</v>
      </c>
      <c r="E154" s="5">
        <f t="shared" si="21"/>
        <v>236833.71514994922</v>
      </c>
      <c r="F154" s="42"/>
      <c r="G154" s="43"/>
      <c r="H154" s="43"/>
      <c r="I154" s="43"/>
      <c r="J154" s="43"/>
      <c r="K154" s="43"/>
      <c r="L154" s="43"/>
      <c r="M154" s="43"/>
      <c r="N154" s="43"/>
      <c r="O154" s="44"/>
    </row>
    <row r="155" spans="1:15" ht="12.5" x14ac:dyDescent="0.25">
      <c r="A155" s="1">
        <f t="shared" si="18"/>
        <v>109</v>
      </c>
      <c r="B155" s="5">
        <f t="shared" si="17"/>
        <v>-1796.3167369837947</v>
      </c>
      <c r="C155" s="5">
        <f t="shared" si="19"/>
        <v>-1381.5300050413705</v>
      </c>
      <c r="D155" s="5">
        <f t="shared" si="20"/>
        <v>414.78673194242424</v>
      </c>
      <c r="E155" s="5">
        <f t="shared" si="21"/>
        <v>236418.92841800681</v>
      </c>
      <c r="F155" s="42"/>
      <c r="G155" s="43"/>
      <c r="H155" s="43"/>
      <c r="I155" s="43"/>
      <c r="J155" s="43"/>
      <c r="K155" s="43"/>
      <c r="L155" s="43"/>
      <c r="M155" s="43"/>
      <c r="N155" s="43"/>
      <c r="O155" s="44"/>
    </row>
    <row r="156" spans="1:15" ht="12.5" x14ac:dyDescent="0.25">
      <c r="A156" s="1">
        <f t="shared" si="18"/>
        <v>110</v>
      </c>
      <c r="B156" s="5">
        <f t="shared" si="17"/>
        <v>-1796.3167369837947</v>
      </c>
      <c r="C156" s="5">
        <f t="shared" si="19"/>
        <v>-1379.1104157717064</v>
      </c>
      <c r="D156" s="5">
        <f t="shared" si="20"/>
        <v>417.20632121208837</v>
      </c>
      <c r="E156" s="5">
        <f t="shared" si="21"/>
        <v>236001.72209679472</v>
      </c>
      <c r="F156" s="42"/>
      <c r="G156" s="43"/>
      <c r="H156" s="43"/>
      <c r="I156" s="43"/>
      <c r="J156" s="43"/>
      <c r="K156" s="43"/>
      <c r="L156" s="43"/>
      <c r="M156" s="43"/>
      <c r="N156" s="43"/>
      <c r="O156" s="44"/>
    </row>
    <row r="157" spans="1:15" ht="12.5" x14ac:dyDescent="0.25">
      <c r="A157" s="1">
        <f t="shared" si="18"/>
        <v>111</v>
      </c>
      <c r="B157" s="5">
        <f t="shared" si="17"/>
        <v>-1796.3167369837947</v>
      </c>
      <c r="C157" s="5">
        <f t="shared" si="19"/>
        <v>-1376.6767122313026</v>
      </c>
      <c r="D157" s="5">
        <f t="shared" si="20"/>
        <v>419.64002475249208</v>
      </c>
      <c r="E157" s="5">
        <f t="shared" si="21"/>
        <v>235582.08207204222</v>
      </c>
      <c r="F157" s="42"/>
      <c r="G157" s="43"/>
      <c r="H157" s="43"/>
      <c r="I157" s="43"/>
      <c r="J157" s="43"/>
      <c r="K157" s="43"/>
      <c r="L157" s="43"/>
      <c r="M157" s="43"/>
      <c r="N157" s="43"/>
      <c r="O157" s="44"/>
    </row>
    <row r="158" spans="1:15" ht="12.5" x14ac:dyDescent="0.25">
      <c r="A158" s="1">
        <f t="shared" si="18"/>
        <v>112</v>
      </c>
      <c r="B158" s="5">
        <f t="shared" si="17"/>
        <v>-1796.3167369837947</v>
      </c>
      <c r="C158" s="5">
        <f t="shared" si="19"/>
        <v>-1374.228812086913</v>
      </c>
      <c r="D158" s="5">
        <f t="shared" si="20"/>
        <v>422.08792489688176</v>
      </c>
      <c r="E158" s="5">
        <f t="shared" si="21"/>
        <v>235159.99414714533</v>
      </c>
      <c r="F158" s="42"/>
      <c r="G158" s="43"/>
      <c r="H158" s="43"/>
      <c r="I158" s="43"/>
      <c r="J158" s="43"/>
      <c r="K158" s="43"/>
      <c r="L158" s="43"/>
      <c r="M158" s="43"/>
      <c r="N158" s="43"/>
      <c r="O158" s="44"/>
    </row>
    <row r="159" spans="1:15" ht="12.5" x14ac:dyDescent="0.25">
      <c r="A159" s="1">
        <f t="shared" si="18"/>
        <v>113</v>
      </c>
      <c r="B159" s="5">
        <f t="shared" si="17"/>
        <v>-1796.3167369837947</v>
      </c>
      <c r="C159" s="5">
        <f t="shared" si="19"/>
        <v>-1371.7666325250145</v>
      </c>
      <c r="D159" s="5">
        <f t="shared" si="20"/>
        <v>424.5501044587802</v>
      </c>
      <c r="E159" s="5">
        <f t="shared" si="21"/>
        <v>234735.44404268655</v>
      </c>
      <c r="F159" s="42"/>
      <c r="G159" s="43"/>
      <c r="H159" s="43"/>
      <c r="I159" s="43"/>
      <c r="J159" s="43"/>
      <c r="K159" s="43"/>
      <c r="L159" s="43"/>
      <c r="M159" s="43"/>
      <c r="N159" s="43"/>
      <c r="O159" s="44"/>
    </row>
    <row r="160" spans="1:15" ht="12.5" x14ac:dyDescent="0.25">
      <c r="A160" s="1">
        <f t="shared" si="18"/>
        <v>114</v>
      </c>
      <c r="B160" s="5">
        <f t="shared" si="17"/>
        <v>-1796.3167369837947</v>
      </c>
      <c r="C160" s="5">
        <f t="shared" si="19"/>
        <v>-1369.2900902490048</v>
      </c>
      <c r="D160" s="5">
        <f t="shared" si="20"/>
        <v>427.02664673478989</v>
      </c>
      <c r="E160" s="5">
        <f t="shared" si="21"/>
        <v>234308.41739595175</v>
      </c>
      <c r="F160" s="42"/>
      <c r="G160" s="43"/>
      <c r="H160" s="43"/>
      <c r="I160" s="43"/>
      <c r="J160" s="43"/>
      <c r="K160" s="43"/>
      <c r="L160" s="43"/>
      <c r="M160" s="43"/>
      <c r="N160" s="43"/>
      <c r="O160" s="44"/>
    </row>
    <row r="161" spans="1:15" ht="12.5" x14ac:dyDescent="0.25">
      <c r="A161" s="1">
        <f t="shared" si="18"/>
        <v>115</v>
      </c>
      <c r="B161" s="5">
        <f t="shared" si="17"/>
        <v>-1796.3167369837947</v>
      </c>
      <c r="C161" s="5">
        <f t="shared" si="19"/>
        <v>-1366.7991014763852</v>
      </c>
      <c r="D161" s="5">
        <f t="shared" si="20"/>
        <v>429.51763550740952</v>
      </c>
      <c r="E161" s="5">
        <f t="shared" si="21"/>
        <v>233878.89976044433</v>
      </c>
      <c r="F161" s="42"/>
      <c r="G161" s="43"/>
      <c r="H161" s="43"/>
      <c r="I161" s="43"/>
      <c r="J161" s="43"/>
      <c r="K161" s="43"/>
      <c r="L161" s="43"/>
      <c r="M161" s="43"/>
      <c r="N161" s="43"/>
      <c r="O161" s="44"/>
    </row>
    <row r="162" spans="1:15" ht="12.5" x14ac:dyDescent="0.25">
      <c r="A162" s="1">
        <f t="shared" si="18"/>
        <v>116</v>
      </c>
      <c r="B162" s="5">
        <f t="shared" si="17"/>
        <v>-1796.3167369837947</v>
      </c>
      <c r="C162" s="5">
        <f t="shared" si="19"/>
        <v>-1364.2935819359252</v>
      </c>
      <c r="D162" s="5">
        <f t="shared" si="20"/>
        <v>432.02315504786952</v>
      </c>
      <c r="E162" s="5">
        <f t="shared" si="21"/>
        <v>233446.87660539645</v>
      </c>
      <c r="F162" s="42"/>
      <c r="G162" s="43"/>
      <c r="H162" s="43"/>
      <c r="I162" s="43"/>
      <c r="J162" s="43"/>
      <c r="K162" s="43"/>
      <c r="L162" s="43"/>
      <c r="M162" s="43"/>
      <c r="N162" s="43"/>
      <c r="O162" s="44"/>
    </row>
    <row r="163" spans="1:15" ht="12.5" x14ac:dyDescent="0.25">
      <c r="A163" s="1">
        <f t="shared" si="18"/>
        <v>117</v>
      </c>
      <c r="B163" s="5">
        <f t="shared" si="17"/>
        <v>-1796.3167369837947</v>
      </c>
      <c r="C163" s="5">
        <f t="shared" si="19"/>
        <v>-1361.7734468648127</v>
      </c>
      <c r="D163" s="5">
        <f t="shared" si="20"/>
        <v>434.54329011898199</v>
      </c>
      <c r="E163" s="5">
        <f t="shared" si="21"/>
        <v>233012.33331527747</v>
      </c>
      <c r="F163" s="42"/>
      <c r="G163" s="43"/>
      <c r="H163" s="43"/>
      <c r="I163" s="43"/>
      <c r="J163" s="43"/>
      <c r="K163" s="43"/>
      <c r="L163" s="43"/>
      <c r="M163" s="43"/>
      <c r="N163" s="43"/>
      <c r="O163" s="44"/>
    </row>
    <row r="164" spans="1:15" ht="12.5" x14ac:dyDescent="0.25">
      <c r="A164" s="1">
        <f t="shared" si="18"/>
        <v>118</v>
      </c>
      <c r="B164" s="5">
        <f t="shared" si="17"/>
        <v>-1796.3167369837947</v>
      </c>
      <c r="C164" s="5">
        <f t="shared" si="19"/>
        <v>-1359.2386110057853</v>
      </c>
      <c r="D164" s="5">
        <f t="shared" si="20"/>
        <v>437.07812597800944</v>
      </c>
      <c r="E164" s="5">
        <f t="shared" si="21"/>
        <v>232575.25518929947</v>
      </c>
      <c r="F164" s="42"/>
      <c r="G164" s="43"/>
      <c r="H164" s="43"/>
      <c r="I164" s="43"/>
      <c r="J164" s="43"/>
      <c r="K164" s="43"/>
      <c r="L164" s="43"/>
      <c r="M164" s="43"/>
      <c r="N164" s="43"/>
      <c r="O164" s="44"/>
    </row>
    <row r="165" spans="1:15" ht="12.5" x14ac:dyDescent="0.25">
      <c r="A165" s="1">
        <f t="shared" si="18"/>
        <v>119</v>
      </c>
      <c r="B165" s="5">
        <f t="shared" si="17"/>
        <v>-1796.3167369837947</v>
      </c>
      <c r="C165" s="5">
        <f t="shared" si="19"/>
        <v>-1356.688988604247</v>
      </c>
      <c r="D165" s="5">
        <f t="shared" si="20"/>
        <v>439.62774837954771</v>
      </c>
      <c r="E165" s="5">
        <f t="shared" si="21"/>
        <v>232135.62744091992</v>
      </c>
      <c r="F165" s="42"/>
      <c r="G165" s="43"/>
      <c r="H165" s="43"/>
      <c r="I165" s="43"/>
      <c r="J165" s="43"/>
      <c r="K165" s="43"/>
      <c r="L165" s="43"/>
      <c r="M165" s="43"/>
      <c r="N165" s="43"/>
      <c r="O165" s="44"/>
    </row>
    <row r="166" spans="1:15" ht="12.5" x14ac:dyDescent="0.25">
      <c r="A166" s="1">
        <f t="shared" si="18"/>
        <v>120</v>
      </c>
      <c r="B166" s="5">
        <f t="shared" si="17"/>
        <v>-1796.3167369837947</v>
      </c>
      <c r="C166" s="5">
        <f t="shared" si="19"/>
        <v>-1354.1244934053664</v>
      </c>
      <c r="D166" s="5">
        <f t="shared" si="20"/>
        <v>442.19224357842836</v>
      </c>
      <c r="E166" s="5">
        <f t="shared" si="21"/>
        <v>231693.43519734149</v>
      </c>
      <c r="F166" s="42"/>
      <c r="G166" s="43"/>
      <c r="H166" s="43"/>
      <c r="I166" s="43"/>
      <c r="J166" s="43"/>
      <c r="K166" s="43"/>
      <c r="L166" s="43"/>
      <c r="M166" s="43"/>
      <c r="N166" s="43"/>
      <c r="O166" s="44"/>
    </row>
    <row r="167" spans="1:15" ht="12.5" x14ac:dyDescent="0.25">
      <c r="A167" s="1">
        <f t="shared" si="18"/>
        <v>121</v>
      </c>
      <c r="B167" s="5">
        <f t="shared" si="17"/>
        <v>-1796.3167369837947</v>
      </c>
      <c r="C167" s="5">
        <f t="shared" si="19"/>
        <v>-1351.5450386511588</v>
      </c>
      <c r="D167" s="5">
        <f t="shared" si="20"/>
        <v>444.77169833263588</v>
      </c>
      <c r="E167" s="5">
        <f t="shared" si="21"/>
        <v>231248.66349900886</v>
      </c>
      <c r="F167" s="42"/>
      <c r="G167" s="43"/>
      <c r="H167" s="43"/>
      <c r="I167" s="43"/>
      <c r="J167" s="43"/>
      <c r="K167" s="43"/>
      <c r="L167" s="43"/>
      <c r="M167" s="43"/>
      <c r="N167" s="43"/>
      <c r="O167" s="44"/>
    </row>
    <row r="168" spans="1:15" ht="12.5" x14ac:dyDescent="0.25">
      <c r="A168" s="1">
        <f t="shared" si="18"/>
        <v>122</v>
      </c>
      <c r="B168" s="5">
        <f t="shared" si="17"/>
        <v>-1796.3167369837947</v>
      </c>
      <c r="C168" s="5">
        <f t="shared" si="19"/>
        <v>-1348.9505370775519</v>
      </c>
      <c r="D168" s="5">
        <f t="shared" si="20"/>
        <v>447.36619990624285</v>
      </c>
      <c r="E168" s="5">
        <f t="shared" si="21"/>
        <v>230801.29729910262</v>
      </c>
      <c r="F168" s="42"/>
      <c r="G168" s="43"/>
      <c r="H168" s="43"/>
      <c r="I168" s="43"/>
      <c r="J168" s="43"/>
      <c r="K168" s="43"/>
      <c r="L168" s="43"/>
      <c r="M168" s="43"/>
      <c r="N168" s="43"/>
      <c r="O168" s="44"/>
    </row>
    <row r="169" spans="1:15" ht="12.5" x14ac:dyDescent="0.25">
      <c r="A169" s="1">
        <f t="shared" si="18"/>
        <v>123</v>
      </c>
      <c r="B169" s="5">
        <f t="shared" si="17"/>
        <v>-1796.3167369837947</v>
      </c>
      <c r="C169" s="5">
        <f t="shared" si="19"/>
        <v>-1346.3409009114321</v>
      </c>
      <c r="D169" s="5">
        <f t="shared" si="20"/>
        <v>449.97583607236265</v>
      </c>
      <c r="E169" s="5">
        <f t="shared" si="21"/>
        <v>230351.32146303027</v>
      </c>
      <c r="F169" s="42"/>
      <c r="G169" s="43"/>
      <c r="H169" s="43"/>
      <c r="I169" s="43"/>
      <c r="J169" s="43"/>
      <c r="K169" s="43"/>
      <c r="L169" s="43"/>
      <c r="M169" s="43"/>
      <c r="N169" s="43"/>
      <c r="O169" s="44"/>
    </row>
    <row r="170" spans="1:15" ht="12.5" x14ac:dyDescent="0.25">
      <c r="A170" s="1">
        <f t="shared" si="18"/>
        <v>124</v>
      </c>
      <c r="B170" s="5">
        <f t="shared" si="17"/>
        <v>-1796.3167369837947</v>
      </c>
      <c r="C170" s="5">
        <f t="shared" si="19"/>
        <v>-1343.7160418676767</v>
      </c>
      <c r="D170" s="5">
        <f t="shared" si="20"/>
        <v>452.600695116118</v>
      </c>
      <c r="E170" s="5">
        <f t="shared" si="21"/>
        <v>229898.72076791414</v>
      </c>
      <c r="F170" s="42"/>
      <c r="G170" s="43"/>
      <c r="H170" s="43"/>
      <c r="I170" s="43"/>
      <c r="J170" s="43"/>
      <c r="K170" s="43"/>
      <c r="L170" s="43"/>
      <c r="M170" s="43"/>
      <c r="N170" s="43"/>
      <c r="O170" s="44"/>
    </row>
    <row r="171" spans="1:15" ht="12.5" x14ac:dyDescent="0.25">
      <c r="A171" s="1">
        <f t="shared" si="18"/>
        <v>125</v>
      </c>
      <c r="B171" s="5">
        <f t="shared" si="17"/>
        <v>-1796.3167369837947</v>
      </c>
      <c r="C171" s="5">
        <f t="shared" si="19"/>
        <v>-1341.0758711461658</v>
      </c>
      <c r="D171" s="5">
        <f t="shared" si="20"/>
        <v>455.24086583762892</v>
      </c>
      <c r="E171" s="5">
        <f t="shared" si="21"/>
        <v>229443.47990207651</v>
      </c>
      <c r="F171" s="42"/>
      <c r="G171" s="43"/>
      <c r="H171" s="43"/>
      <c r="I171" s="43"/>
      <c r="J171" s="43"/>
      <c r="K171" s="43"/>
      <c r="L171" s="43"/>
      <c r="M171" s="43"/>
      <c r="N171" s="43"/>
      <c r="O171" s="44"/>
    </row>
    <row r="172" spans="1:15" ht="12.5" x14ac:dyDescent="0.25">
      <c r="A172" s="1">
        <f t="shared" si="18"/>
        <v>126</v>
      </c>
      <c r="B172" s="5">
        <f t="shared" si="17"/>
        <v>-1796.3167369837947</v>
      </c>
      <c r="C172" s="5">
        <f t="shared" si="19"/>
        <v>-1338.4202994287796</v>
      </c>
      <c r="D172" s="5">
        <f t="shared" si="20"/>
        <v>457.89643755501515</v>
      </c>
      <c r="E172" s="5">
        <f t="shared" si="21"/>
        <v>228985.58346452148</v>
      </c>
      <c r="F172" s="42"/>
      <c r="G172" s="43"/>
      <c r="H172" s="43"/>
      <c r="I172" s="43"/>
      <c r="J172" s="43"/>
      <c r="K172" s="43"/>
      <c r="L172" s="43"/>
      <c r="M172" s="43"/>
      <c r="N172" s="43"/>
      <c r="O172" s="44"/>
    </row>
    <row r="173" spans="1:15" ht="12.5" x14ac:dyDescent="0.25">
      <c r="A173" s="1">
        <f t="shared" si="18"/>
        <v>127</v>
      </c>
      <c r="B173" s="5">
        <f t="shared" si="17"/>
        <v>-1796.3167369837947</v>
      </c>
      <c r="C173" s="5">
        <f t="shared" si="19"/>
        <v>-1335.7492368763753</v>
      </c>
      <c r="D173" s="5">
        <f t="shared" si="20"/>
        <v>460.56750010741939</v>
      </c>
      <c r="E173" s="5">
        <f t="shared" si="21"/>
        <v>228525.01596441405</v>
      </c>
      <c r="F173" s="42"/>
      <c r="G173" s="43"/>
      <c r="H173" s="43"/>
      <c r="I173" s="43"/>
      <c r="J173" s="43"/>
      <c r="K173" s="43"/>
      <c r="L173" s="43"/>
      <c r="M173" s="43"/>
      <c r="N173" s="43"/>
      <c r="O173" s="44"/>
    </row>
    <row r="174" spans="1:15" ht="12.5" x14ac:dyDescent="0.25">
      <c r="A174" s="1">
        <f t="shared" si="18"/>
        <v>128</v>
      </c>
      <c r="B174" s="5">
        <f t="shared" si="17"/>
        <v>-1796.3167369837947</v>
      </c>
      <c r="C174" s="5">
        <f t="shared" si="19"/>
        <v>-1333.0625931257487</v>
      </c>
      <c r="D174" s="5">
        <f t="shared" si="20"/>
        <v>463.25414385804606</v>
      </c>
      <c r="E174" s="5">
        <f t="shared" si="21"/>
        <v>228061.76182055601</v>
      </c>
      <c r="F174" s="42"/>
      <c r="G174" s="43"/>
      <c r="H174" s="43"/>
      <c r="I174" s="43"/>
      <c r="J174" s="43"/>
      <c r="K174" s="43"/>
      <c r="L174" s="43"/>
      <c r="M174" s="43"/>
      <c r="N174" s="43"/>
      <c r="O174" s="44"/>
    </row>
    <row r="175" spans="1:15" ht="12.5" x14ac:dyDescent="0.25">
      <c r="A175" s="1">
        <f t="shared" si="18"/>
        <v>129</v>
      </c>
      <c r="B175" s="5">
        <f t="shared" si="17"/>
        <v>-1796.3167369837947</v>
      </c>
      <c r="C175" s="5">
        <f t="shared" si="19"/>
        <v>-1330.3602772865768</v>
      </c>
      <c r="D175" s="5">
        <f t="shared" si="20"/>
        <v>465.95645969721795</v>
      </c>
      <c r="E175" s="5">
        <f t="shared" si="21"/>
        <v>227595.80536085879</v>
      </c>
      <c r="F175" s="42"/>
      <c r="G175" s="43"/>
      <c r="H175" s="43"/>
      <c r="I175" s="43"/>
      <c r="J175" s="43"/>
      <c r="K175" s="43"/>
      <c r="L175" s="43"/>
      <c r="M175" s="43"/>
      <c r="N175" s="43"/>
      <c r="O175" s="44"/>
    </row>
    <row r="176" spans="1:15" ht="12.5" x14ac:dyDescent="0.25">
      <c r="A176" s="1">
        <f t="shared" si="18"/>
        <v>130</v>
      </c>
      <c r="B176" s="5">
        <f t="shared" si="17"/>
        <v>-1796.3167369837947</v>
      </c>
      <c r="C176" s="5">
        <f t="shared" si="19"/>
        <v>-1327.6421979383431</v>
      </c>
      <c r="D176" s="5">
        <f t="shared" si="20"/>
        <v>468.67453904545164</v>
      </c>
      <c r="E176" s="5">
        <f t="shared" si="21"/>
        <v>227127.13082181333</v>
      </c>
      <c r="F176" s="42"/>
      <c r="G176" s="43"/>
      <c r="H176" s="43"/>
      <c r="I176" s="43"/>
      <c r="J176" s="43"/>
      <c r="K176" s="43"/>
      <c r="L176" s="43"/>
      <c r="M176" s="43"/>
      <c r="N176" s="43"/>
      <c r="O176" s="44"/>
    </row>
    <row r="177" spans="1:15" ht="12.5" x14ac:dyDescent="0.25">
      <c r="A177" s="1">
        <f t="shared" si="18"/>
        <v>131</v>
      </c>
      <c r="B177" s="5">
        <f t="shared" si="17"/>
        <v>-1796.3167369837947</v>
      </c>
      <c r="C177" s="5">
        <f t="shared" si="19"/>
        <v>-1324.9082631272445</v>
      </c>
      <c r="D177" s="5">
        <f t="shared" si="20"/>
        <v>471.40847385655024</v>
      </c>
      <c r="E177" s="5">
        <f t="shared" si="21"/>
        <v>226655.72234795679</v>
      </c>
      <c r="F177" s="42"/>
      <c r="G177" s="43"/>
      <c r="H177" s="43"/>
      <c r="I177" s="43"/>
      <c r="J177" s="43"/>
      <c r="K177" s="43"/>
      <c r="L177" s="43"/>
      <c r="M177" s="43"/>
      <c r="N177" s="43"/>
      <c r="O177" s="44"/>
    </row>
    <row r="178" spans="1:15" ht="12.5" x14ac:dyDescent="0.25">
      <c r="A178" s="1">
        <f t="shared" si="18"/>
        <v>132</v>
      </c>
      <c r="B178" s="5">
        <f t="shared" si="17"/>
        <v>-1796.3167369837947</v>
      </c>
      <c r="C178" s="5">
        <f t="shared" si="19"/>
        <v>-1322.1583803630813</v>
      </c>
      <c r="D178" s="5">
        <f t="shared" si="20"/>
        <v>474.15835662071345</v>
      </c>
      <c r="E178" s="5">
        <f t="shared" si="21"/>
        <v>226181.56399133606</v>
      </c>
      <c r="F178" s="42"/>
      <c r="G178" s="43"/>
      <c r="H178" s="43"/>
      <c r="I178" s="43"/>
      <c r="J178" s="43"/>
      <c r="K178" s="43"/>
      <c r="L178" s="43"/>
      <c r="M178" s="43"/>
      <c r="N178" s="43"/>
      <c r="O178" s="44"/>
    </row>
    <row r="179" spans="1:15" ht="12.5" x14ac:dyDescent="0.25">
      <c r="A179" s="1">
        <f t="shared" si="18"/>
        <v>133</v>
      </c>
      <c r="B179" s="5">
        <f t="shared" si="17"/>
        <v>-1796.3167369837947</v>
      </c>
      <c r="C179" s="5">
        <f t="shared" si="19"/>
        <v>-1319.392456616127</v>
      </c>
      <c r="D179" s="5">
        <f t="shared" si="20"/>
        <v>476.92428036766773</v>
      </c>
      <c r="E179" s="5">
        <f t="shared" si="21"/>
        <v>225704.63971096839</v>
      </c>
      <c r="F179" s="42"/>
      <c r="G179" s="43"/>
      <c r="H179" s="43"/>
      <c r="I179" s="43"/>
      <c r="J179" s="43"/>
      <c r="K179" s="43"/>
      <c r="L179" s="43"/>
      <c r="M179" s="43"/>
      <c r="N179" s="43"/>
      <c r="O179" s="44"/>
    </row>
    <row r="180" spans="1:15" ht="12.5" x14ac:dyDescent="0.25">
      <c r="A180" s="1">
        <f t="shared" si="18"/>
        <v>134</v>
      </c>
      <c r="B180" s="5">
        <f t="shared" si="17"/>
        <v>-1796.3167369837947</v>
      </c>
      <c r="C180" s="5">
        <f t="shared" si="19"/>
        <v>-1316.6103983139824</v>
      </c>
      <c r="D180" s="5">
        <f t="shared" si="20"/>
        <v>479.70633866981234</v>
      </c>
      <c r="E180" s="5">
        <f t="shared" si="21"/>
        <v>225224.93337229858</v>
      </c>
      <c r="F180" s="42"/>
      <c r="G180" s="43"/>
      <c r="H180" s="43"/>
      <c r="I180" s="43"/>
      <c r="J180" s="43"/>
      <c r="K180" s="43"/>
      <c r="L180" s="43"/>
      <c r="M180" s="43"/>
      <c r="N180" s="43"/>
      <c r="O180" s="44"/>
    </row>
    <row r="181" spans="1:15" ht="12.5" x14ac:dyDescent="0.25">
      <c r="A181" s="1">
        <f t="shared" si="18"/>
        <v>135</v>
      </c>
      <c r="B181" s="5">
        <f t="shared" si="17"/>
        <v>-1796.3167369837947</v>
      </c>
      <c r="C181" s="5">
        <f t="shared" si="19"/>
        <v>-1313.8121113384084</v>
      </c>
      <c r="D181" s="5">
        <f t="shared" si="20"/>
        <v>482.50462564538634</v>
      </c>
      <c r="E181" s="5">
        <f t="shared" si="21"/>
        <v>224742.4287466532</v>
      </c>
      <c r="F181" s="42"/>
      <c r="G181" s="43"/>
      <c r="H181" s="43"/>
      <c r="I181" s="43"/>
      <c r="J181" s="43"/>
      <c r="K181" s="43"/>
      <c r="L181" s="43"/>
      <c r="M181" s="43"/>
      <c r="N181" s="43"/>
      <c r="O181" s="44"/>
    </row>
    <row r="182" spans="1:15" ht="12.5" x14ac:dyDescent="0.25">
      <c r="A182" s="1">
        <f t="shared" si="18"/>
        <v>136</v>
      </c>
      <c r="B182" s="5">
        <f t="shared" si="17"/>
        <v>-1796.3167369837947</v>
      </c>
      <c r="C182" s="5">
        <f t="shared" si="19"/>
        <v>-1310.9975010221438</v>
      </c>
      <c r="D182" s="5">
        <f t="shared" si="20"/>
        <v>485.31923596165097</v>
      </c>
      <c r="E182" s="5">
        <f t="shared" si="21"/>
        <v>224257.10951069155</v>
      </c>
      <c r="F182" s="42"/>
      <c r="G182" s="43"/>
      <c r="H182" s="43"/>
      <c r="I182" s="43"/>
      <c r="J182" s="43"/>
      <c r="K182" s="43"/>
      <c r="L182" s="43"/>
      <c r="M182" s="43"/>
      <c r="N182" s="43"/>
      <c r="O182" s="44"/>
    </row>
    <row r="183" spans="1:15" ht="12.5" x14ac:dyDescent="0.25">
      <c r="A183" s="1">
        <f t="shared" si="18"/>
        <v>137</v>
      </c>
      <c r="B183" s="5">
        <f t="shared" si="17"/>
        <v>-1796.3167369837947</v>
      </c>
      <c r="C183" s="5">
        <f t="shared" si="19"/>
        <v>-1308.1664721457007</v>
      </c>
      <c r="D183" s="5">
        <f t="shared" si="20"/>
        <v>488.15026483809402</v>
      </c>
      <c r="E183" s="5">
        <f t="shared" si="21"/>
        <v>223768.95924585345</v>
      </c>
      <c r="F183" s="42"/>
      <c r="G183" s="43"/>
      <c r="H183" s="43"/>
      <c r="I183" s="43"/>
      <c r="J183" s="43"/>
      <c r="K183" s="43"/>
      <c r="L183" s="43"/>
      <c r="M183" s="43"/>
      <c r="N183" s="43"/>
      <c r="O183" s="44"/>
    </row>
    <row r="184" spans="1:15" ht="12.5" x14ac:dyDescent="0.25">
      <c r="A184" s="1">
        <f t="shared" si="18"/>
        <v>138</v>
      </c>
      <c r="B184" s="5">
        <f t="shared" si="17"/>
        <v>-1796.3167369837947</v>
      </c>
      <c r="C184" s="5">
        <f t="shared" si="19"/>
        <v>-1305.3189289341451</v>
      </c>
      <c r="D184" s="5">
        <f t="shared" si="20"/>
        <v>490.99780804964962</v>
      </c>
      <c r="E184" s="5">
        <f t="shared" si="21"/>
        <v>223277.96143780381</v>
      </c>
      <c r="F184" s="42"/>
      <c r="G184" s="43"/>
      <c r="H184" s="43"/>
      <c r="I184" s="43"/>
      <c r="J184" s="43"/>
      <c r="K184" s="43"/>
      <c r="L184" s="43"/>
      <c r="M184" s="43"/>
      <c r="N184" s="43"/>
      <c r="O184" s="44"/>
    </row>
    <row r="185" spans="1:15" ht="12.5" x14ac:dyDescent="0.25">
      <c r="A185" s="1">
        <f t="shared" si="18"/>
        <v>139</v>
      </c>
      <c r="B185" s="5">
        <f t="shared" si="17"/>
        <v>-1796.3167369837947</v>
      </c>
      <c r="C185" s="5">
        <f t="shared" si="19"/>
        <v>-1302.4547750538557</v>
      </c>
      <c r="D185" s="5">
        <f t="shared" si="20"/>
        <v>493.86196192993907</v>
      </c>
      <c r="E185" s="5">
        <f t="shared" si="21"/>
        <v>222784.09947587387</v>
      </c>
      <c r="F185" s="42"/>
      <c r="G185" s="43"/>
      <c r="H185" s="43"/>
      <c r="I185" s="43"/>
      <c r="J185" s="43"/>
      <c r="K185" s="43"/>
      <c r="L185" s="43"/>
      <c r="M185" s="43"/>
      <c r="N185" s="43"/>
      <c r="O185" s="44"/>
    </row>
    <row r="186" spans="1:15" ht="12.5" x14ac:dyDescent="0.25">
      <c r="A186" s="1">
        <f t="shared" si="18"/>
        <v>140</v>
      </c>
      <c r="B186" s="5">
        <f t="shared" si="17"/>
        <v>-1796.3167369837947</v>
      </c>
      <c r="C186" s="5">
        <f t="shared" si="19"/>
        <v>-1299.5739136092643</v>
      </c>
      <c r="D186" s="5">
        <f t="shared" si="20"/>
        <v>496.74282337453042</v>
      </c>
      <c r="E186" s="5">
        <f t="shared" si="21"/>
        <v>222287.35665249935</v>
      </c>
      <c r="F186" s="42"/>
      <c r="G186" s="43"/>
      <c r="H186" s="43"/>
      <c r="I186" s="43"/>
      <c r="J186" s="43"/>
      <c r="K186" s="43"/>
      <c r="L186" s="43"/>
      <c r="M186" s="43"/>
      <c r="N186" s="43"/>
      <c r="O186" s="44"/>
    </row>
    <row r="187" spans="1:15" ht="12.5" x14ac:dyDescent="0.25">
      <c r="A187" s="1">
        <f t="shared" si="18"/>
        <v>141</v>
      </c>
      <c r="B187" s="5">
        <f t="shared" si="17"/>
        <v>-1796.3167369837947</v>
      </c>
      <c r="C187" s="5">
        <f t="shared" si="19"/>
        <v>-1296.6762471395796</v>
      </c>
      <c r="D187" s="5">
        <f t="shared" si="20"/>
        <v>499.64048984421515</v>
      </c>
      <c r="E187" s="5">
        <f t="shared" si="21"/>
        <v>221787.71616265512</v>
      </c>
      <c r="F187" s="42"/>
      <c r="G187" s="43"/>
      <c r="H187" s="43"/>
      <c r="I187" s="43"/>
      <c r="J187" s="43"/>
      <c r="K187" s="43"/>
      <c r="L187" s="43"/>
      <c r="M187" s="43"/>
      <c r="N187" s="43"/>
      <c r="O187" s="44"/>
    </row>
    <row r="188" spans="1:15" ht="12.5" x14ac:dyDescent="0.25">
      <c r="A188" s="1">
        <f t="shared" si="18"/>
        <v>142</v>
      </c>
      <c r="B188" s="5">
        <f t="shared" si="17"/>
        <v>-1796.3167369837947</v>
      </c>
      <c r="C188" s="5">
        <f t="shared" si="19"/>
        <v>-1293.7616776154882</v>
      </c>
      <c r="D188" s="5">
        <f t="shared" si="20"/>
        <v>502.5550593683065</v>
      </c>
      <c r="E188" s="5">
        <f t="shared" si="21"/>
        <v>221285.16110328681</v>
      </c>
      <c r="F188" s="42"/>
      <c r="G188" s="43"/>
      <c r="H188" s="43"/>
      <c r="I188" s="43"/>
      <c r="J188" s="43"/>
      <c r="K188" s="43"/>
      <c r="L188" s="43"/>
      <c r="M188" s="43"/>
      <c r="N188" s="43"/>
      <c r="O188" s="44"/>
    </row>
    <row r="189" spans="1:15" ht="12.5" x14ac:dyDescent="0.25">
      <c r="A189" s="1">
        <f t="shared" si="18"/>
        <v>143</v>
      </c>
      <c r="B189" s="5">
        <f t="shared" si="17"/>
        <v>-1796.3167369837947</v>
      </c>
      <c r="C189" s="5">
        <f t="shared" si="19"/>
        <v>-1290.8301064358398</v>
      </c>
      <c r="D189" s="5">
        <f t="shared" si="20"/>
        <v>505.48663054795497</v>
      </c>
      <c r="E189" s="5">
        <f t="shared" si="21"/>
        <v>220779.67447273884</v>
      </c>
      <c r="F189" s="42"/>
      <c r="G189" s="43"/>
      <c r="H189" s="43"/>
      <c r="I189" s="43"/>
      <c r="J189" s="43"/>
      <c r="K189" s="43"/>
      <c r="L189" s="43"/>
      <c r="M189" s="43"/>
      <c r="N189" s="43"/>
      <c r="O189" s="44"/>
    </row>
    <row r="190" spans="1:15" ht="12.5" x14ac:dyDescent="0.25">
      <c r="A190" s="1">
        <f t="shared" si="18"/>
        <v>144</v>
      </c>
      <c r="B190" s="5">
        <f t="shared" si="17"/>
        <v>-1796.3167369837947</v>
      </c>
      <c r="C190" s="5">
        <f t="shared" si="19"/>
        <v>-1287.8814344243099</v>
      </c>
      <c r="D190" s="5">
        <f t="shared" si="20"/>
        <v>508.43530255948485</v>
      </c>
      <c r="E190" s="5">
        <f t="shared" si="21"/>
        <v>220271.23917017935</v>
      </c>
      <c r="F190" s="42"/>
      <c r="G190" s="43"/>
      <c r="H190" s="43"/>
      <c r="I190" s="43"/>
      <c r="J190" s="43"/>
      <c r="K190" s="43"/>
      <c r="L190" s="43"/>
      <c r="M190" s="43"/>
      <c r="N190" s="43"/>
      <c r="O190" s="44"/>
    </row>
    <row r="191" spans="1:15" ht="12.5" x14ac:dyDescent="0.25">
      <c r="A191" s="1">
        <f t="shared" si="18"/>
        <v>145</v>
      </c>
      <c r="B191" s="5">
        <f t="shared" si="17"/>
        <v>-1796.3167369837947</v>
      </c>
      <c r="C191" s="5">
        <f t="shared" si="19"/>
        <v>-1284.9155618260463</v>
      </c>
      <c r="D191" s="5">
        <f t="shared" si="20"/>
        <v>511.40117515774841</v>
      </c>
      <c r="E191" s="5">
        <f t="shared" si="21"/>
        <v>219759.8379950216</v>
      </c>
      <c r="F191" s="42"/>
      <c r="G191" s="43"/>
      <c r="H191" s="43"/>
      <c r="I191" s="43"/>
      <c r="J191" s="43"/>
      <c r="K191" s="43"/>
      <c r="L191" s="43"/>
      <c r="M191" s="43"/>
      <c r="N191" s="43"/>
      <c r="O191" s="44"/>
    </row>
    <row r="192" spans="1:15" ht="12.5" x14ac:dyDescent="0.25">
      <c r="A192" s="1">
        <f t="shared" si="18"/>
        <v>146</v>
      </c>
      <c r="B192" s="5">
        <f t="shared" si="17"/>
        <v>-1796.3167369837947</v>
      </c>
      <c r="C192" s="5">
        <f t="shared" si="19"/>
        <v>-1281.9323883042928</v>
      </c>
      <c r="D192" s="5">
        <f t="shared" si="20"/>
        <v>514.38434867950195</v>
      </c>
      <c r="E192" s="5">
        <f t="shared" si="21"/>
        <v>219245.4536463421</v>
      </c>
      <c r="F192" s="42"/>
      <c r="G192" s="43"/>
      <c r="H192" s="43"/>
      <c r="I192" s="43"/>
      <c r="J192" s="43"/>
      <c r="K192" s="43"/>
      <c r="L192" s="43"/>
      <c r="M192" s="43"/>
      <c r="N192" s="43"/>
      <c r="O192" s="44"/>
    </row>
    <row r="193" spans="1:15" ht="12.5" x14ac:dyDescent="0.25">
      <c r="A193" s="1">
        <f t="shared" si="18"/>
        <v>147</v>
      </c>
      <c r="B193" s="5">
        <f t="shared" si="17"/>
        <v>-1796.3167369837947</v>
      </c>
      <c r="C193" s="5">
        <f t="shared" si="19"/>
        <v>-1278.9318129369956</v>
      </c>
      <c r="D193" s="5">
        <f t="shared" si="20"/>
        <v>517.38492404679914</v>
      </c>
      <c r="E193" s="5">
        <f t="shared" si="21"/>
        <v>218728.06872229528</v>
      </c>
      <c r="F193" s="42"/>
      <c r="G193" s="43"/>
      <c r="H193" s="43"/>
      <c r="I193" s="43"/>
      <c r="J193" s="43"/>
      <c r="K193" s="43"/>
      <c r="L193" s="43"/>
      <c r="M193" s="43"/>
      <c r="N193" s="43"/>
      <c r="O193" s="44"/>
    </row>
    <row r="194" spans="1:15" ht="12.5" x14ac:dyDescent="0.25">
      <c r="A194" s="1">
        <f t="shared" si="18"/>
        <v>148</v>
      </c>
      <c r="B194" s="5">
        <f t="shared" si="17"/>
        <v>-1796.3167369837947</v>
      </c>
      <c r="C194" s="5">
        <f t="shared" si="19"/>
        <v>-1275.9137342133893</v>
      </c>
      <c r="D194" s="5">
        <f t="shared" si="20"/>
        <v>520.40300277040546</v>
      </c>
      <c r="E194" s="5">
        <f t="shared" si="21"/>
        <v>218207.66571952487</v>
      </c>
      <c r="F194" s="42"/>
      <c r="G194" s="43"/>
      <c r="H194" s="43"/>
      <c r="I194" s="43"/>
      <c r="J194" s="43"/>
      <c r="K194" s="43"/>
      <c r="L194" s="43"/>
      <c r="M194" s="43"/>
      <c r="N194" s="43"/>
      <c r="O194" s="44"/>
    </row>
    <row r="195" spans="1:15" ht="12.5" x14ac:dyDescent="0.25">
      <c r="A195" s="1">
        <f t="shared" si="18"/>
        <v>149</v>
      </c>
      <c r="B195" s="5">
        <f t="shared" si="17"/>
        <v>-1796.3167369837947</v>
      </c>
      <c r="C195" s="5">
        <f t="shared" si="19"/>
        <v>-1272.8780500305618</v>
      </c>
      <c r="D195" s="5">
        <f t="shared" si="20"/>
        <v>523.43868695323295</v>
      </c>
      <c r="E195" s="5">
        <f t="shared" si="21"/>
        <v>217684.22703257162</v>
      </c>
      <c r="F195" s="42"/>
      <c r="G195" s="43"/>
      <c r="H195" s="43"/>
      <c r="I195" s="43"/>
      <c r="J195" s="43"/>
      <c r="K195" s="43"/>
      <c r="L195" s="43"/>
      <c r="M195" s="43"/>
      <c r="N195" s="43"/>
      <c r="O195" s="44"/>
    </row>
    <row r="196" spans="1:15" ht="12.5" x14ac:dyDescent="0.25">
      <c r="A196" s="1">
        <f t="shared" si="18"/>
        <v>150</v>
      </c>
      <c r="B196" s="5">
        <f t="shared" si="17"/>
        <v>-1796.3167369837947</v>
      </c>
      <c r="C196" s="5">
        <f t="shared" si="19"/>
        <v>-1269.8246576900012</v>
      </c>
      <c r="D196" s="5">
        <f t="shared" si="20"/>
        <v>526.49207929379349</v>
      </c>
      <c r="E196" s="5">
        <f t="shared" si="21"/>
        <v>217157.73495327783</v>
      </c>
      <c r="F196" s="42"/>
      <c r="G196" s="43"/>
      <c r="H196" s="43"/>
      <c r="I196" s="43"/>
      <c r="J196" s="43"/>
      <c r="K196" s="43"/>
      <c r="L196" s="43"/>
      <c r="M196" s="43"/>
      <c r="N196" s="43"/>
      <c r="O196" s="44"/>
    </row>
    <row r="197" spans="1:15" ht="12.5" x14ac:dyDescent="0.25">
      <c r="A197" s="1">
        <f t="shared" si="18"/>
        <v>151</v>
      </c>
      <c r="B197" s="5">
        <f t="shared" si="17"/>
        <v>-1796.3167369837947</v>
      </c>
      <c r="C197" s="5">
        <f t="shared" si="19"/>
        <v>-1266.7534538941206</v>
      </c>
      <c r="D197" s="5">
        <f t="shared" si="20"/>
        <v>529.56328308967409</v>
      </c>
      <c r="E197" s="5">
        <f t="shared" si="21"/>
        <v>216628.17167018817</v>
      </c>
      <c r="F197" s="42"/>
      <c r="G197" s="43"/>
      <c r="H197" s="43"/>
      <c r="I197" s="43"/>
      <c r="J197" s="43"/>
      <c r="K197" s="43"/>
      <c r="L197" s="43"/>
      <c r="M197" s="43"/>
      <c r="N197" s="43"/>
      <c r="O197" s="44"/>
    </row>
    <row r="198" spans="1:15" ht="12.5" x14ac:dyDescent="0.25">
      <c r="A198" s="1">
        <f t="shared" si="18"/>
        <v>152</v>
      </c>
      <c r="B198" s="5">
        <f t="shared" si="17"/>
        <v>-1796.3167369837947</v>
      </c>
      <c r="C198" s="5">
        <f t="shared" si="19"/>
        <v>-1263.6643347427644</v>
      </c>
      <c r="D198" s="5">
        <f t="shared" si="20"/>
        <v>532.65240224103036</v>
      </c>
      <c r="E198" s="5">
        <f t="shared" si="21"/>
        <v>216095.51926794712</v>
      </c>
      <c r="F198" s="42"/>
      <c r="G198" s="43"/>
      <c r="H198" s="43"/>
      <c r="I198" s="43"/>
      <c r="J198" s="43"/>
      <c r="K198" s="43"/>
      <c r="L198" s="43"/>
      <c r="M198" s="43"/>
      <c r="N198" s="43"/>
      <c r="O198" s="44"/>
    </row>
    <row r="199" spans="1:15" ht="12.5" x14ac:dyDescent="0.25">
      <c r="A199" s="1">
        <f t="shared" si="18"/>
        <v>153</v>
      </c>
      <c r="B199" s="5">
        <f t="shared" si="17"/>
        <v>-1796.3167369837947</v>
      </c>
      <c r="C199" s="5">
        <f t="shared" si="19"/>
        <v>-1260.5571957296916</v>
      </c>
      <c r="D199" s="5">
        <f t="shared" si="20"/>
        <v>535.75954125410317</v>
      </c>
      <c r="E199" s="5">
        <f t="shared" si="21"/>
        <v>215559.75972669301</v>
      </c>
      <c r="F199" s="42"/>
      <c r="G199" s="43"/>
      <c r="H199" s="43"/>
      <c r="I199" s="43"/>
      <c r="J199" s="43"/>
      <c r="K199" s="43"/>
      <c r="L199" s="43"/>
      <c r="M199" s="43"/>
      <c r="N199" s="43"/>
      <c r="O199" s="44"/>
    </row>
    <row r="200" spans="1:15" ht="12.5" x14ac:dyDescent="0.25">
      <c r="A200" s="1">
        <f t="shared" si="18"/>
        <v>154</v>
      </c>
      <c r="B200" s="5">
        <f t="shared" si="17"/>
        <v>-1796.3167369837947</v>
      </c>
      <c r="C200" s="5">
        <f t="shared" si="19"/>
        <v>-1257.4319317390425</v>
      </c>
      <c r="D200" s="5">
        <f t="shared" si="20"/>
        <v>538.88480524475222</v>
      </c>
      <c r="E200" s="5">
        <f t="shared" si="21"/>
        <v>215020.87492144827</v>
      </c>
      <c r="F200" s="42"/>
      <c r="G200" s="43"/>
      <c r="H200" s="43"/>
      <c r="I200" s="43"/>
      <c r="J200" s="43"/>
      <c r="K200" s="43"/>
      <c r="L200" s="43"/>
      <c r="M200" s="43"/>
      <c r="N200" s="43"/>
      <c r="O200" s="44"/>
    </row>
    <row r="201" spans="1:15" ht="12.5" x14ac:dyDescent="0.25">
      <c r="A201" s="1">
        <f t="shared" si="18"/>
        <v>155</v>
      </c>
      <c r="B201" s="5">
        <f t="shared" si="17"/>
        <v>-1796.3167369837947</v>
      </c>
      <c r="C201" s="5">
        <f t="shared" si="19"/>
        <v>-1254.2884370417817</v>
      </c>
      <c r="D201" s="5">
        <f t="shared" si="20"/>
        <v>542.02829994201306</v>
      </c>
      <c r="E201" s="5">
        <f t="shared" si="21"/>
        <v>214478.84662150627</v>
      </c>
      <c r="F201" s="42"/>
      <c r="G201" s="43"/>
      <c r="H201" s="43"/>
      <c r="I201" s="43"/>
      <c r="J201" s="43"/>
      <c r="K201" s="43"/>
      <c r="L201" s="43"/>
      <c r="M201" s="43"/>
      <c r="N201" s="43"/>
      <c r="O201" s="44"/>
    </row>
    <row r="202" spans="1:15" ht="12.5" x14ac:dyDescent="0.25">
      <c r="A202" s="1">
        <f t="shared" si="18"/>
        <v>156</v>
      </c>
      <c r="B202" s="5">
        <f t="shared" si="17"/>
        <v>-1796.3167369837947</v>
      </c>
      <c r="C202" s="5">
        <f t="shared" si="19"/>
        <v>-1251.1266052921198</v>
      </c>
      <c r="D202" s="5">
        <f t="shared" si="20"/>
        <v>545.19013169167488</v>
      </c>
      <c r="E202" s="5">
        <f t="shared" si="21"/>
        <v>213933.6564898146</v>
      </c>
      <c r="F202" s="42"/>
      <c r="G202" s="43"/>
      <c r="H202" s="43"/>
      <c r="I202" s="43"/>
      <c r="J202" s="43"/>
      <c r="K202" s="43"/>
      <c r="L202" s="43"/>
      <c r="M202" s="43"/>
      <c r="N202" s="43"/>
      <c r="O202" s="44"/>
    </row>
    <row r="203" spans="1:15" ht="12.5" x14ac:dyDescent="0.25">
      <c r="A203" s="1">
        <f t="shared" si="18"/>
        <v>157</v>
      </c>
      <c r="B203" s="5">
        <f t="shared" si="17"/>
        <v>-1796.3167369837947</v>
      </c>
      <c r="C203" s="5">
        <f t="shared" si="19"/>
        <v>-1247.9463295239186</v>
      </c>
      <c r="D203" s="5">
        <f t="shared" si="20"/>
        <v>548.37040745987611</v>
      </c>
      <c r="E203" s="5">
        <f t="shared" si="21"/>
        <v>213385.28608235472</v>
      </c>
      <c r="F203" s="42"/>
      <c r="G203" s="43"/>
      <c r="H203" s="43"/>
      <c r="I203" s="43"/>
      <c r="J203" s="43"/>
      <c r="K203" s="43"/>
      <c r="L203" s="43"/>
      <c r="M203" s="43"/>
      <c r="N203" s="43"/>
      <c r="O203" s="44"/>
    </row>
    <row r="204" spans="1:15" ht="12.5" x14ac:dyDescent="0.25">
      <c r="A204" s="1">
        <f t="shared" si="18"/>
        <v>158</v>
      </c>
      <c r="B204" s="5">
        <f t="shared" si="17"/>
        <v>-1796.3167369837947</v>
      </c>
      <c r="C204" s="5">
        <f t="shared" si="19"/>
        <v>-1244.7475021470693</v>
      </c>
      <c r="D204" s="5">
        <f t="shared" si="20"/>
        <v>551.5692348367254</v>
      </c>
      <c r="E204" s="5">
        <f t="shared" si="21"/>
        <v>212833.71684751799</v>
      </c>
      <c r="F204" s="42"/>
      <c r="G204" s="43"/>
      <c r="H204" s="43"/>
      <c r="I204" s="43"/>
      <c r="J204" s="43"/>
      <c r="K204" s="43"/>
      <c r="L204" s="43"/>
      <c r="M204" s="43"/>
      <c r="N204" s="43"/>
      <c r="O204" s="44"/>
    </row>
    <row r="205" spans="1:15" ht="12.5" x14ac:dyDescent="0.25">
      <c r="A205" s="1">
        <f t="shared" si="18"/>
        <v>159</v>
      </c>
      <c r="B205" s="5">
        <f t="shared" si="17"/>
        <v>-1796.3167369837947</v>
      </c>
      <c r="C205" s="5">
        <f t="shared" si="19"/>
        <v>-1241.5300149438551</v>
      </c>
      <c r="D205" s="5">
        <f t="shared" si="20"/>
        <v>554.7867220399396</v>
      </c>
      <c r="E205" s="5">
        <f t="shared" si="21"/>
        <v>212278.93012547804</v>
      </c>
      <c r="F205" s="42"/>
      <c r="G205" s="43"/>
      <c r="H205" s="43"/>
      <c r="I205" s="43"/>
      <c r="J205" s="43"/>
      <c r="K205" s="43"/>
      <c r="L205" s="43"/>
      <c r="M205" s="43"/>
      <c r="N205" s="43"/>
      <c r="O205" s="44"/>
    </row>
    <row r="206" spans="1:15" ht="12.5" x14ac:dyDescent="0.25">
      <c r="A206" s="1">
        <f t="shared" si="18"/>
        <v>160</v>
      </c>
      <c r="B206" s="5">
        <f t="shared" si="17"/>
        <v>-1796.3167369837947</v>
      </c>
      <c r="C206" s="5">
        <f t="shared" si="19"/>
        <v>-1238.2937590652887</v>
      </c>
      <c r="D206" s="5">
        <f t="shared" si="20"/>
        <v>558.02297791850606</v>
      </c>
      <c r="E206" s="5">
        <f t="shared" si="21"/>
        <v>211720.90714755954</v>
      </c>
      <c r="F206" s="42"/>
      <c r="G206" s="43"/>
      <c r="H206" s="43"/>
      <c r="I206" s="43"/>
      <c r="J206" s="43"/>
      <c r="K206" s="43"/>
      <c r="L206" s="43"/>
      <c r="M206" s="43"/>
      <c r="N206" s="43"/>
      <c r="O206" s="44"/>
    </row>
    <row r="207" spans="1:15" ht="12.5" x14ac:dyDescent="0.25">
      <c r="A207" s="1">
        <f t="shared" si="18"/>
        <v>161</v>
      </c>
      <c r="B207" s="5">
        <f t="shared" si="17"/>
        <v>-1796.3167369837947</v>
      </c>
      <c r="C207" s="5">
        <f t="shared" si="19"/>
        <v>-1235.0386250274307</v>
      </c>
      <c r="D207" s="5">
        <f t="shared" si="20"/>
        <v>561.278111956364</v>
      </c>
      <c r="E207" s="5">
        <f t="shared" si="21"/>
        <v>211159.62903560317</v>
      </c>
      <c r="F207" s="42"/>
      <c r="G207" s="43"/>
      <c r="H207" s="43"/>
      <c r="I207" s="43"/>
      <c r="J207" s="43"/>
      <c r="K207" s="43"/>
      <c r="L207" s="43"/>
      <c r="M207" s="43"/>
      <c r="N207" s="43"/>
      <c r="O207" s="44"/>
    </row>
    <row r="208" spans="1:15" ht="12.5" x14ac:dyDescent="0.25">
      <c r="A208" s="1">
        <f t="shared" si="18"/>
        <v>162</v>
      </c>
      <c r="B208" s="5">
        <f t="shared" si="17"/>
        <v>-1796.3167369837947</v>
      </c>
      <c r="C208" s="5">
        <f t="shared" si="19"/>
        <v>-1231.7645027076851</v>
      </c>
      <c r="D208" s="5">
        <f t="shared" si="20"/>
        <v>564.55223427610963</v>
      </c>
      <c r="E208" s="5">
        <f t="shared" si="21"/>
        <v>210595.07680132706</v>
      </c>
      <c r="F208" s="42"/>
      <c r="G208" s="43"/>
      <c r="H208" s="43"/>
      <c r="I208" s="43"/>
      <c r="J208" s="43"/>
      <c r="K208" s="43"/>
      <c r="L208" s="43"/>
      <c r="M208" s="43"/>
      <c r="N208" s="43"/>
      <c r="O208" s="44"/>
    </row>
    <row r="209" spans="1:15" ht="12.5" x14ac:dyDescent="0.25">
      <c r="A209" s="1">
        <f t="shared" si="18"/>
        <v>163</v>
      </c>
      <c r="B209" s="5">
        <f t="shared" si="17"/>
        <v>-1796.3167369837947</v>
      </c>
      <c r="C209" s="5">
        <f t="shared" si="19"/>
        <v>-1228.4712813410745</v>
      </c>
      <c r="D209" s="5">
        <f t="shared" si="20"/>
        <v>567.84545564272025</v>
      </c>
      <c r="E209" s="5">
        <f t="shared" si="21"/>
        <v>210027.23134568433</v>
      </c>
      <c r="F209" s="42"/>
      <c r="G209" s="43"/>
      <c r="H209" s="43"/>
      <c r="I209" s="43"/>
      <c r="J209" s="43"/>
      <c r="K209" s="43"/>
      <c r="L209" s="43"/>
      <c r="M209" s="43"/>
      <c r="N209" s="43"/>
      <c r="O209" s="44"/>
    </row>
    <row r="210" spans="1:15" ht="12.5" x14ac:dyDescent="0.25">
      <c r="A210" s="1">
        <f t="shared" si="18"/>
        <v>164</v>
      </c>
      <c r="B210" s="5">
        <f t="shared" si="17"/>
        <v>-1796.3167369837947</v>
      </c>
      <c r="C210" s="5">
        <f t="shared" si="19"/>
        <v>-1225.158849516492</v>
      </c>
      <c r="D210" s="5">
        <f t="shared" si="20"/>
        <v>571.15788746730277</v>
      </c>
      <c r="E210" s="5">
        <f t="shared" si="21"/>
        <v>209456.07345821703</v>
      </c>
      <c r="F210" s="42"/>
      <c r="G210" s="43"/>
      <c r="H210" s="43"/>
      <c r="I210" s="43"/>
      <c r="J210" s="43"/>
      <c r="K210" s="43"/>
      <c r="L210" s="43"/>
      <c r="M210" s="43"/>
      <c r="N210" s="43"/>
      <c r="O210" s="44"/>
    </row>
    <row r="211" spans="1:15" ht="12.5" x14ac:dyDescent="0.25">
      <c r="A211" s="1">
        <f t="shared" si="18"/>
        <v>165</v>
      </c>
      <c r="B211" s="5">
        <f t="shared" si="17"/>
        <v>-1796.3167369837947</v>
      </c>
      <c r="C211" s="5">
        <f t="shared" si="19"/>
        <v>-1221.8270951729328</v>
      </c>
      <c r="D211" s="5">
        <f t="shared" si="20"/>
        <v>574.48964181086194</v>
      </c>
      <c r="E211" s="5">
        <f t="shared" si="21"/>
        <v>208881.58381640617</v>
      </c>
      <c r="F211" s="42"/>
      <c r="G211" s="43"/>
      <c r="H211" s="43"/>
      <c r="I211" s="43"/>
      <c r="J211" s="43"/>
      <c r="K211" s="43"/>
      <c r="L211" s="43"/>
      <c r="M211" s="43"/>
      <c r="N211" s="43"/>
      <c r="O211" s="44"/>
    </row>
    <row r="212" spans="1:15" ht="12.5" x14ac:dyDescent="0.25">
      <c r="A212" s="1">
        <f t="shared" si="18"/>
        <v>166</v>
      </c>
      <c r="B212" s="5">
        <f t="shared" si="17"/>
        <v>-1796.3167369837947</v>
      </c>
      <c r="C212" s="5">
        <f t="shared" si="19"/>
        <v>-1218.4759055957027</v>
      </c>
      <c r="D212" s="5">
        <f t="shared" si="20"/>
        <v>577.84083138809206</v>
      </c>
      <c r="E212" s="5">
        <f t="shared" si="21"/>
        <v>208303.74298501809</v>
      </c>
      <c r="F212" s="42"/>
      <c r="G212" s="43"/>
      <c r="H212" s="43"/>
      <c r="I212" s="43"/>
      <c r="J212" s="43"/>
      <c r="K212" s="43"/>
      <c r="L212" s="43"/>
      <c r="M212" s="43"/>
      <c r="N212" s="43"/>
      <c r="O212" s="44"/>
    </row>
    <row r="213" spans="1:15" ht="12.5" x14ac:dyDescent="0.25">
      <c r="A213" s="1">
        <f t="shared" si="18"/>
        <v>167</v>
      </c>
      <c r="B213" s="5">
        <f t="shared" si="17"/>
        <v>-1796.3167369837947</v>
      </c>
      <c r="C213" s="5">
        <f t="shared" si="19"/>
        <v>-1215.1051674126056</v>
      </c>
      <c r="D213" s="5">
        <f t="shared" si="20"/>
        <v>581.2115695711891</v>
      </c>
      <c r="E213" s="5">
        <f t="shared" si="21"/>
        <v>207722.53141544689</v>
      </c>
      <c r="F213" s="42"/>
      <c r="G213" s="43"/>
      <c r="H213" s="43"/>
      <c r="I213" s="43"/>
      <c r="J213" s="43"/>
      <c r="K213" s="43"/>
      <c r="L213" s="43"/>
      <c r="M213" s="43"/>
      <c r="N213" s="43"/>
      <c r="O213" s="44"/>
    </row>
    <row r="214" spans="1:15" ht="12.5" x14ac:dyDescent="0.25">
      <c r="A214" s="1">
        <f t="shared" si="18"/>
        <v>168</v>
      </c>
      <c r="B214" s="5">
        <f t="shared" si="17"/>
        <v>-1796.3167369837947</v>
      </c>
      <c r="C214" s="5">
        <f t="shared" si="19"/>
        <v>-1211.714766590107</v>
      </c>
      <c r="D214" s="5">
        <f t="shared" si="20"/>
        <v>584.60197039368768</v>
      </c>
      <c r="E214" s="5">
        <f t="shared" si="21"/>
        <v>207137.92944505322</v>
      </c>
      <c r="F214" s="42"/>
      <c r="G214" s="43"/>
      <c r="H214" s="43"/>
      <c r="I214" s="43"/>
      <c r="J214" s="43"/>
      <c r="K214" s="43"/>
      <c r="L214" s="43"/>
      <c r="M214" s="43"/>
      <c r="N214" s="43"/>
      <c r="O214" s="44"/>
    </row>
    <row r="215" spans="1:15" ht="12.5" x14ac:dyDescent="0.25">
      <c r="A215" s="1">
        <f t="shared" si="18"/>
        <v>169</v>
      </c>
      <c r="B215" s="5">
        <f t="shared" si="17"/>
        <v>-1796.3167369837947</v>
      </c>
      <c r="C215" s="5">
        <f t="shared" si="19"/>
        <v>-1208.3045884294772</v>
      </c>
      <c r="D215" s="5">
        <f t="shared" si="20"/>
        <v>588.01214855431749</v>
      </c>
      <c r="E215" s="5">
        <f t="shared" si="21"/>
        <v>206549.9172964989</v>
      </c>
      <c r="F215" s="42"/>
      <c r="G215" s="43"/>
      <c r="H215" s="43"/>
      <c r="I215" s="43"/>
      <c r="J215" s="43"/>
      <c r="K215" s="43"/>
      <c r="L215" s="43"/>
      <c r="M215" s="43"/>
      <c r="N215" s="43"/>
      <c r="O215" s="44"/>
    </row>
    <row r="216" spans="1:15" ht="12.5" x14ac:dyDescent="0.25">
      <c r="A216" s="1">
        <f t="shared" si="18"/>
        <v>170</v>
      </c>
      <c r="B216" s="5">
        <f t="shared" si="17"/>
        <v>-1796.3167369837947</v>
      </c>
      <c r="C216" s="5">
        <f t="shared" si="19"/>
        <v>-1204.8745175629103</v>
      </c>
      <c r="D216" s="5">
        <f t="shared" si="20"/>
        <v>591.44221942088438</v>
      </c>
      <c r="E216" s="5">
        <f t="shared" si="21"/>
        <v>205958.47507707801</v>
      </c>
      <c r="F216" s="42"/>
      <c r="G216" s="43"/>
      <c r="H216" s="43"/>
      <c r="I216" s="43"/>
      <c r="J216" s="43"/>
      <c r="K216" s="43"/>
      <c r="L216" s="43"/>
      <c r="M216" s="43"/>
      <c r="N216" s="43"/>
      <c r="O216" s="44"/>
    </row>
    <row r="217" spans="1:15" ht="12.5" x14ac:dyDescent="0.25">
      <c r="A217" s="1">
        <f t="shared" si="18"/>
        <v>171</v>
      </c>
      <c r="B217" s="5">
        <f t="shared" si="17"/>
        <v>-1796.3167369837947</v>
      </c>
      <c r="C217" s="5">
        <f t="shared" si="19"/>
        <v>-1201.4244379496217</v>
      </c>
      <c r="D217" s="5">
        <f t="shared" si="20"/>
        <v>594.89229903417299</v>
      </c>
      <c r="E217" s="5">
        <f t="shared" si="21"/>
        <v>205363.58277804384</v>
      </c>
      <c r="F217" s="42"/>
      <c r="G217" s="43"/>
      <c r="H217" s="43"/>
      <c r="I217" s="43"/>
      <c r="J217" s="43"/>
      <c r="K217" s="43"/>
      <c r="L217" s="43"/>
      <c r="M217" s="43"/>
      <c r="N217" s="43"/>
      <c r="O217" s="44"/>
    </row>
    <row r="218" spans="1:15" ht="12.5" x14ac:dyDescent="0.25">
      <c r="A218" s="1">
        <f t="shared" si="18"/>
        <v>172</v>
      </c>
      <c r="B218" s="5">
        <f t="shared" si="17"/>
        <v>-1796.3167369837947</v>
      </c>
      <c r="C218" s="5">
        <f t="shared" si="19"/>
        <v>-1197.9542328719224</v>
      </c>
      <c r="D218" s="5">
        <f t="shared" si="20"/>
        <v>598.36250411187234</v>
      </c>
      <c r="E218" s="5">
        <f t="shared" si="21"/>
        <v>204765.22027393198</v>
      </c>
      <c r="F218" s="42"/>
      <c r="G218" s="43"/>
      <c r="H218" s="43"/>
      <c r="I218" s="43"/>
      <c r="J218" s="43"/>
      <c r="K218" s="43"/>
      <c r="L218" s="43"/>
      <c r="M218" s="43"/>
      <c r="N218" s="43"/>
      <c r="O218" s="44"/>
    </row>
    <row r="219" spans="1:15" ht="12.5" x14ac:dyDescent="0.25">
      <c r="A219" s="1">
        <f t="shared" si="18"/>
        <v>173</v>
      </c>
      <c r="B219" s="5">
        <f t="shared" si="17"/>
        <v>-1796.3167369837947</v>
      </c>
      <c r="C219" s="5">
        <f t="shared" si="19"/>
        <v>-1194.4637849312699</v>
      </c>
      <c r="D219" s="5">
        <f t="shared" si="20"/>
        <v>601.85295205252487</v>
      </c>
      <c r="E219" s="5">
        <f t="shared" si="21"/>
        <v>204163.36732187946</v>
      </c>
      <c r="F219" s="42"/>
      <c r="G219" s="43"/>
      <c r="H219" s="43"/>
      <c r="I219" s="43"/>
      <c r="J219" s="43"/>
      <c r="K219" s="43"/>
      <c r="L219" s="43"/>
      <c r="M219" s="43"/>
      <c r="N219" s="43"/>
      <c r="O219" s="44"/>
    </row>
    <row r="220" spans="1:15" ht="12.5" x14ac:dyDescent="0.25">
      <c r="A220" s="1">
        <f t="shared" si="18"/>
        <v>174</v>
      </c>
      <c r="B220" s="5">
        <f t="shared" si="17"/>
        <v>-1796.3167369837947</v>
      </c>
      <c r="C220" s="5">
        <f t="shared" si="19"/>
        <v>-1190.952976044297</v>
      </c>
      <c r="D220" s="5">
        <f t="shared" si="20"/>
        <v>605.36376093949775</v>
      </c>
      <c r="E220" s="5">
        <f t="shared" si="21"/>
        <v>203558.00356093995</v>
      </c>
      <c r="F220" s="42"/>
      <c r="G220" s="43"/>
      <c r="H220" s="43"/>
      <c r="I220" s="43"/>
      <c r="J220" s="43"/>
      <c r="K220" s="43"/>
      <c r="L220" s="43"/>
      <c r="M220" s="43"/>
      <c r="N220" s="43"/>
      <c r="O220" s="44"/>
    </row>
    <row r="221" spans="1:15" ht="12.5" x14ac:dyDescent="0.25">
      <c r="A221" s="1">
        <f t="shared" si="18"/>
        <v>175</v>
      </c>
      <c r="B221" s="5">
        <f t="shared" si="17"/>
        <v>-1796.3167369837947</v>
      </c>
      <c r="C221" s="5">
        <f t="shared" si="19"/>
        <v>-1187.4216874388164</v>
      </c>
      <c r="D221" s="5">
        <f t="shared" si="20"/>
        <v>608.89504954497829</v>
      </c>
      <c r="E221" s="5">
        <f t="shared" si="21"/>
        <v>202949.10851139497</v>
      </c>
      <c r="F221" s="42"/>
      <c r="G221" s="43"/>
      <c r="H221" s="43"/>
      <c r="I221" s="43"/>
      <c r="J221" s="43"/>
      <c r="K221" s="43"/>
      <c r="L221" s="43"/>
      <c r="M221" s="43"/>
      <c r="N221" s="43"/>
      <c r="O221" s="44"/>
    </row>
    <row r="222" spans="1:15" ht="12.5" x14ac:dyDescent="0.25">
      <c r="A222" s="1">
        <f t="shared" si="18"/>
        <v>176</v>
      </c>
      <c r="B222" s="5">
        <f t="shared" si="17"/>
        <v>-1796.3167369837947</v>
      </c>
      <c r="C222" s="5">
        <f t="shared" si="19"/>
        <v>-1183.869799649804</v>
      </c>
      <c r="D222" s="5">
        <f t="shared" si="20"/>
        <v>612.44693733399072</v>
      </c>
      <c r="E222" s="5">
        <f t="shared" si="21"/>
        <v>202336.66157406097</v>
      </c>
      <c r="F222" s="42"/>
      <c r="G222" s="43"/>
      <c r="H222" s="43"/>
      <c r="I222" s="43"/>
      <c r="J222" s="43"/>
      <c r="K222" s="43"/>
      <c r="L222" s="43"/>
      <c r="M222" s="43"/>
      <c r="N222" s="43"/>
      <c r="O222" s="44"/>
    </row>
    <row r="223" spans="1:15" ht="12.5" x14ac:dyDescent="0.25">
      <c r="A223" s="1">
        <f t="shared" si="18"/>
        <v>177</v>
      </c>
      <c r="B223" s="5">
        <f t="shared" si="17"/>
        <v>-1796.3167369837947</v>
      </c>
      <c r="C223" s="5">
        <f t="shared" si="19"/>
        <v>-1180.2971925153556</v>
      </c>
      <c r="D223" s="5">
        <f t="shared" si="20"/>
        <v>616.01954446843911</v>
      </c>
      <c r="E223" s="5">
        <f t="shared" si="21"/>
        <v>201720.64202959253</v>
      </c>
      <c r="F223" s="42"/>
      <c r="G223" s="43"/>
      <c r="H223" s="43"/>
      <c r="I223" s="43"/>
      <c r="J223" s="43"/>
      <c r="K223" s="43"/>
      <c r="L223" s="43"/>
      <c r="M223" s="43"/>
      <c r="N223" s="43"/>
      <c r="O223" s="44"/>
    </row>
    <row r="224" spans="1:15" ht="12.5" x14ac:dyDescent="0.25">
      <c r="A224" s="1">
        <f t="shared" si="18"/>
        <v>178</v>
      </c>
      <c r="B224" s="5">
        <f t="shared" si="17"/>
        <v>-1796.3167369837947</v>
      </c>
      <c r="C224" s="5">
        <f t="shared" si="19"/>
        <v>-1176.7037451726233</v>
      </c>
      <c r="D224" s="5">
        <f t="shared" si="20"/>
        <v>619.61299181117147</v>
      </c>
      <c r="E224" s="5">
        <f t="shared" si="21"/>
        <v>201101.02903778135</v>
      </c>
      <c r="F224" s="42"/>
      <c r="G224" s="43"/>
      <c r="H224" s="43"/>
      <c r="I224" s="43"/>
      <c r="J224" s="43"/>
      <c r="K224" s="43"/>
      <c r="L224" s="43"/>
      <c r="M224" s="43"/>
      <c r="N224" s="43"/>
      <c r="O224" s="44"/>
    </row>
    <row r="225" spans="1:15" ht="12.5" x14ac:dyDescent="0.25">
      <c r="A225" s="1">
        <f t="shared" si="18"/>
        <v>179</v>
      </c>
      <c r="B225" s="5">
        <f t="shared" si="17"/>
        <v>-1796.3167369837947</v>
      </c>
      <c r="C225" s="5">
        <f t="shared" si="19"/>
        <v>-1173.0893360537245</v>
      </c>
      <c r="D225" s="5">
        <f t="shared" si="20"/>
        <v>623.22740093007019</v>
      </c>
      <c r="E225" s="5">
        <f t="shared" si="21"/>
        <v>200477.80163685128</v>
      </c>
      <c r="F225" s="42"/>
      <c r="G225" s="43"/>
      <c r="H225" s="43"/>
      <c r="I225" s="43"/>
      <c r="J225" s="43"/>
      <c r="K225" s="43"/>
      <c r="L225" s="43"/>
      <c r="M225" s="43"/>
      <c r="N225" s="43"/>
      <c r="O225" s="44"/>
    </row>
    <row r="226" spans="1:15" ht="12.5" x14ac:dyDescent="0.25">
      <c r="A226" s="1">
        <f t="shared" si="18"/>
        <v>180</v>
      </c>
      <c r="B226" s="5">
        <f t="shared" si="17"/>
        <v>-1796.3167369837947</v>
      </c>
      <c r="C226" s="5">
        <f t="shared" si="19"/>
        <v>-1169.4538428816325</v>
      </c>
      <c r="D226" s="5">
        <f t="shared" si="20"/>
        <v>626.86289410216227</v>
      </c>
      <c r="E226" s="5">
        <f t="shared" si="21"/>
        <v>199850.9387427491</v>
      </c>
      <c r="F226" s="42"/>
      <c r="G226" s="43"/>
      <c r="H226" s="43"/>
      <c r="I226" s="43"/>
      <c r="J226" s="43"/>
      <c r="K226" s="43"/>
      <c r="L226" s="43"/>
      <c r="M226" s="43"/>
      <c r="N226" s="43"/>
      <c r="O226" s="44"/>
    </row>
    <row r="227" spans="1:15" ht="12.5" x14ac:dyDescent="0.25">
      <c r="A227" s="1">
        <f t="shared" si="18"/>
        <v>181</v>
      </c>
      <c r="B227" s="5">
        <f t="shared" si="17"/>
        <v>-1796.3167369837947</v>
      </c>
      <c r="C227" s="5">
        <f t="shared" si="19"/>
        <v>-1165.7971426660365</v>
      </c>
      <c r="D227" s="5">
        <f t="shared" si="20"/>
        <v>630.51959431775822</v>
      </c>
      <c r="E227" s="5">
        <f t="shared" si="21"/>
        <v>199220.41914843133</v>
      </c>
      <c r="F227" s="42"/>
      <c r="G227" s="43"/>
      <c r="H227" s="43"/>
      <c r="I227" s="43"/>
      <c r="J227" s="43"/>
      <c r="K227" s="43"/>
      <c r="L227" s="43"/>
      <c r="M227" s="43"/>
      <c r="N227" s="43"/>
      <c r="O227" s="44"/>
    </row>
    <row r="228" spans="1:15" ht="12.5" x14ac:dyDescent="0.25">
      <c r="A228" s="1">
        <f t="shared" si="18"/>
        <v>182</v>
      </c>
      <c r="B228" s="5">
        <f t="shared" si="17"/>
        <v>-1796.3167369837947</v>
      </c>
      <c r="C228" s="5">
        <f t="shared" si="19"/>
        <v>-1162.1191116991829</v>
      </c>
      <c r="D228" s="5">
        <f t="shared" si="20"/>
        <v>634.19762528461183</v>
      </c>
      <c r="E228" s="5">
        <f t="shared" si="21"/>
        <v>198586.22152314673</v>
      </c>
      <c r="F228" s="42"/>
      <c r="G228" s="43"/>
      <c r="H228" s="43"/>
      <c r="I228" s="43"/>
      <c r="J228" s="43"/>
      <c r="K228" s="43"/>
      <c r="L228" s="43"/>
      <c r="M228" s="43"/>
      <c r="N228" s="43"/>
      <c r="O228" s="44"/>
    </row>
    <row r="229" spans="1:15" ht="12.5" x14ac:dyDescent="0.25">
      <c r="A229" s="1">
        <f t="shared" si="18"/>
        <v>183</v>
      </c>
      <c r="B229" s="5">
        <f t="shared" si="17"/>
        <v>-1796.3167369837947</v>
      </c>
      <c r="C229" s="5">
        <f t="shared" si="19"/>
        <v>-1158.4196255516893</v>
      </c>
      <c r="D229" s="5">
        <f t="shared" si="20"/>
        <v>637.89711143210548</v>
      </c>
      <c r="E229" s="5">
        <f t="shared" si="21"/>
        <v>197948.32441171462</v>
      </c>
      <c r="F229" s="42"/>
      <c r="G229" s="43"/>
      <c r="H229" s="43"/>
      <c r="I229" s="43"/>
      <c r="J229" s="43"/>
      <c r="K229" s="43"/>
      <c r="L229" s="43"/>
      <c r="M229" s="43"/>
      <c r="N229" s="43"/>
      <c r="O229" s="44"/>
    </row>
    <row r="230" spans="1:15" ht="12.5" x14ac:dyDescent="0.25">
      <c r="A230" s="1">
        <f t="shared" si="18"/>
        <v>184</v>
      </c>
      <c r="B230" s="5">
        <f t="shared" si="17"/>
        <v>-1796.3167369837947</v>
      </c>
      <c r="C230" s="5">
        <f t="shared" si="19"/>
        <v>-1154.6985590683353</v>
      </c>
      <c r="D230" s="5">
        <f t="shared" si="20"/>
        <v>641.61817791545946</v>
      </c>
      <c r="E230" s="5">
        <f t="shared" si="21"/>
        <v>197306.70623379917</v>
      </c>
      <c r="F230" s="42"/>
      <c r="G230" s="43"/>
      <c r="H230" s="43"/>
      <c r="I230" s="43"/>
      <c r="J230" s="43"/>
      <c r="K230" s="43"/>
      <c r="L230" s="43"/>
      <c r="M230" s="43"/>
      <c r="N230" s="43"/>
      <c r="O230" s="44"/>
    </row>
    <row r="231" spans="1:15" ht="12.5" x14ac:dyDescent="0.25">
      <c r="A231" s="1">
        <f t="shared" si="18"/>
        <v>185</v>
      </c>
      <c r="B231" s="5">
        <f t="shared" si="17"/>
        <v>-1796.3167369837947</v>
      </c>
      <c r="C231" s="5">
        <f t="shared" si="19"/>
        <v>-1150.9557863638286</v>
      </c>
      <c r="D231" s="5">
        <f t="shared" si="20"/>
        <v>645.36095061996616</v>
      </c>
      <c r="E231" s="5">
        <f t="shared" si="21"/>
        <v>196661.34528317919</v>
      </c>
      <c r="F231" s="42"/>
      <c r="G231" s="43"/>
      <c r="H231" s="43"/>
      <c r="I231" s="43"/>
      <c r="J231" s="43"/>
      <c r="K231" s="43"/>
      <c r="L231" s="43"/>
      <c r="M231" s="43"/>
      <c r="N231" s="43"/>
      <c r="O231" s="44"/>
    </row>
    <row r="232" spans="1:15" ht="12.5" x14ac:dyDescent="0.25">
      <c r="A232" s="1">
        <f t="shared" si="18"/>
        <v>186</v>
      </c>
      <c r="B232" s="5">
        <f t="shared" si="17"/>
        <v>-1796.3167369837947</v>
      </c>
      <c r="C232" s="5">
        <f t="shared" si="19"/>
        <v>-1147.1911808185453</v>
      </c>
      <c r="D232" s="5">
        <f t="shared" si="20"/>
        <v>649.12555616524946</v>
      </c>
      <c r="E232" s="5">
        <f t="shared" si="21"/>
        <v>196012.21972701396</v>
      </c>
      <c r="F232" s="42"/>
      <c r="G232" s="43"/>
      <c r="H232" s="43"/>
      <c r="I232" s="43"/>
      <c r="J232" s="43"/>
      <c r="K232" s="43"/>
      <c r="L232" s="43"/>
      <c r="M232" s="43"/>
      <c r="N232" s="43"/>
      <c r="O232" s="44"/>
    </row>
    <row r="233" spans="1:15" ht="12.5" x14ac:dyDescent="0.25">
      <c r="A233" s="1">
        <f t="shared" si="18"/>
        <v>187</v>
      </c>
      <c r="B233" s="5">
        <f t="shared" si="17"/>
        <v>-1796.3167369837947</v>
      </c>
      <c r="C233" s="5">
        <f t="shared" si="19"/>
        <v>-1143.4046150742481</v>
      </c>
      <c r="D233" s="5">
        <f t="shared" si="20"/>
        <v>652.91212190954661</v>
      </c>
      <c r="E233" s="5">
        <f t="shared" si="21"/>
        <v>195359.3076051044</v>
      </c>
      <c r="F233" s="42"/>
      <c r="G233" s="43"/>
      <c r="H233" s="43"/>
      <c r="I233" s="43"/>
      <c r="J233" s="43"/>
      <c r="K233" s="43"/>
      <c r="L233" s="43"/>
      <c r="M233" s="43"/>
      <c r="N233" s="43"/>
      <c r="O233" s="44"/>
    </row>
    <row r="234" spans="1:15" ht="12.5" x14ac:dyDescent="0.25">
      <c r="A234" s="1">
        <f t="shared" si="18"/>
        <v>188</v>
      </c>
      <c r="B234" s="5">
        <f t="shared" si="17"/>
        <v>-1796.3167369837947</v>
      </c>
      <c r="C234" s="5">
        <f t="shared" si="19"/>
        <v>-1139.5959610297757</v>
      </c>
      <c r="D234" s="5">
        <f t="shared" si="20"/>
        <v>656.72077595401902</v>
      </c>
      <c r="E234" s="5">
        <f t="shared" si="21"/>
        <v>194702.58682915039</v>
      </c>
      <c r="F234" s="42"/>
      <c r="G234" s="43"/>
      <c r="H234" s="43"/>
      <c r="I234" s="43"/>
      <c r="J234" s="43"/>
      <c r="K234" s="43"/>
      <c r="L234" s="43"/>
      <c r="M234" s="43"/>
      <c r="N234" s="43"/>
      <c r="O234" s="44"/>
    </row>
    <row r="235" spans="1:15" ht="12.5" x14ac:dyDescent="0.25">
      <c r="A235" s="1">
        <f t="shared" si="18"/>
        <v>189</v>
      </c>
      <c r="B235" s="5">
        <f t="shared" si="17"/>
        <v>-1796.3167369837947</v>
      </c>
      <c r="C235" s="5">
        <f t="shared" si="19"/>
        <v>-1135.7650898367106</v>
      </c>
      <c r="D235" s="5">
        <f t="shared" si="20"/>
        <v>660.55164714708417</v>
      </c>
      <c r="E235" s="5">
        <f t="shared" si="21"/>
        <v>194042.03518200331</v>
      </c>
      <c r="F235" s="42"/>
      <c r="G235" s="43"/>
      <c r="H235" s="43"/>
      <c r="I235" s="43"/>
      <c r="J235" s="43"/>
      <c r="K235" s="43"/>
      <c r="L235" s="43"/>
      <c r="M235" s="43"/>
      <c r="N235" s="43"/>
      <c r="O235" s="44"/>
    </row>
    <row r="236" spans="1:15" ht="12.5" x14ac:dyDescent="0.25">
      <c r="A236" s="1">
        <f t="shared" si="18"/>
        <v>190</v>
      </c>
      <c r="B236" s="5">
        <f t="shared" si="17"/>
        <v>-1796.3167369837947</v>
      </c>
      <c r="C236" s="5">
        <f t="shared" si="19"/>
        <v>-1131.9118718950194</v>
      </c>
      <c r="D236" s="5">
        <f t="shared" si="20"/>
        <v>664.4048650887753</v>
      </c>
      <c r="E236" s="5">
        <f t="shared" si="21"/>
        <v>193377.63031691452</v>
      </c>
      <c r="F236" s="42"/>
      <c r="G236" s="43"/>
      <c r="H236" s="43"/>
      <c r="I236" s="43"/>
      <c r="J236" s="43"/>
      <c r="K236" s="43"/>
      <c r="L236" s="43"/>
      <c r="M236" s="43"/>
      <c r="N236" s="43"/>
      <c r="O236" s="44"/>
    </row>
    <row r="237" spans="1:15" ht="12.5" x14ac:dyDescent="0.25">
      <c r="A237" s="1">
        <f t="shared" si="18"/>
        <v>191</v>
      </c>
      <c r="B237" s="5">
        <f t="shared" si="17"/>
        <v>-1796.3167369837947</v>
      </c>
      <c r="C237" s="5">
        <f t="shared" si="19"/>
        <v>-1128.0361768486682</v>
      </c>
      <c r="D237" s="5">
        <f t="shared" si="20"/>
        <v>668.28056013512651</v>
      </c>
      <c r="E237" s="5">
        <f t="shared" si="21"/>
        <v>192709.34975677941</v>
      </c>
      <c r="F237" s="42"/>
      <c r="G237" s="43"/>
      <c r="H237" s="43"/>
      <c r="I237" s="43"/>
      <c r="J237" s="43"/>
      <c r="K237" s="43"/>
      <c r="L237" s="43"/>
      <c r="M237" s="43"/>
      <c r="N237" s="43"/>
      <c r="O237" s="44"/>
    </row>
    <row r="238" spans="1:15" ht="12.5" x14ac:dyDescent="0.25">
      <c r="A238" s="1">
        <f t="shared" si="18"/>
        <v>192</v>
      </c>
      <c r="B238" s="5">
        <f t="shared" si="17"/>
        <v>-1796.3167369837947</v>
      </c>
      <c r="C238" s="5">
        <f t="shared" si="19"/>
        <v>-1124.1378735812132</v>
      </c>
      <c r="D238" s="5">
        <f t="shared" si="20"/>
        <v>672.17886340258156</v>
      </c>
      <c r="E238" s="5">
        <f t="shared" si="21"/>
        <v>192037.17089337684</v>
      </c>
      <c r="F238" s="42"/>
      <c r="G238" s="43"/>
      <c r="H238" s="43"/>
      <c r="I238" s="43"/>
      <c r="J238" s="43"/>
      <c r="K238" s="43"/>
      <c r="L238" s="43"/>
      <c r="M238" s="43"/>
      <c r="N238" s="43"/>
      <c r="O238" s="44"/>
    </row>
    <row r="239" spans="1:15" ht="12.5" x14ac:dyDescent="0.25">
      <c r="A239" s="1">
        <f t="shared" si="18"/>
        <v>193</v>
      </c>
      <c r="B239" s="5">
        <f t="shared" si="17"/>
        <v>-1796.3167369837947</v>
      </c>
      <c r="C239" s="5">
        <f t="shared" si="19"/>
        <v>-1120.216830211365</v>
      </c>
      <c r="D239" s="5">
        <f t="shared" si="20"/>
        <v>676.09990677242968</v>
      </c>
      <c r="E239" s="5">
        <f t="shared" si="21"/>
        <v>191361.07098660441</v>
      </c>
      <c r="F239" s="42"/>
      <c r="G239" s="43"/>
      <c r="H239" s="43"/>
      <c r="I239" s="43"/>
      <c r="J239" s="43"/>
      <c r="K239" s="43"/>
      <c r="L239" s="43"/>
      <c r="M239" s="43"/>
      <c r="N239" s="43"/>
      <c r="O239" s="44"/>
    </row>
    <row r="240" spans="1:15" ht="12.5" x14ac:dyDescent="0.25">
      <c r="A240" s="1">
        <f t="shared" si="18"/>
        <v>194</v>
      </c>
      <c r="B240" s="5">
        <f t="shared" si="17"/>
        <v>-1796.3167369837947</v>
      </c>
      <c r="C240" s="5">
        <f t="shared" si="19"/>
        <v>-1116.2729140885258</v>
      </c>
      <c r="D240" s="5">
        <f t="shared" si="20"/>
        <v>680.04382289526893</v>
      </c>
      <c r="E240" s="5">
        <f t="shared" si="21"/>
        <v>190681.02716370914</v>
      </c>
      <c r="F240" s="42"/>
      <c r="G240" s="43"/>
      <c r="H240" s="43"/>
      <c r="I240" s="43"/>
      <c r="J240" s="43"/>
      <c r="K240" s="43"/>
      <c r="L240" s="43"/>
      <c r="M240" s="43"/>
      <c r="N240" s="43"/>
      <c r="O240" s="44"/>
    </row>
    <row r="241" spans="1:15" ht="12.5" x14ac:dyDescent="0.25">
      <c r="A241" s="1">
        <f t="shared" si="18"/>
        <v>195</v>
      </c>
      <c r="B241" s="5">
        <f t="shared" si="17"/>
        <v>-1796.3167369837947</v>
      </c>
      <c r="C241" s="5">
        <f t="shared" si="19"/>
        <v>-1112.3059917883033</v>
      </c>
      <c r="D241" s="5">
        <f t="shared" si="20"/>
        <v>684.01074519549138</v>
      </c>
      <c r="E241" s="5">
        <f t="shared" si="21"/>
        <v>189997.01641851364</v>
      </c>
      <c r="F241" s="42"/>
      <c r="G241" s="43"/>
      <c r="H241" s="43"/>
      <c r="I241" s="43"/>
      <c r="J241" s="43"/>
      <c r="K241" s="43"/>
      <c r="L241" s="43"/>
      <c r="M241" s="43"/>
      <c r="N241" s="43"/>
      <c r="O241" s="44"/>
    </row>
    <row r="242" spans="1:15" ht="12.5" x14ac:dyDescent="0.25">
      <c r="A242" s="1">
        <f t="shared" si="18"/>
        <v>196</v>
      </c>
      <c r="B242" s="5">
        <f t="shared" si="17"/>
        <v>-1796.3167369837947</v>
      </c>
      <c r="C242" s="5">
        <f t="shared" si="19"/>
        <v>-1108.3159291079962</v>
      </c>
      <c r="D242" s="5">
        <f t="shared" si="20"/>
        <v>688.0008078757985</v>
      </c>
      <c r="E242" s="5">
        <f t="shared" si="21"/>
        <v>189309.01561063784</v>
      </c>
      <c r="F242" s="42"/>
      <c r="G242" s="43"/>
      <c r="H242" s="43"/>
      <c r="I242" s="43"/>
      <c r="J242" s="43"/>
      <c r="K242" s="43"/>
      <c r="L242" s="43"/>
      <c r="M242" s="43"/>
      <c r="N242" s="43"/>
      <c r="O242" s="44"/>
    </row>
    <row r="243" spans="1:15" ht="12.5" x14ac:dyDescent="0.25">
      <c r="A243" s="1">
        <f t="shared" si="18"/>
        <v>197</v>
      </c>
      <c r="B243" s="5">
        <f t="shared" si="17"/>
        <v>-1796.3167369837947</v>
      </c>
      <c r="C243" s="5">
        <f t="shared" si="19"/>
        <v>-1104.302591062054</v>
      </c>
      <c r="D243" s="5">
        <f t="shared" si="20"/>
        <v>692.01414592174069</v>
      </c>
      <c r="E243" s="5">
        <f t="shared" si="21"/>
        <v>188617.0014647161</v>
      </c>
      <c r="F243" s="42"/>
      <c r="G243" s="43"/>
      <c r="H243" s="43"/>
      <c r="I243" s="43"/>
      <c r="J243" s="43"/>
      <c r="K243" s="43"/>
      <c r="L243" s="43"/>
      <c r="M243" s="43"/>
      <c r="N243" s="43"/>
      <c r="O243" s="44"/>
    </row>
    <row r="244" spans="1:15" ht="12.5" x14ac:dyDescent="0.25">
      <c r="A244" s="1">
        <f t="shared" si="18"/>
        <v>198</v>
      </c>
      <c r="B244" s="5">
        <f t="shared" si="17"/>
        <v>-1796.3167369837947</v>
      </c>
      <c r="C244" s="5">
        <f t="shared" si="19"/>
        <v>-1100.2658418775106</v>
      </c>
      <c r="D244" s="5">
        <f t="shared" si="20"/>
        <v>696.05089510628409</v>
      </c>
      <c r="E244" s="5">
        <f t="shared" si="21"/>
        <v>187920.95056960982</v>
      </c>
      <c r="F244" s="42"/>
      <c r="G244" s="43"/>
      <c r="H244" s="43"/>
      <c r="I244" s="43"/>
      <c r="J244" s="43"/>
      <c r="K244" s="43"/>
      <c r="L244" s="43"/>
      <c r="M244" s="43"/>
      <c r="N244" s="43"/>
      <c r="O244" s="44"/>
    </row>
    <row r="245" spans="1:15" ht="12.5" x14ac:dyDescent="0.25">
      <c r="A245" s="1">
        <f t="shared" si="18"/>
        <v>199</v>
      </c>
      <c r="B245" s="5">
        <f t="shared" si="17"/>
        <v>-1796.3167369837947</v>
      </c>
      <c r="C245" s="5">
        <f t="shared" si="19"/>
        <v>-1096.2055449893908</v>
      </c>
      <c r="D245" s="5">
        <f t="shared" si="20"/>
        <v>700.11119199440395</v>
      </c>
      <c r="E245" s="5">
        <f t="shared" si="21"/>
        <v>187220.83937761543</v>
      </c>
      <c r="F245" s="42"/>
      <c r="G245" s="43"/>
      <c r="H245" s="43"/>
      <c r="I245" s="43"/>
      <c r="J245" s="43"/>
      <c r="K245" s="43"/>
      <c r="L245" s="43"/>
      <c r="M245" s="43"/>
      <c r="N245" s="43"/>
      <c r="O245" s="44"/>
    </row>
    <row r="246" spans="1:15" ht="12.5" x14ac:dyDescent="0.25">
      <c r="A246" s="1">
        <f t="shared" si="18"/>
        <v>200</v>
      </c>
      <c r="B246" s="5">
        <f t="shared" si="17"/>
        <v>-1796.3167369837947</v>
      </c>
      <c r="C246" s="5">
        <f t="shared" si="19"/>
        <v>-1092.12156303609</v>
      </c>
      <c r="D246" s="5">
        <f t="shared" si="20"/>
        <v>704.19517394770469</v>
      </c>
      <c r="E246" s="5">
        <f t="shared" si="21"/>
        <v>186516.64420366773</v>
      </c>
      <c r="F246" s="42"/>
      <c r="G246" s="43"/>
      <c r="H246" s="43"/>
      <c r="I246" s="43"/>
      <c r="J246" s="43"/>
      <c r="K246" s="43"/>
      <c r="L246" s="43"/>
      <c r="M246" s="43"/>
      <c r="N246" s="43"/>
      <c r="O246" s="44"/>
    </row>
    <row r="247" spans="1:15" ht="12.5" x14ac:dyDescent="0.25">
      <c r="A247" s="1">
        <f t="shared" si="18"/>
        <v>201</v>
      </c>
      <c r="B247" s="5">
        <f t="shared" si="17"/>
        <v>-1796.3167369837947</v>
      </c>
      <c r="C247" s="5">
        <f t="shared" si="19"/>
        <v>-1088.0137578547285</v>
      </c>
      <c r="D247" s="5">
        <f t="shared" si="20"/>
        <v>708.30297912906622</v>
      </c>
      <c r="E247" s="5">
        <f t="shared" si="21"/>
        <v>185808.34122453866</v>
      </c>
      <c r="F247" s="42"/>
      <c r="G247" s="43"/>
      <c r="H247" s="43"/>
      <c r="I247" s="43"/>
      <c r="J247" s="43"/>
      <c r="K247" s="43"/>
      <c r="L247" s="43"/>
      <c r="M247" s="43"/>
      <c r="N247" s="43"/>
      <c r="O247" s="44"/>
    </row>
    <row r="248" spans="1:15" ht="12.5" x14ac:dyDescent="0.25">
      <c r="A248" s="1">
        <f t="shared" si="18"/>
        <v>202</v>
      </c>
      <c r="B248" s="5">
        <f t="shared" si="17"/>
        <v>-1796.3167369837947</v>
      </c>
      <c r="C248" s="5">
        <f t="shared" si="19"/>
        <v>-1083.8819904764755</v>
      </c>
      <c r="D248" s="5">
        <f t="shared" si="20"/>
        <v>712.43474650731923</v>
      </c>
      <c r="E248" s="5">
        <f t="shared" si="21"/>
        <v>185095.90647803133</v>
      </c>
      <c r="F248" s="42"/>
      <c r="G248" s="43"/>
      <c r="H248" s="43"/>
      <c r="I248" s="43"/>
      <c r="J248" s="43"/>
      <c r="K248" s="43"/>
      <c r="L248" s="43"/>
      <c r="M248" s="43"/>
      <c r="N248" s="43"/>
      <c r="O248" s="44"/>
    </row>
    <row r="249" spans="1:15" ht="12.5" x14ac:dyDescent="0.25">
      <c r="A249" s="1">
        <f t="shared" si="18"/>
        <v>203</v>
      </c>
      <c r="B249" s="5">
        <f t="shared" si="17"/>
        <v>-1796.3167369837947</v>
      </c>
      <c r="C249" s="5">
        <f t="shared" si="19"/>
        <v>-1079.7261211218495</v>
      </c>
      <c r="D249" s="5">
        <f t="shared" si="20"/>
        <v>716.59061586194525</v>
      </c>
      <c r="E249" s="5">
        <f t="shared" si="21"/>
        <v>184379.3158621694</v>
      </c>
      <c r="F249" s="42"/>
      <c r="G249" s="43"/>
      <c r="H249" s="43"/>
      <c r="I249" s="43"/>
      <c r="J249" s="43"/>
      <c r="K249" s="43"/>
      <c r="L249" s="43"/>
      <c r="M249" s="43"/>
      <c r="N249" s="43"/>
      <c r="O249" s="44"/>
    </row>
    <row r="250" spans="1:15" ht="12.5" x14ac:dyDescent="0.25">
      <c r="A250" s="1">
        <f t="shared" si="18"/>
        <v>204</v>
      </c>
      <c r="B250" s="5">
        <f t="shared" si="17"/>
        <v>-1796.3167369837947</v>
      </c>
      <c r="C250" s="5">
        <f t="shared" si="19"/>
        <v>-1075.5460091959883</v>
      </c>
      <c r="D250" s="5">
        <f t="shared" si="20"/>
        <v>720.77072778780644</v>
      </c>
      <c r="E250" s="5">
        <f t="shared" si="21"/>
        <v>183658.54513438159</v>
      </c>
      <c r="F250" s="42"/>
      <c r="G250" s="43"/>
      <c r="H250" s="43"/>
      <c r="I250" s="43"/>
      <c r="J250" s="43"/>
      <c r="K250" s="43"/>
      <c r="L250" s="43"/>
      <c r="M250" s="43"/>
      <c r="N250" s="43"/>
      <c r="O250" s="44"/>
    </row>
    <row r="251" spans="1:15" ht="12.5" x14ac:dyDescent="0.25">
      <c r="A251" s="1">
        <f t="shared" si="18"/>
        <v>205</v>
      </c>
      <c r="B251" s="5">
        <f t="shared" si="17"/>
        <v>-1796.3167369837947</v>
      </c>
      <c r="C251" s="5">
        <f t="shared" si="19"/>
        <v>-1071.3415132838927</v>
      </c>
      <c r="D251" s="5">
        <f t="shared" si="20"/>
        <v>724.97522369990202</v>
      </c>
      <c r="E251" s="5">
        <f t="shared" si="21"/>
        <v>182933.56991068169</v>
      </c>
      <c r="F251" s="42"/>
      <c r="G251" s="43"/>
      <c r="H251" s="43"/>
      <c r="I251" s="43"/>
      <c r="J251" s="43"/>
      <c r="K251" s="43"/>
      <c r="L251" s="43"/>
      <c r="M251" s="43"/>
      <c r="N251" s="43"/>
      <c r="O251" s="44"/>
    </row>
    <row r="252" spans="1:15" ht="12.5" x14ac:dyDescent="0.25">
      <c r="A252" s="1">
        <f t="shared" si="18"/>
        <v>206</v>
      </c>
      <c r="B252" s="5">
        <f t="shared" si="17"/>
        <v>-1796.3167369837947</v>
      </c>
      <c r="C252" s="5">
        <f t="shared" si="19"/>
        <v>-1067.1124911456432</v>
      </c>
      <c r="D252" s="5">
        <f t="shared" si="20"/>
        <v>729.20424583815156</v>
      </c>
      <c r="E252" s="5">
        <f t="shared" si="21"/>
        <v>182204.36566484353</v>
      </c>
      <c r="F252" s="42"/>
      <c r="G252" s="43"/>
      <c r="H252" s="43"/>
      <c r="I252" s="43"/>
      <c r="J252" s="43"/>
      <c r="K252" s="43"/>
      <c r="L252" s="43"/>
      <c r="M252" s="43"/>
      <c r="N252" s="43"/>
      <c r="O252" s="44"/>
    </row>
    <row r="253" spans="1:15" ht="12.5" x14ac:dyDescent="0.25">
      <c r="A253" s="1">
        <f t="shared" si="18"/>
        <v>207</v>
      </c>
      <c r="B253" s="5">
        <f t="shared" si="17"/>
        <v>-1796.3167369837947</v>
      </c>
      <c r="C253" s="5">
        <f t="shared" si="19"/>
        <v>-1062.8587997115874</v>
      </c>
      <c r="D253" s="5">
        <f t="shared" si="20"/>
        <v>733.45793727220735</v>
      </c>
      <c r="E253" s="5">
        <f t="shared" si="21"/>
        <v>181470.90772757132</v>
      </c>
      <c r="F253" s="42"/>
      <c r="G253" s="43"/>
      <c r="H253" s="43"/>
      <c r="I253" s="43"/>
      <c r="J253" s="43"/>
      <c r="K253" s="43"/>
      <c r="L253" s="43"/>
      <c r="M253" s="43"/>
      <c r="N253" s="43"/>
      <c r="O253" s="44"/>
    </row>
    <row r="254" spans="1:15" ht="12.5" x14ac:dyDescent="0.25">
      <c r="A254" s="1">
        <f t="shared" si="18"/>
        <v>208</v>
      </c>
      <c r="B254" s="5">
        <f t="shared" si="17"/>
        <v>-1796.3167369837947</v>
      </c>
      <c r="C254" s="5">
        <f t="shared" si="19"/>
        <v>-1058.5802950774994</v>
      </c>
      <c r="D254" s="5">
        <f t="shared" si="20"/>
        <v>737.73644190629534</v>
      </c>
      <c r="E254" s="5">
        <f t="shared" si="21"/>
        <v>180733.17128566501</v>
      </c>
      <c r="F254" s="42"/>
      <c r="G254" s="43"/>
      <c r="H254" s="43"/>
      <c r="I254" s="43"/>
      <c r="J254" s="43"/>
      <c r="K254" s="43"/>
      <c r="L254" s="43"/>
      <c r="M254" s="43"/>
      <c r="N254" s="43"/>
      <c r="O254" s="44"/>
    </row>
    <row r="255" spans="1:15" ht="12.5" x14ac:dyDescent="0.25">
      <c r="A255" s="1">
        <f t="shared" si="18"/>
        <v>209</v>
      </c>
      <c r="B255" s="5">
        <f t="shared" si="17"/>
        <v>-1796.3167369837947</v>
      </c>
      <c r="C255" s="5">
        <f t="shared" si="19"/>
        <v>-1054.2768324997126</v>
      </c>
      <c r="D255" s="5">
        <f t="shared" si="20"/>
        <v>742.03990448408217</v>
      </c>
      <c r="E255" s="5">
        <f t="shared" si="21"/>
        <v>179991.13138118092</v>
      </c>
      <c r="F255" s="42"/>
      <c r="G255" s="43"/>
      <c r="H255" s="43"/>
      <c r="I255" s="43"/>
      <c r="J255" s="43"/>
      <c r="K255" s="43"/>
      <c r="L255" s="43"/>
      <c r="M255" s="43"/>
      <c r="N255" s="43"/>
      <c r="O255" s="44"/>
    </row>
    <row r="256" spans="1:15" ht="12.5" x14ac:dyDescent="0.25">
      <c r="A256" s="1">
        <f t="shared" si="18"/>
        <v>210</v>
      </c>
      <c r="B256" s="5">
        <f t="shared" si="17"/>
        <v>-1796.3167369837947</v>
      </c>
      <c r="C256" s="5">
        <f t="shared" si="19"/>
        <v>-1049.948266390222</v>
      </c>
      <c r="D256" s="5">
        <f t="shared" si="20"/>
        <v>746.36847059357274</v>
      </c>
      <c r="E256" s="5">
        <f t="shared" si="21"/>
        <v>179244.76291058736</v>
      </c>
      <c r="F256" s="42"/>
      <c r="G256" s="43"/>
      <c r="H256" s="43"/>
      <c r="I256" s="43"/>
      <c r="J256" s="43"/>
      <c r="K256" s="43"/>
      <c r="L256" s="43"/>
      <c r="M256" s="43"/>
      <c r="N256" s="43"/>
      <c r="O256" s="44"/>
    </row>
    <row r="257" spans="1:15" ht="12.5" x14ac:dyDescent="0.25">
      <c r="A257" s="1">
        <f t="shared" si="18"/>
        <v>211</v>
      </c>
      <c r="B257" s="5">
        <f t="shared" si="17"/>
        <v>-1796.3167369837947</v>
      </c>
      <c r="C257" s="5">
        <f t="shared" si="19"/>
        <v>-1045.5944503117596</v>
      </c>
      <c r="D257" s="5">
        <f t="shared" si="20"/>
        <v>750.72228667203512</v>
      </c>
      <c r="E257" s="5">
        <f t="shared" si="21"/>
        <v>178494.04062391532</v>
      </c>
      <c r="F257" s="42"/>
      <c r="G257" s="43"/>
      <c r="H257" s="43"/>
      <c r="I257" s="43"/>
      <c r="J257" s="43"/>
      <c r="K257" s="43"/>
      <c r="L257" s="43"/>
      <c r="M257" s="43"/>
      <c r="N257" s="43"/>
      <c r="O257" s="44"/>
    </row>
    <row r="258" spans="1:15" ht="12.5" x14ac:dyDescent="0.25">
      <c r="A258" s="1">
        <f t="shared" si="18"/>
        <v>212</v>
      </c>
      <c r="B258" s="5">
        <f t="shared" si="17"/>
        <v>-1796.3167369837947</v>
      </c>
      <c r="C258" s="5">
        <f t="shared" si="19"/>
        <v>-1041.2152369728394</v>
      </c>
      <c r="D258" s="5">
        <f t="shared" si="20"/>
        <v>755.10150001095531</v>
      </c>
      <c r="E258" s="5">
        <f t="shared" si="21"/>
        <v>177738.93912390436</v>
      </c>
      <c r="F258" s="42"/>
      <c r="G258" s="43"/>
      <c r="H258" s="43"/>
      <c r="I258" s="43"/>
      <c r="J258" s="43"/>
      <c r="K258" s="43"/>
      <c r="L258" s="43"/>
      <c r="M258" s="43"/>
      <c r="N258" s="43"/>
      <c r="O258" s="44"/>
    </row>
    <row r="259" spans="1:15" ht="12.5" x14ac:dyDescent="0.25">
      <c r="A259" s="1">
        <f t="shared" si="18"/>
        <v>213</v>
      </c>
      <c r="B259" s="5">
        <f t="shared" si="17"/>
        <v>-1796.3167369837947</v>
      </c>
      <c r="C259" s="5">
        <f t="shared" si="19"/>
        <v>-1036.8104782227756</v>
      </c>
      <c r="D259" s="5">
        <f t="shared" si="20"/>
        <v>759.50625876101913</v>
      </c>
      <c r="E259" s="5">
        <f t="shared" si="21"/>
        <v>176979.43286514335</v>
      </c>
      <c r="F259" s="42"/>
      <c r="G259" s="43"/>
      <c r="H259" s="43"/>
      <c r="I259" s="43"/>
      <c r="J259" s="43"/>
      <c r="K259" s="43"/>
      <c r="L259" s="43"/>
      <c r="M259" s="43"/>
      <c r="N259" s="43"/>
      <c r="O259" s="44"/>
    </row>
    <row r="260" spans="1:15" ht="12.5" x14ac:dyDescent="0.25">
      <c r="A260" s="1">
        <f t="shared" si="18"/>
        <v>214</v>
      </c>
      <c r="B260" s="5">
        <f t="shared" si="17"/>
        <v>-1796.3167369837947</v>
      </c>
      <c r="C260" s="5">
        <f t="shared" si="19"/>
        <v>-1032.3800250466695</v>
      </c>
      <c r="D260" s="5">
        <f t="shared" si="20"/>
        <v>763.93671193712521</v>
      </c>
      <c r="E260" s="5">
        <f t="shared" si="21"/>
        <v>176215.49615320622</v>
      </c>
      <c r="F260" s="42"/>
      <c r="G260" s="43"/>
      <c r="H260" s="43"/>
      <c r="I260" s="43"/>
      <c r="J260" s="43"/>
      <c r="K260" s="43"/>
      <c r="L260" s="43"/>
      <c r="M260" s="43"/>
      <c r="N260" s="43"/>
      <c r="O260" s="44"/>
    </row>
    <row r="261" spans="1:15" ht="12.5" x14ac:dyDescent="0.25">
      <c r="A261" s="1">
        <f t="shared" si="18"/>
        <v>215</v>
      </c>
      <c r="B261" s="5">
        <f t="shared" si="17"/>
        <v>-1796.3167369837947</v>
      </c>
      <c r="C261" s="5">
        <f t="shared" si="19"/>
        <v>-1027.9237275603696</v>
      </c>
      <c r="D261" s="5">
        <f t="shared" si="20"/>
        <v>768.39300942342516</v>
      </c>
      <c r="E261" s="5">
        <f t="shared" si="21"/>
        <v>175447.10314378279</v>
      </c>
      <c r="F261" s="42"/>
      <c r="G261" s="43"/>
      <c r="H261" s="43"/>
      <c r="I261" s="43"/>
      <c r="J261" s="43"/>
      <c r="K261" s="43"/>
      <c r="L261" s="43"/>
      <c r="M261" s="43"/>
      <c r="N261" s="43"/>
      <c r="O261" s="44"/>
    </row>
    <row r="262" spans="1:15" ht="12.5" x14ac:dyDescent="0.25">
      <c r="A262" s="1">
        <f t="shared" si="18"/>
        <v>216</v>
      </c>
      <c r="B262" s="5">
        <f t="shared" si="17"/>
        <v>-1796.3167369837947</v>
      </c>
      <c r="C262" s="5">
        <f t="shared" si="19"/>
        <v>-1023.4414350053996</v>
      </c>
      <c r="D262" s="5">
        <f t="shared" si="20"/>
        <v>772.8753019783951</v>
      </c>
      <c r="E262" s="5">
        <f t="shared" si="21"/>
        <v>174674.22784180439</v>
      </c>
      <c r="F262" s="42"/>
      <c r="G262" s="43"/>
      <c r="H262" s="43"/>
      <c r="I262" s="43"/>
      <c r="J262" s="43"/>
      <c r="K262" s="43"/>
      <c r="L262" s="43"/>
      <c r="M262" s="43"/>
      <c r="N262" s="43"/>
      <c r="O262" s="44"/>
    </row>
    <row r="263" spans="1:15" ht="12.5" x14ac:dyDescent="0.25">
      <c r="A263" s="1">
        <f t="shared" si="18"/>
        <v>217</v>
      </c>
      <c r="B263" s="5">
        <f t="shared" si="17"/>
        <v>-1796.3167369837947</v>
      </c>
      <c r="C263" s="5">
        <f t="shared" si="19"/>
        <v>-1018.932995743859</v>
      </c>
      <c r="D263" s="5">
        <f t="shared" si="20"/>
        <v>777.38374123993572</v>
      </c>
      <c r="E263" s="5">
        <f t="shared" si="21"/>
        <v>173896.84410056446</v>
      </c>
      <c r="F263" s="42"/>
      <c r="G263" s="43"/>
      <c r="H263" s="43"/>
      <c r="I263" s="43"/>
      <c r="J263" s="43"/>
      <c r="K263" s="43"/>
      <c r="L263" s="43"/>
      <c r="M263" s="43"/>
      <c r="N263" s="43"/>
      <c r="O263" s="44"/>
    </row>
    <row r="264" spans="1:15" ht="12.5" x14ac:dyDescent="0.25">
      <c r="A264" s="1">
        <f t="shared" si="18"/>
        <v>218</v>
      </c>
      <c r="B264" s="5">
        <f t="shared" si="17"/>
        <v>-1796.3167369837947</v>
      </c>
      <c r="C264" s="5">
        <f t="shared" si="19"/>
        <v>-1014.3982572532927</v>
      </c>
      <c r="D264" s="5">
        <f t="shared" si="20"/>
        <v>781.91847973050199</v>
      </c>
      <c r="E264" s="5">
        <f t="shared" si="21"/>
        <v>173114.92562083396</v>
      </c>
      <c r="F264" s="42"/>
      <c r="G264" s="43"/>
      <c r="H264" s="43"/>
      <c r="I264" s="43"/>
      <c r="J264" s="43"/>
      <c r="K264" s="43"/>
      <c r="L264" s="43"/>
      <c r="M264" s="43"/>
      <c r="N264" s="43"/>
      <c r="O264" s="44"/>
    </row>
    <row r="265" spans="1:15" ht="12.5" x14ac:dyDescent="0.25">
      <c r="A265" s="1">
        <f t="shared" si="18"/>
        <v>219</v>
      </c>
      <c r="B265" s="5">
        <f t="shared" si="17"/>
        <v>-1796.3167369837947</v>
      </c>
      <c r="C265" s="5">
        <f t="shared" si="19"/>
        <v>-1009.8370661215315</v>
      </c>
      <c r="D265" s="5">
        <f t="shared" si="20"/>
        <v>786.47967086226322</v>
      </c>
      <c r="E265" s="5">
        <f t="shared" si="21"/>
        <v>172328.4459499717</v>
      </c>
      <c r="F265" s="42"/>
      <c r="G265" s="43"/>
      <c r="H265" s="43"/>
      <c r="I265" s="43"/>
      <c r="J265" s="43"/>
      <c r="K265" s="43"/>
      <c r="L265" s="43"/>
      <c r="M265" s="43"/>
      <c r="N265" s="43"/>
      <c r="O265" s="44"/>
    </row>
    <row r="266" spans="1:15" ht="12.5" x14ac:dyDescent="0.25">
      <c r="A266" s="1">
        <f t="shared" si="18"/>
        <v>220</v>
      </c>
      <c r="B266" s="5">
        <f t="shared" si="17"/>
        <v>-1796.3167369837947</v>
      </c>
      <c r="C266" s="5">
        <f t="shared" si="19"/>
        <v>-1005.2492680415016</v>
      </c>
      <c r="D266" s="5">
        <f t="shared" si="20"/>
        <v>791.06746894229309</v>
      </c>
      <c r="E266" s="5">
        <f t="shared" si="21"/>
        <v>171537.37848102942</v>
      </c>
      <c r="F266" s="42"/>
      <c r="G266" s="43"/>
      <c r="H266" s="43"/>
      <c r="I266" s="43"/>
      <c r="J266" s="43"/>
      <c r="K266" s="43"/>
      <c r="L266" s="43"/>
      <c r="M266" s="43"/>
      <c r="N266" s="43"/>
      <c r="O266" s="44"/>
    </row>
    <row r="267" spans="1:15" ht="12.5" x14ac:dyDescent="0.25">
      <c r="A267" s="1">
        <f t="shared" si="18"/>
        <v>221</v>
      </c>
      <c r="B267" s="5">
        <f t="shared" si="17"/>
        <v>-1796.3167369837947</v>
      </c>
      <c r="C267" s="5">
        <f t="shared" si="19"/>
        <v>-1000.6347078060049</v>
      </c>
      <c r="D267" s="5">
        <f t="shared" si="20"/>
        <v>795.68202917778979</v>
      </c>
      <c r="E267" s="5">
        <f t="shared" si="21"/>
        <v>170741.69645185163</v>
      </c>
      <c r="F267" s="42"/>
      <c r="G267" s="43"/>
      <c r="H267" s="43"/>
      <c r="I267" s="43"/>
      <c r="J267" s="43"/>
      <c r="K267" s="43"/>
      <c r="L267" s="43"/>
      <c r="M267" s="43"/>
      <c r="N267" s="43"/>
      <c r="O267" s="44"/>
    </row>
    <row r="268" spans="1:15" ht="12.5" x14ac:dyDescent="0.25">
      <c r="A268" s="1">
        <f t="shared" si="18"/>
        <v>222</v>
      </c>
      <c r="B268" s="5">
        <f t="shared" si="17"/>
        <v>-1796.3167369837947</v>
      </c>
      <c r="C268" s="5">
        <f t="shared" si="19"/>
        <v>-995.99322930246785</v>
      </c>
      <c r="D268" s="5">
        <f t="shared" si="20"/>
        <v>800.32350768132687</v>
      </c>
      <c r="E268" s="5">
        <f t="shared" si="21"/>
        <v>169941.37294417032</v>
      </c>
      <c r="F268" s="42"/>
      <c r="G268" s="43"/>
      <c r="H268" s="43"/>
      <c r="I268" s="43"/>
      <c r="J268" s="43"/>
      <c r="K268" s="43"/>
      <c r="L268" s="43"/>
      <c r="M268" s="43"/>
      <c r="N268" s="43"/>
      <c r="O268" s="44"/>
    </row>
    <row r="269" spans="1:15" ht="12.5" x14ac:dyDescent="0.25">
      <c r="A269" s="1">
        <f t="shared" si="18"/>
        <v>223</v>
      </c>
      <c r="B269" s="5">
        <f t="shared" si="17"/>
        <v>-1796.3167369837947</v>
      </c>
      <c r="C269" s="5">
        <f t="shared" si="19"/>
        <v>-991.32467550766023</v>
      </c>
      <c r="D269" s="5">
        <f t="shared" si="20"/>
        <v>804.9920614761345</v>
      </c>
      <c r="E269" s="5">
        <f t="shared" si="21"/>
        <v>169136.38088269418</v>
      </c>
      <c r="F269" s="42"/>
      <c r="G269" s="43"/>
      <c r="H269" s="43"/>
      <c r="I269" s="43"/>
      <c r="J269" s="43"/>
      <c r="K269" s="43"/>
      <c r="L269" s="43"/>
      <c r="M269" s="43"/>
      <c r="N269" s="43"/>
      <c r="O269" s="44"/>
    </row>
    <row r="270" spans="1:15" ht="12.5" x14ac:dyDescent="0.25">
      <c r="A270" s="1">
        <f t="shared" si="18"/>
        <v>224</v>
      </c>
      <c r="B270" s="5">
        <f t="shared" si="17"/>
        <v>-1796.3167369837947</v>
      </c>
      <c r="C270" s="5">
        <f t="shared" si="19"/>
        <v>-986.62888848238276</v>
      </c>
      <c r="D270" s="5">
        <f t="shared" si="20"/>
        <v>809.68784850141196</v>
      </c>
      <c r="E270" s="5">
        <f t="shared" si="21"/>
        <v>168326.69303419278</v>
      </c>
      <c r="F270" s="42"/>
      <c r="G270" s="43"/>
      <c r="H270" s="43"/>
      <c r="I270" s="43"/>
      <c r="J270" s="43"/>
      <c r="K270" s="43"/>
      <c r="L270" s="43"/>
      <c r="M270" s="43"/>
      <c r="N270" s="43"/>
      <c r="O270" s="44"/>
    </row>
    <row r="271" spans="1:15" ht="12.5" x14ac:dyDescent="0.25">
      <c r="A271" s="1">
        <f t="shared" si="18"/>
        <v>225</v>
      </c>
      <c r="B271" s="5">
        <f t="shared" si="17"/>
        <v>-1796.3167369837947</v>
      </c>
      <c r="C271" s="5">
        <f t="shared" si="19"/>
        <v>-981.9057093661246</v>
      </c>
      <c r="D271" s="5">
        <f t="shared" si="20"/>
        <v>814.41102761767013</v>
      </c>
      <c r="E271" s="5">
        <f t="shared" si="21"/>
        <v>167512.28200657511</v>
      </c>
      <c r="F271" s="42"/>
      <c r="G271" s="43"/>
      <c r="H271" s="43"/>
      <c r="I271" s="43"/>
      <c r="J271" s="43"/>
      <c r="K271" s="43"/>
      <c r="L271" s="43"/>
      <c r="M271" s="43"/>
      <c r="N271" s="43"/>
      <c r="O271" s="44"/>
    </row>
    <row r="272" spans="1:15" ht="12.5" x14ac:dyDescent="0.25">
      <c r="A272" s="1">
        <f t="shared" si="18"/>
        <v>226</v>
      </c>
      <c r="B272" s="5">
        <f t="shared" si="17"/>
        <v>-1796.3167369837947</v>
      </c>
      <c r="C272" s="5">
        <f t="shared" si="19"/>
        <v>-977.15497837168823</v>
      </c>
      <c r="D272" s="5">
        <f t="shared" si="20"/>
        <v>819.1617586121065</v>
      </c>
      <c r="E272" s="5">
        <f t="shared" si="21"/>
        <v>166693.120247963</v>
      </c>
      <c r="F272" s="42"/>
      <c r="G272" s="43"/>
      <c r="H272" s="43"/>
      <c r="I272" s="43"/>
      <c r="J272" s="43"/>
      <c r="K272" s="43"/>
      <c r="L272" s="43"/>
      <c r="M272" s="43"/>
      <c r="N272" s="43"/>
      <c r="O272" s="44"/>
    </row>
    <row r="273" spans="1:15" ht="12.5" x14ac:dyDescent="0.25">
      <c r="A273" s="1">
        <f t="shared" si="18"/>
        <v>227</v>
      </c>
      <c r="B273" s="5">
        <f t="shared" si="17"/>
        <v>-1796.3167369837947</v>
      </c>
      <c r="C273" s="5">
        <f t="shared" si="19"/>
        <v>-972.37653477978427</v>
      </c>
      <c r="D273" s="5">
        <f t="shared" si="20"/>
        <v>823.94020220401046</v>
      </c>
      <c r="E273" s="5">
        <f t="shared" si="21"/>
        <v>165869.18004575899</v>
      </c>
      <c r="F273" s="42"/>
      <c r="G273" s="43"/>
      <c r="H273" s="43"/>
      <c r="I273" s="43"/>
      <c r="J273" s="43"/>
      <c r="K273" s="43"/>
      <c r="L273" s="43"/>
      <c r="M273" s="43"/>
      <c r="N273" s="43"/>
      <c r="O273" s="44"/>
    </row>
    <row r="274" spans="1:15" ht="12.5" x14ac:dyDescent="0.25">
      <c r="A274" s="1">
        <f t="shared" si="18"/>
        <v>228</v>
      </c>
      <c r="B274" s="5">
        <f t="shared" si="17"/>
        <v>-1796.3167369837947</v>
      </c>
      <c r="C274" s="5">
        <f t="shared" si="19"/>
        <v>-967.57021693359411</v>
      </c>
      <c r="D274" s="5">
        <f t="shared" si="20"/>
        <v>828.74652005020062</v>
      </c>
      <c r="E274" s="5">
        <f t="shared" si="21"/>
        <v>165040.4335257088</v>
      </c>
      <c r="F274" s="42"/>
      <c r="G274" s="43"/>
      <c r="H274" s="43"/>
      <c r="I274" s="43"/>
      <c r="J274" s="43"/>
      <c r="K274" s="43"/>
      <c r="L274" s="43"/>
      <c r="M274" s="43"/>
      <c r="N274" s="43"/>
      <c r="O274" s="44"/>
    </row>
    <row r="275" spans="1:15" ht="12.5" x14ac:dyDescent="0.25">
      <c r="A275" s="1">
        <f t="shared" si="18"/>
        <v>229</v>
      </c>
      <c r="B275" s="5">
        <f t="shared" si="17"/>
        <v>-1796.3167369837947</v>
      </c>
      <c r="C275" s="5">
        <f t="shared" si="19"/>
        <v>-962.7358622333013</v>
      </c>
      <c r="D275" s="5">
        <f t="shared" si="20"/>
        <v>833.58087475049342</v>
      </c>
      <c r="E275" s="5">
        <f t="shared" si="21"/>
        <v>164206.85265095829</v>
      </c>
      <c r="F275" s="42"/>
      <c r="G275" s="43"/>
      <c r="H275" s="43"/>
      <c r="I275" s="43"/>
      <c r="J275" s="43"/>
      <c r="K275" s="43"/>
      <c r="L275" s="43"/>
      <c r="M275" s="43"/>
      <c r="N275" s="43"/>
      <c r="O275" s="44"/>
    </row>
    <row r="276" spans="1:15" ht="12.5" x14ac:dyDescent="0.25">
      <c r="A276" s="1">
        <f t="shared" si="18"/>
        <v>230</v>
      </c>
      <c r="B276" s="5">
        <f t="shared" si="17"/>
        <v>-1796.3167369837947</v>
      </c>
      <c r="C276" s="5">
        <f t="shared" si="19"/>
        <v>-957.87330713059009</v>
      </c>
      <c r="D276" s="5">
        <f t="shared" si="20"/>
        <v>838.44342985320463</v>
      </c>
      <c r="E276" s="5">
        <f t="shared" si="21"/>
        <v>163368.40922110507</v>
      </c>
      <c r="F276" s="42"/>
      <c r="G276" s="43"/>
      <c r="H276" s="43"/>
      <c r="I276" s="43"/>
      <c r="J276" s="43"/>
      <c r="K276" s="43"/>
      <c r="L276" s="43"/>
      <c r="M276" s="43"/>
      <c r="N276" s="43"/>
      <c r="O276" s="44"/>
    </row>
    <row r="277" spans="1:15" ht="12.5" x14ac:dyDescent="0.25">
      <c r="A277" s="1">
        <f t="shared" si="18"/>
        <v>231</v>
      </c>
      <c r="B277" s="5">
        <f t="shared" si="17"/>
        <v>-1796.3167369837947</v>
      </c>
      <c r="C277" s="5">
        <f t="shared" si="19"/>
        <v>-952.98238712311297</v>
      </c>
      <c r="D277" s="5">
        <f t="shared" si="20"/>
        <v>843.33434986068175</v>
      </c>
      <c r="E277" s="5">
        <f t="shared" si="21"/>
        <v>162525.0748712444</v>
      </c>
      <c r="F277" s="42"/>
      <c r="G277" s="43"/>
      <c r="H277" s="43"/>
      <c r="I277" s="43"/>
      <c r="J277" s="43"/>
      <c r="K277" s="43"/>
      <c r="L277" s="43"/>
      <c r="M277" s="43"/>
      <c r="N277" s="43"/>
      <c r="O277" s="44"/>
    </row>
    <row r="278" spans="1:15" ht="12.5" x14ac:dyDescent="0.25">
      <c r="A278" s="1">
        <f t="shared" si="18"/>
        <v>232</v>
      </c>
      <c r="B278" s="5">
        <f t="shared" si="17"/>
        <v>-1796.3167369837947</v>
      </c>
      <c r="C278" s="5">
        <f t="shared" si="19"/>
        <v>-948.06293674892572</v>
      </c>
      <c r="D278" s="5">
        <f t="shared" si="20"/>
        <v>848.253800234869</v>
      </c>
      <c r="E278" s="5">
        <f t="shared" si="21"/>
        <v>161676.82107100953</v>
      </c>
      <c r="F278" s="42"/>
      <c r="G278" s="43"/>
      <c r="H278" s="43"/>
      <c r="I278" s="43"/>
      <c r="J278" s="43"/>
      <c r="K278" s="43"/>
      <c r="L278" s="43"/>
      <c r="M278" s="43"/>
      <c r="N278" s="43"/>
      <c r="O278" s="44"/>
    </row>
    <row r="279" spans="1:15" ht="12.5" x14ac:dyDescent="0.25">
      <c r="A279" s="1">
        <f t="shared" si="18"/>
        <v>233</v>
      </c>
      <c r="B279" s="5">
        <f t="shared" si="17"/>
        <v>-1796.3167369837947</v>
      </c>
      <c r="C279" s="5">
        <f t="shared" si="19"/>
        <v>-943.11478958088901</v>
      </c>
      <c r="D279" s="5">
        <f t="shared" si="20"/>
        <v>853.20194740290572</v>
      </c>
      <c r="E279" s="5">
        <f t="shared" si="21"/>
        <v>160823.61912360662</v>
      </c>
      <c r="F279" s="42"/>
      <c r="G279" s="43"/>
      <c r="H279" s="43"/>
      <c r="I279" s="43"/>
      <c r="J279" s="43"/>
      <c r="K279" s="43"/>
      <c r="L279" s="43"/>
      <c r="M279" s="43"/>
      <c r="N279" s="43"/>
      <c r="O279" s="44"/>
    </row>
    <row r="280" spans="1:15" ht="12.5" x14ac:dyDescent="0.25">
      <c r="A280" s="1">
        <f t="shared" si="18"/>
        <v>234</v>
      </c>
      <c r="B280" s="5">
        <f t="shared" si="17"/>
        <v>-1796.3167369837947</v>
      </c>
      <c r="C280" s="5">
        <f t="shared" si="19"/>
        <v>-938.13777822103873</v>
      </c>
      <c r="D280" s="5">
        <f t="shared" si="20"/>
        <v>858.178958762756</v>
      </c>
      <c r="E280" s="5">
        <f t="shared" si="21"/>
        <v>159965.44016484387</v>
      </c>
      <c r="F280" s="42"/>
      <c r="G280" s="43"/>
      <c r="H280" s="43"/>
      <c r="I280" s="43"/>
      <c r="J280" s="43"/>
      <c r="K280" s="43"/>
      <c r="L280" s="43"/>
      <c r="M280" s="43"/>
      <c r="N280" s="43"/>
      <c r="O280" s="44"/>
    </row>
    <row r="281" spans="1:15" ht="12.5" x14ac:dyDescent="0.25">
      <c r="A281" s="1">
        <f t="shared" si="18"/>
        <v>235</v>
      </c>
      <c r="B281" s="5">
        <f t="shared" si="17"/>
        <v>-1796.3167369837947</v>
      </c>
      <c r="C281" s="5">
        <f t="shared" si="19"/>
        <v>-933.13173429492258</v>
      </c>
      <c r="D281" s="5">
        <f t="shared" si="20"/>
        <v>863.18500268887215</v>
      </c>
      <c r="E281" s="5">
        <f t="shared" si="21"/>
        <v>159102.25516215499</v>
      </c>
      <c r="F281" s="42"/>
      <c r="G281" s="43"/>
      <c r="H281" s="43"/>
      <c r="I281" s="43"/>
      <c r="J281" s="43"/>
      <c r="K281" s="43"/>
      <c r="L281" s="43"/>
      <c r="M281" s="43"/>
      <c r="N281" s="43"/>
      <c r="O281" s="44"/>
    </row>
    <row r="282" spans="1:15" ht="12.5" x14ac:dyDescent="0.25">
      <c r="A282" s="1">
        <f t="shared" si="18"/>
        <v>236</v>
      </c>
      <c r="B282" s="5">
        <f t="shared" si="17"/>
        <v>-1796.3167369837947</v>
      </c>
      <c r="C282" s="5">
        <f t="shared" si="19"/>
        <v>-928.09648844590413</v>
      </c>
      <c r="D282" s="5">
        <f t="shared" si="20"/>
        <v>868.2202485378906</v>
      </c>
      <c r="E282" s="5">
        <f t="shared" si="21"/>
        <v>158234.0349136171</v>
      </c>
      <c r="F282" s="42"/>
      <c r="G282" s="43"/>
      <c r="H282" s="43"/>
      <c r="I282" s="43"/>
      <c r="J282" s="43"/>
      <c r="K282" s="43"/>
      <c r="L282" s="43"/>
      <c r="M282" s="43"/>
      <c r="N282" s="43"/>
      <c r="O282" s="44"/>
    </row>
    <row r="283" spans="1:15" ht="12.5" x14ac:dyDescent="0.25">
      <c r="A283" s="1">
        <f t="shared" si="18"/>
        <v>237</v>
      </c>
      <c r="B283" s="5">
        <f t="shared" si="17"/>
        <v>-1796.3167369837947</v>
      </c>
      <c r="C283" s="5">
        <f t="shared" si="19"/>
        <v>-923.0318703294331</v>
      </c>
      <c r="D283" s="5">
        <f t="shared" si="20"/>
        <v>873.28486665436162</v>
      </c>
      <c r="E283" s="5">
        <f t="shared" si="21"/>
        <v>157360.75004696273</v>
      </c>
      <c r="F283" s="42"/>
      <c r="G283" s="43"/>
      <c r="H283" s="43"/>
      <c r="I283" s="43"/>
      <c r="J283" s="43"/>
      <c r="K283" s="43"/>
      <c r="L283" s="43"/>
      <c r="M283" s="43"/>
      <c r="N283" s="43"/>
      <c r="O283" s="44"/>
    </row>
    <row r="284" spans="1:15" ht="12.5" x14ac:dyDescent="0.25">
      <c r="A284" s="1">
        <f t="shared" si="18"/>
        <v>238</v>
      </c>
      <c r="B284" s="5">
        <f t="shared" si="17"/>
        <v>-1796.3167369837947</v>
      </c>
      <c r="C284" s="5">
        <f t="shared" si="19"/>
        <v>-917.93770860728262</v>
      </c>
      <c r="D284" s="5">
        <f t="shared" si="20"/>
        <v>878.37902837651211</v>
      </c>
      <c r="E284" s="5">
        <f t="shared" si="21"/>
        <v>156482.37101858621</v>
      </c>
      <c r="F284" s="42"/>
      <c r="G284" s="43"/>
      <c r="H284" s="43"/>
      <c r="I284" s="43"/>
      <c r="J284" s="43"/>
      <c r="K284" s="43"/>
      <c r="L284" s="43"/>
      <c r="M284" s="43"/>
      <c r="N284" s="43"/>
      <c r="O284" s="44"/>
    </row>
    <row r="285" spans="1:15" ht="12.5" x14ac:dyDescent="0.25">
      <c r="A285" s="1">
        <f t="shared" si="18"/>
        <v>239</v>
      </c>
      <c r="B285" s="5">
        <f t="shared" si="17"/>
        <v>-1796.3167369837947</v>
      </c>
      <c r="C285" s="5">
        <f t="shared" si="19"/>
        <v>-912.81383094175294</v>
      </c>
      <c r="D285" s="5">
        <f t="shared" si="20"/>
        <v>883.50290604204179</v>
      </c>
      <c r="E285" s="5">
        <f t="shared" si="21"/>
        <v>155598.86811254418</v>
      </c>
      <c r="F285" s="42"/>
      <c r="G285" s="43"/>
      <c r="H285" s="43"/>
      <c r="I285" s="43"/>
      <c r="J285" s="43"/>
      <c r="K285" s="43"/>
      <c r="L285" s="43"/>
      <c r="M285" s="43"/>
      <c r="N285" s="43"/>
      <c r="O285" s="44"/>
    </row>
    <row r="286" spans="1:15" ht="12.5" x14ac:dyDescent="0.25">
      <c r="A286" s="1">
        <f t="shared" si="18"/>
        <v>240</v>
      </c>
      <c r="B286" s="5">
        <f t="shared" si="17"/>
        <v>-1796.3167369837947</v>
      </c>
      <c r="C286" s="5">
        <f t="shared" si="19"/>
        <v>-907.66006398984109</v>
      </c>
      <c r="D286" s="5">
        <f t="shared" si="20"/>
        <v>888.65667299395363</v>
      </c>
      <c r="E286" s="5">
        <f t="shared" si="21"/>
        <v>154710.21143955021</v>
      </c>
      <c r="F286" s="42"/>
      <c r="G286" s="43"/>
      <c r="H286" s="43"/>
      <c r="I286" s="43"/>
      <c r="J286" s="43"/>
      <c r="K286" s="43"/>
      <c r="L286" s="43"/>
      <c r="M286" s="43"/>
      <c r="N286" s="43"/>
      <c r="O286" s="44"/>
    </row>
    <row r="287" spans="1:15" ht="12.5" x14ac:dyDescent="0.25">
      <c r="A287" s="1">
        <f t="shared" si="18"/>
        <v>241</v>
      </c>
      <c r="B287" s="5">
        <f t="shared" si="17"/>
        <v>-1796.3167369837947</v>
      </c>
      <c r="C287" s="5">
        <f t="shared" si="19"/>
        <v>-902.47623339737629</v>
      </c>
      <c r="D287" s="5">
        <f t="shared" si="20"/>
        <v>893.84050358641844</v>
      </c>
      <c r="E287" s="5">
        <f t="shared" si="21"/>
        <v>153816.37093596379</v>
      </c>
      <c r="F287" s="42"/>
      <c r="G287" s="43"/>
      <c r="H287" s="43"/>
      <c r="I287" s="43"/>
      <c r="J287" s="43"/>
      <c r="K287" s="43"/>
      <c r="L287" s="43"/>
      <c r="M287" s="43"/>
      <c r="N287" s="43"/>
      <c r="O287" s="44"/>
    </row>
    <row r="288" spans="1:15" ht="12.5" x14ac:dyDescent="0.25">
      <c r="A288" s="1">
        <f t="shared" si="18"/>
        <v>242</v>
      </c>
      <c r="B288" s="5">
        <f t="shared" si="17"/>
        <v>-1796.3167369837947</v>
      </c>
      <c r="C288" s="5">
        <f t="shared" si="19"/>
        <v>-897.26216379312211</v>
      </c>
      <c r="D288" s="5">
        <f t="shared" si="20"/>
        <v>899.05457319067261</v>
      </c>
      <c r="E288" s="5">
        <f t="shared" si="21"/>
        <v>152917.31636277313</v>
      </c>
      <c r="F288" s="42"/>
      <c r="G288" s="43"/>
      <c r="H288" s="43"/>
      <c r="I288" s="43"/>
      <c r="J288" s="43"/>
      <c r="K288" s="43"/>
      <c r="L288" s="43"/>
      <c r="M288" s="43"/>
      <c r="N288" s="43"/>
      <c r="O288" s="44"/>
    </row>
    <row r="289" spans="1:15" ht="12.5" x14ac:dyDescent="0.25">
      <c r="A289" s="1">
        <f t="shared" si="18"/>
        <v>243</v>
      </c>
      <c r="B289" s="5">
        <f t="shared" si="17"/>
        <v>-1796.3167369837947</v>
      </c>
      <c r="C289" s="5">
        <f t="shared" si="19"/>
        <v>-892.01767878284329</v>
      </c>
      <c r="D289" s="5">
        <f t="shared" si="20"/>
        <v>904.29905820095144</v>
      </c>
      <c r="E289" s="5">
        <f t="shared" si="21"/>
        <v>152013.01730457219</v>
      </c>
      <c r="F289" s="42"/>
      <c r="G289" s="43"/>
      <c r="H289" s="43"/>
      <c r="I289" s="43"/>
      <c r="J289" s="43"/>
      <c r="K289" s="43"/>
      <c r="L289" s="43"/>
      <c r="M289" s="43"/>
      <c r="N289" s="43"/>
      <c r="O289" s="44"/>
    </row>
    <row r="290" spans="1:15" ht="12.5" x14ac:dyDescent="0.25">
      <c r="A290" s="1">
        <f t="shared" si="18"/>
        <v>244</v>
      </c>
      <c r="B290" s="5">
        <f t="shared" si="17"/>
        <v>-1796.3167369837947</v>
      </c>
      <c r="C290" s="5">
        <f t="shared" si="19"/>
        <v>-886.74260094333783</v>
      </c>
      <c r="D290" s="5">
        <f t="shared" si="20"/>
        <v>909.57413604045689</v>
      </c>
      <c r="E290" s="5">
        <f t="shared" si="21"/>
        <v>151103.44316853172</v>
      </c>
      <c r="F290" s="42"/>
      <c r="G290" s="43"/>
      <c r="H290" s="43"/>
      <c r="I290" s="43"/>
      <c r="J290" s="43"/>
      <c r="K290" s="43"/>
      <c r="L290" s="43"/>
      <c r="M290" s="43"/>
      <c r="N290" s="43"/>
      <c r="O290" s="44"/>
    </row>
    <row r="291" spans="1:15" ht="12.5" x14ac:dyDescent="0.25">
      <c r="A291" s="1">
        <f t="shared" si="18"/>
        <v>245</v>
      </c>
      <c r="B291" s="5">
        <f t="shared" si="17"/>
        <v>-1796.3167369837947</v>
      </c>
      <c r="C291" s="5">
        <f t="shared" si="19"/>
        <v>-881.43675181643505</v>
      </c>
      <c r="D291" s="5">
        <f t="shared" si="20"/>
        <v>914.87998516735968</v>
      </c>
      <c r="E291" s="5">
        <f t="shared" si="21"/>
        <v>150188.56318336437</v>
      </c>
      <c r="F291" s="42"/>
      <c r="G291" s="43"/>
      <c r="H291" s="43"/>
      <c r="I291" s="43"/>
      <c r="J291" s="43"/>
      <c r="K291" s="43"/>
      <c r="L291" s="43"/>
      <c r="M291" s="43"/>
      <c r="N291" s="43"/>
      <c r="O291" s="44"/>
    </row>
    <row r="292" spans="1:15" ht="12.5" x14ac:dyDescent="0.25">
      <c r="A292" s="1">
        <f t="shared" si="18"/>
        <v>246</v>
      </c>
      <c r="B292" s="5">
        <f t="shared" si="17"/>
        <v>-1796.3167369837947</v>
      </c>
      <c r="C292" s="5">
        <f t="shared" si="19"/>
        <v>-876.09995190295888</v>
      </c>
      <c r="D292" s="5">
        <f t="shared" si="20"/>
        <v>920.21678508083585</v>
      </c>
      <c r="E292" s="5">
        <f t="shared" si="21"/>
        <v>149268.34639828352</v>
      </c>
      <c r="F292" s="42"/>
      <c r="G292" s="43"/>
      <c r="H292" s="43"/>
      <c r="I292" s="43"/>
      <c r="J292" s="43"/>
      <c r="K292" s="43"/>
      <c r="L292" s="43"/>
      <c r="M292" s="43"/>
      <c r="N292" s="43"/>
      <c r="O292" s="44"/>
    </row>
    <row r="293" spans="1:15" ht="12.5" x14ac:dyDescent="0.25">
      <c r="A293" s="1">
        <f t="shared" si="18"/>
        <v>247</v>
      </c>
      <c r="B293" s="5">
        <f t="shared" si="17"/>
        <v>-1796.3167369837947</v>
      </c>
      <c r="C293" s="5">
        <f t="shared" si="19"/>
        <v>-870.73202065665396</v>
      </c>
      <c r="D293" s="5">
        <f t="shared" si="20"/>
        <v>925.58471632714077</v>
      </c>
      <c r="E293" s="5">
        <f t="shared" si="21"/>
        <v>148342.76168195638</v>
      </c>
      <c r="F293" s="42"/>
      <c r="G293" s="43"/>
      <c r="H293" s="43"/>
      <c r="I293" s="43"/>
      <c r="J293" s="43"/>
      <c r="K293" s="43"/>
      <c r="L293" s="43"/>
      <c r="M293" s="43"/>
      <c r="N293" s="43"/>
      <c r="O293" s="44"/>
    </row>
    <row r="294" spans="1:15" ht="12.5" x14ac:dyDescent="0.25">
      <c r="A294" s="1">
        <f t="shared" si="18"/>
        <v>248</v>
      </c>
      <c r="B294" s="5">
        <f t="shared" si="17"/>
        <v>-1796.3167369837947</v>
      </c>
      <c r="C294" s="5">
        <f t="shared" si="19"/>
        <v>-865.33277647807893</v>
      </c>
      <c r="D294" s="5">
        <f t="shared" si="20"/>
        <v>930.9839605057158</v>
      </c>
      <c r="E294" s="5">
        <f t="shared" si="21"/>
        <v>147411.77772145066</v>
      </c>
      <c r="F294" s="42"/>
      <c r="G294" s="43"/>
      <c r="H294" s="43"/>
      <c r="I294" s="43"/>
      <c r="J294" s="43"/>
      <c r="K294" s="43"/>
      <c r="L294" s="43"/>
      <c r="M294" s="43"/>
      <c r="N294" s="43"/>
      <c r="O294" s="44"/>
    </row>
    <row r="295" spans="1:15" ht="12.5" x14ac:dyDescent="0.25">
      <c r="A295" s="1">
        <f t="shared" si="18"/>
        <v>249</v>
      </c>
      <c r="B295" s="5">
        <f t="shared" si="17"/>
        <v>-1796.3167369837947</v>
      </c>
      <c r="C295" s="5">
        <f t="shared" si="19"/>
        <v>-859.90203670846222</v>
      </c>
      <c r="D295" s="5">
        <f t="shared" si="20"/>
        <v>936.41470027533251</v>
      </c>
      <c r="E295" s="5">
        <f t="shared" si="21"/>
        <v>146475.36302117532</v>
      </c>
      <c r="F295" s="42"/>
      <c r="G295" s="43"/>
      <c r="H295" s="43"/>
      <c r="I295" s="43"/>
      <c r="J295" s="43"/>
      <c r="K295" s="43"/>
      <c r="L295" s="43"/>
      <c r="M295" s="43"/>
      <c r="N295" s="43"/>
      <c r="O295" s="44"/>
    </row>
    <row r="296" spans="1:15" ht="12.5" x14ac:dyDescent="0.25">
      <c r="A296" s="1">
        <f t="shared" si="18"/>
        <v>250</v>
      </c>
      <c r="B296" s="5">
        <f t="shared" si="17"/>
        <v>-1796.3167369837947</v>
      </c>
      <c r="C296" s="5">
        <f t="shared" si="19"/>
        <v>-854.43961762352274</v>
      </c>
      <c r="D296" s="5">
        <f t="shared" si="20"/>
        <v>941.87711936027199</v>
      </c>
      <c r="E296" s="5">
        <f t="shared" si="21"/>
        <v>145533.48590181506</v>
      </c>
      <c r="F296" s="42"/>
      <c r="G296" s="43"/>
      <c r="H296" s="43"/>
      <c r="I296" s="43"/>
      <c r="J296" s="43"/>
      <c r="K296" s="43"/>
      <c r="L296" s="43"/>
      <c r="M296" s="43"/>
      <c r="N296" s="43"/>
      <c r="O296" s="44"/>
    </row>
    <row r="297" spans="1:15" ht="12.5" x14ac:dyDescent="0.25">
      <c r="A297" s="1">
        <f t="shared" si="18"/>
        <v>251</v>
      </c>
      <c r="B297" s="5">
        <f t="shared" si="17"/>
        <v>-1796.3167369837947</v>
      </c>
      <c r="C297" s="5">
        <f t="shared" si="19"/>
        <v>-848.94533442725458</v>
      </c>
      <c r="D297" s="5">
        <f t="shared" si="20"/>
        <v>947.37140255654015</v>
      </c>
      <c r="E297" s="5">
        <f t="shared" si="21"/>
        <v>144586.11449925852</v>
      </c>
      <c r="F297" s="42"/>
      <c r="G297" s="43"/>
      <c r="H297" s="43"/>
      <c r="I297" s="43"/>
      <c r="J297" s="43"/>
      <c r="K297" s="43"/>
      <c r="L297" s="43"/>
      <c r="M297" s="43"/>
      <c r="N297" s="43"/>
      <c r="O297" s="44"/>
    </row>
    <row r="298" spans="1:15" ht="12.5" x14ac:dyDescent="0.25">
      <c r="A298" s="1">
        <f t="shared" si="18"/>
        <v>252</v>
      </c>
      <c r="B298" s="5">
        <f t="shared" si="17"/>
        <v>-1796.3167369837947</v>
      </c>
      <c r="C298" s="5">
        <f t="shared" si="19"/>
        <v>-843.41900124567474</v>
      </c>
      <c r="D298" s="5">
        <f t="shared" si="20"/>
        <v>952.89773573811999</v>
      </c>
      <c r="E298" s="5">
        <f t="shared" si="21"/>
        <v>143633.21676352041</v>
      </c>
      <c r="F298" s="42"/>
      <c r="G298" s="43"/>
      <c r="H298" s="43"/>
      <c r="I298" s="43"/>
      <c r="J298" s="43"/>
      <c r="K298" s="43"/>
      <c r="L298" s="43"/>
      <c r="M298" s="43"/>
      <c r="N298" s="43"/>
      <c r="O298" s="44"/>
    </row>
    <row r="299" spans="1:15" ht="12.5" x14ac:dyDescent="0.25">
      <c r="A299" s="1">
        <f t="shared" si="18"/>
        <v>253</v>
      </c>
      <c r="B299" s="5">
        <f t="shared" si="17"/>
        <v>-1796.3167369837947</v>
      </c>
      <c r="C299" s="5">
        <f t="shared" si="19"/>
        <v>-837.86043112053574</v>
      </c>
      <c r="D299" s="5">
        <f t="shared" si="20"/>
        <v>958.45630586325899</v>
      </c>
      <c r="E299" s="5">
        <f t="shared" si="21"/>
        <v>142674.76045765716</v>
      </c>
      <c r="F299" s="42"/>
      <c r="G299" s="43"/>
      <c r="H299" s="43"/>
      <c r="I299" s="43"/>
      <c r="J299" s="43"/>
      <c r="K299" s="43"/>
      <c r="L299" s="43"/>
      <c r="M299" s="43"/>
      <c r="N299" s="43"/>
      <c r="O299" s="44"/>
    </row>
    <row r="300" spans="1:15" ht="12.5" x14ac:dyDescent="0.25">
      <c r="A300" s="1">
        <f t="shared" si="18"/>
        <v>254</v>
      </c>
      <c r="B300" s="5">
        <f t="shared" si="17"/>
        <v>-1796.3167369837947</v>
      </c>
      <c r="C300" s="5">
        <f t="shared" si="19"/>
        <v>-832.26943600300012</v>
      </c>
      <c r="D300" s="5">
        <f t="shared" si="20"/>
        <v>964.0473009807946</v>
      </c>
      <c r="E300" s="5">
        <f t="shared" si="21"/>
        <v>141710.71315667636</v>
      </c>
      <c r="F300" s="42"/>
      <c r="G300" s="43"/>
      <c r="H300" s="43"/>
      <c r="I300" s="43"/>
      <c r="J300" s="43"/>
      <c r="K300" s="43"/>
      <c r="L300" s="43"/>
      <c r="M300" s="43"/>
      <c r="N300" s="43"/>
      <c r="O300" s="44"/>
    </row>
    <row r="301" spans="1:15" ht="12.5" x14ac:dyDescent="0.25">
      <c r="A301" s="1">
        <f t="shared" si="18"/>
        <v>255</v>
      </c>
      <c r="B301" s="5">
        <f t="shared" si="17"/>
        <v>-1796.3167369837947</v>
      </c>
      <c r="C301" s="5">
        <f t="shared" si="19"/>
        <v>-826.64582674727876</v>
      </c>
      <c r="D301" s="5">
        <f t="shared" si="20"/>
        <v>969.67091023651597</v>
      </c>
      <c r="E301" s="5">
        <f t="shared" si="21"/>
        <v>140741.04224643984</v>
      </c>
      <c r="F301" s="42"/>
      <c r="G301" s="43"/>
      <c r="H301" s="43"/>
      <c r="I301" s="43"/>
      <c r="J301" s="43"/>
      <c r="K301" s="43"/>
      <c r="L301" s="43"/>
      <c r="M301" s="43"/>
      <c r="N301" s="43"/>
      <c r="O301" s="44"/>
    </row>
    <row r="302" spans="1:15" ht="12.5" x14ac:dyDescent="0.25">
      <c r="A302" s="1">
        <f t="shared" si="18"/>
        <v>256</v>
      </c>
      <c r="B302" s="5">
        <f t="shared" ref="B302:B407" si="22">IF(A302&lt;&gt;"",$B$25,"")</f>
        <v>-1796.3167369837947</v>
      </c>
      <c r="C302" s="5">
        <f t="shared" si="19"/>
        <v>-820.98941310423243</v>
      </c>
      <c r="D302" s="5">
        <f t="shared" si="20"/>
        <v>975.3273238795623</v>
      </c>
      <c r="E302" s="5">
        <f t="shared" si="21"/>
        <v>139765.71492256029</v>
      </c>
      <c r="F302" s="42"/>
      <c r="G302" s="43"/>
      <c r="H302" s="43"/>
      <c r="I302" s="43"/>
      <c r="J302" s="43"/>
      <c r="K302" s="43"/>
      <c r="L302" s="43"/>
      <c r="M302" s="43"/>
      <c r="N302" s="43"/>
      <c r="O302" s="44"/>
    </row>
    <row r="303" spans="1:15" ht="12.5" x14ac:dyDescent="0.25">
      <c r="A303" s="1">
        <f t="shared" ref="A303:A406" si="23">IF($H$9*12 &gt;A302,A302+1,"")</f>
        <v>257</v>
      </c>
      <c r="B303" s="5">
        <f t="shared" si="22"/>
        <v>-1796.3167369837947</v>
      </c>
      <c r="C303" s="5">
        <f t="shared" ref="C303:C407" si="24">IF(B303&lt;&gt;"", E302*($B$27/12)*-1,"")</f>
        <v>-815.30000371493509</v>
      </c>
      <c r="D303" s="5">
        <f t="shared" ref="D303:D407" si="25">IF(B303 &lt;&gt; "", (B303-C303)*-1,"")</f>
        <v>981.01673326885964</v>
      </c>
      <c r="E303" s="5">
        <f t="shared" ref="E303:E407" si="26">IF(B303&lt;&gt;"", E302-D303,"")</f>
        <v>138784.69818929143</v>
      </c>
      <c r="F303" s="42"/>
      <c r="G303" s="43"/>
      <c r="H303" s="43"/>
      <c r="I303" s="43"/>
      <c r="J303" s="43"/>
      <c r="K303" s="43"/>
      <c r="L303" s="43"/>
      <c r="M303" s="43"/>
      <c r="N303" s="43"/>
      <c r="O303" s="44"/>
    </row>
    <row r="304" spans="1:15" ht="12.5" x14ac:dyDescent="0.25">
      <c r="A304" s="1">
        <f t="shared" si="23"/>
        <v>258</v>
      </c>
      <c r="B304" s="5">
        <f t="shared" si="22"/>
        <v>-1796.3167369837947</v>
      </c>
      <c r="C304" s="5">
        <f t="shared" si="24"/>
        <v>-809.57740610420012</v>
      </c>
      <c r="D304" s="5">
        <f t="shared" si="25"/>
        <v>986.7393308795946</v>
      </c>
      <c r="E304" s="5">
        <f t="shared" si="26"/>
        <v>137797.95885841185</v>
      </c>
      <c r="F304" s="42"/>
      <c r="G304" s="43"/>
      <c r="H304" s="43"/>
      <c r="I304" s="43"/>
      <c r="J304" s="43"/>
      <c r="K304" s="43"/>
      <c r="L304" s="43"/>
      <c r="M304" s="43"/>
      <c r="N304" s="43"/>
      <c r="O304" s="44"/>
    </row>
    <row r="305" spans="1:15" ht="12.5" x14ac:dyDescent="0.25">
      <c r="A305" s="1">
        <f t="shared" si="23"/>
        <v>259</v>
      </c>
      <c r="B305" s="5">
        <f t="shared" si="22"/>
        <v>-1796.3167369837947</v>
      </c>
      <c r="C305" s="5">
        <f t="shared" si="24"/>
        <v>-803.82142667406913</v>
      </c>
      <c r="D305" s="5">
        <f t="shared" si="25"/>
        <v>992.4953103097256</v>
      </c>
      <c r="E305" s="5">
        <f t="shared" si="26"/>
        <v>136805.46354810213</v>
      </c>
      <c r="F305" s="42"/>
      <c r="G305" s="43"/>
      <c r="H305" s="43"/>
      <c r="I305" s="43"/>
      <c r="J305" s="43"/>
      <c r="K305" s="43"/>
      <c r="L305" s="43"/>
      <c r="M305" s="43"/>
      <c r="N305" s="43"/>
      <c r="O305" s="44"/>
    </row>
    <row r="306" spans="1:15" ht="12.5" x14ac:dyDescent="0.25">
      <c r="A306" s="1">
        <f t="shared" si="23"/>
        <v>260</v>
      </c>
      <c r="B306" s="5">
        <f t="shared" si="22"/>
        <v>-1796.3167369837947</v>
      </c>
      <c r="C306" s="5">
        <f t="shared" si="24"/>
        <v>-798.03187069726243</v>
      </c>
      <c r="D306" s="5">
        <f t="shared" si="25"/>
        <v>998.28486628653229</v>
      </c>
      <c r="E306" s="5">
        <f t="shared" si="26"/>
        <v>135807.1786818156</v>
      </c>
      <c r="F306" s="42"/>
      <c r="G306" s="43"/>
      <c r="H306" s="43"/>
      <c r="I306" s="43"/>
      <c r="J306" s="43"/>
      <c r="K306" s="43"/>
      <c r="L306" s="43"/>
      <c r="M306" s="43"/>
      <c r="N306" s="43"/>
      <c r="O306" s="44"/>
    </row>
    <row r="307" spans="1:15" ht="12.5" x14ac:dyDescent="0.25">
      <c r="A307" s="1">
        <f t="shared" si="23"/>
        <v>261</v>
      </c>
      <c r="B307" s="5">
        <f t="shared" si="22"/>
        <v>-1796.3167369837947</v>
      </c>
      <c r="C307" s="5">
        <f t="shared" si="24"/>
        <v>-792.20854231059104</v>
      </c>
      <c r="D307" s="5">
        <f t="shared" si="25"/>
        <v>1004.1081946732037</v>
      </c>
      <c r="E307" s="5">
        <f t="shared" si="26"/>
        <v>134803.07048714239</v>
      </c>
      <c r="F307" s="42"/>
      <c r="G307" s="43"/>
      <c r="H307" s="43"/>
      <c r="I307" s="43"/>
      <c r="J307" s="43"/>
      <c r="K307" s="43"/>
      <c r="L307" s="43"/>
      <c r="M307" s="43"/>
      <c r="N307" s="43"/>
      <c r="O307" s="44"/>
    </row>
    <row r="308" spans="1:15" ht="12.5" x14ac:dyDescent="0.25">
      <c r="A308" s="1">
        <f t="shared" si="23"/>
        <v>262</v>
      </c>
      <c r="B308" s="5">
        <f t="shared" si="22"/>
        <v>-1796.3167369837947</v>
      </c>
      <c r="C308" s="5">
        <f t="shared" si="24"/>
        <v>-786.35124450833064</v>
      </c>
      <c r="D308" s="5">
        <f t="shared" si="25"/>
        <v>1009.9654924754641</v>
      </c>
      <c r="E308" s="5">
        <f t="shared" si="26"/>
        <v>133793.10499466694</v>
      </c>
      <c r="F308" s="42"/>
      <c r="G308" s="43"/>
      <c r="H308" s="43"/>
      <c r="I308" s="43"/>
      <c r="J308" s="43"/>
      <c r="K308" s="43"/>
      <c r="L308" s="43"/>
      <c r="M308" s="43"/>
      <c r="N308" s="43"/>
      <c r="O308" s="44"/>
    </row>
    <row r="309" spans="1:15" ht="12.5" x14ac:dyDescent="0.25">
      <c r="A309" s="1">
        <f t="shared" si="23"/>
        <v>263</v>
      </c>
      <c r="B309" s="5">
        <f t="shared" si="22"/>
        <v>-1796.3167369837947</v>
      </c>
      <c r="C309" s="5">
        <f t="shared" si="24"/>
        <v>-780.45977913555714</v>
      </c>
      <c r="D309" s="5">
        <f t="shared" si="25"/>
        <v>1015.8569578482376</v>
      </c>
      <c r="E309" s="5">
        <f t="shared" si="26"/>
        <v>132777.2480368187</v>
      </c>
      <c r="F309" s="42"/>
      <c r="G309" s="43"/>
      <c r="H309" s="43"/>
      <c r="I309" s="43"/>
      <c r="J309" s="43"/>
      <c r="K309" s="43"/>
      <c r="L309" s="43"/>
      <c r="M309" s="43"/>
      <c r="N309" s="43"/>
      <c r="O309" s="44"/>
    </row>
    <row r="310" spans="1:15" ht="12.5" x14ac:dyDescent="0.25">
      <c r="A310" s="1">
        <f t="shared" si="23"/>
        <v>264</v>
      </c>
      <c r="B310" s="5">
        <f t="shared" si="22"/>
        <v>-1796.3167369837947</v>
      </c>
      <c r="C310" s="5">
        <f t="shared" si="24"/>
        <v>-774.53394688144238</v>
      </c>
      <c r="D310" s="5">
        <f t="shared" si="25"/>
        <v>1021.7827901023524</v>
      </c>
      <c r="E310" s="5">
        <f t="shared" si="26"/>
        <v>131755.46524671634</v>
      </c>
      <c r="F310" s="42"/>
      <c r="G310" s="43"/>
      <c r="H310" s="43"/>
      <c r="I310" s="43"/>
      <c r="J310" s="43"/>
      <c r="K310" s="43"/>
      <c r="L310" s="43"/>
      <c r="M310" s="43"/>
      <c r="N310" s="43"/>
      <c r="O310" s="44"/>
    </row>
    <row r="311" spans="1:15" ht="12.5" x14ac:dyDescent="0.25">
      <c r="A311" s="1">
        <f t="shared" si="23"/>
        <v>265</v>
      </c>
      <c r="B311" s="5">
        <f t="shared" si="22"/>
        <v>-1796.3167369837947</v>
      </c>
      <c r="C311" s="5">
        <f t="shared" si="24"/>
        <v>-768.57354727251197</v>
      </c>
      <c r="D311" s="5">
        <f t="shared" si="25"/>
        <v>1027.7431897112829</v>
      </c>
      <c r="E311" s="5">
        <f t="shared" si="26"/>
        <v>130727.72205700506</v>
      </c>
      <c r="F311" s="42"/>
      <c r="G311" s="43"/>
      <c r="H311" s="43"/>
      <c r="I311" s="43"/>
      <c r="J311" s="43"/>
      <c r="K311" s="43"/>
      <c r="L311" s="43"/>
      <c r="M311" s="43"/>
      <c r="N311" s="43"/>
      <c r="O311" s="44"/>
    </row>
    <row r="312" spans="1:15" ht="12.5" x14ac:dyDescent="0.25">
      <c r="A312" s="1">
        <f t="shared" si="23"/>
        <v>266</v>
      </c>
      <c r="B312" s="5">
        <f t="shared" si="22"/>
        <v>-1796.3167369837947</v>
      </c>
      <c r="C312" s="5">
        <f t="shared" si="24"/>
        <v>-762.57837866586283</v>
      </c>
      <c r="D312" s="5">
        <f t="shared" si="25"/>
        <v>1033.7383583179319</v>
      </c>
      <c r="E312" s="5">
        <f t="shared" si="26"/>
        <v>129693.98369868712</v>
      </c>
      <c r="F312" s="42"/>
      <c r="G312" s="43"/>
      <c r="H312" s="43"/>
      <c r="I312" s="43"/>
      <c r="J312" s="43"/>
      <c r="K312" s="43"/>
      <c r="L312" s="43"/>
      <c r="M312" s="43"/>
      <c r="N312" s="43"/>
      <c r="O312" s="44"/>
    </row>
    <row r="313" spans="1:15" ht="12.5" x14ac:dyDescent="0.25">
      <c r="A313" s="1">
        <f t="shared" si="23"/>
        <v>267</v>
      </c>
      <c r="B313" s="5">
        <f t="shared" si="22"/>
        <v>-1796.3167369837947</v>
      </c>
      <c r="C313" s="5">
        <f t="shared" si="24"/>
        <v>-756.54823824234154</v>
      </c>
      <c r="D313" s="5">
        <f t="shared" si="25"/>
        <v>1039.7684987414532</v>
      </c>
      <c r="E313" s="5">
        <f t="shared" si="26"/>
        <v>128654.21519994567</v>
      </c>
      <c r="F313" s="42"/>
      <c r="G313" s="43"/>
      <c r="H313" s="43"/>
      <c r="I313" s="43"/>
      <c r="J313" s="43"/>
      <c r="K313" s="43"/>
      <c r="L313" s="43"/>
      <c r="M313" s="43"/>
      <c r="N313" s="43"/>
      <c r="O313" s="44"/>
    </row>
    <row r="314" spans="1:15" ht="12.5" x14ac:dyDescent="0.25">
      <c r="A314" s="1">
        <f t="shared" si="23"/>
        <v>268</v>
      </c>
      <c r="B314" s="5">
        <f t="shared" si="22"/>
        <v>-1796.3167369837947</v>
      </c>
      <c r="C314" s="5">
        <f t="shared" si="24"/>
        <v>-750.48292199968307</v>
      </c>
      <c r="D314" s="5">
        <f t="shared" si="25"/>
        <v>1045.8338149841115</v>
      </c>
      <c r="E314" s="5">
        <f t="shared" si="26"/>
        <v>127608.38138496155</v>
      </c>
      <c r="F314" s="42"/>
      <c r="G314" s="43"/>
      <c r="H314" s="43"/>
      <c r="I314" s="43"/>
      <c r="J314" s="43"/>
      <c r="K314" s="43"/>
      <c r="L314" s="43"/>
      <c r="M314" s="43"/>
      <c r="N314" s="43"/>
      <c r="O314" s="44"/>
    </row>
    <row r="315" spans="1:15" ht="12.5" x14ac:dyDescent="0.25">
      <c r="A315" s="1">
        <f t="shared" si="23"/>
        <v>269</v>
      </c>
      <c r="B315" s="5">
        <f t="shared" si="22"/>
        <v>-1796.3167369837947</v>
      </c>
      <c r="C315" s="5">
        <f t="shared" si="24"/>
        <v>-744.38222474560905</v>
      </c>
      <c r="D315" s="5">
        <f t="shared" si="25"/>
        <v>1051.9345122381856</v>
      </c>
      <c r="E315" s="5">
        <f t="shared" si="26"/>
        <v>126556.44687272338</v>
      </c>
      <c r="F315" s="42"/>
      <c r="G315" s="43"/>
      <c r="H315" s="43"/>
      <c r="I315" s="43"/>
      <c r="J315" s="43"/>
      <c r="K315" s="43"/>
      <c r="L315" s="43"/>
      <c r="M315" s="43"/>
      <c r="N315" s="43"/>
      <c r="O315" s="44"/>
    </row>
    <row r="316" spans="1:15" ht="12.5" x14ac:dyDescent="0.25">
      <c r="A316" s="1">
        <f t="shared" si="23"/>
        <v>270</v>
      </c>
      <c r="B316" s="5">
        <f t="shared" si="22"/>
        <v>-1796.3167369837947</v>
      </c>
      <c r="C316" s="5">
        <f t="shared" si="24"/>
        <v>-738.24594009088639</v>
      </c>
      <c r="D316" s="5">
        <f t="shared" si="25"/>
        <v>1058.0707968929082</v>
      </c>
      <c r="E316" s="5">
        <f t="shared" si="26"/>
        <v>125498.37607583047</v>
      </c>
      <c r="F316" s="42"/>
      <c r="G316" s="43"/>
      <c r="H316" s="43"/>
      <c r="I316" s="43"/>
      <c r="J316" s="43"/>
      <c r="K316" s="43"/>
      <c r="L316" s="43"/>
      <c r="M316" s="43"/>
      <c r="N316" s="43"/>
      <c r="O316" s="44"/>
    </row>
    <row r="317" spans="1:15" ht="12.5" x14ac:dyDescent="0.25">
      <c r="A317" s="1">
        <f t="shared" si="23"/>
        <v>271</v>
      </c>
      <c r="B317" s="5">
        <f t="shared" si="22"/>
        <v>-1796.3167369837947</v>
      </c>
      <c r="C317" s="5">
        <f t="shared" si="24"/>
        <v>-732.07386044234443</v>
      </c>
      <c r="D317" s="5">
        <f t="shared" si="25"/>
        <v>1064.2428765414502</v>
      </c>
      <c r="E317" s="5">
        <f t="shared" si="26"/>
        <v>124434.13319928902</v>
      </c>
      <c r="F317" s="42"/>
      <c r="G317" s="43"/>
      <c r="H317" s="43"/>
      <c r="I317" s="43"/>
      <c r="J317" s="43"/>
      <c r="K317" s="43"/>
      <c r="L317" s="43"/>
      <c r="M317" s="43"/>
      <c r="N317" s="43"/>
      <c r="O317" s="44"/>
    </row>
    <row r="318" spans="1:15" ht="12.5" x14ac:dyDescent="0.25">
      <c r="A318" s="1">
        <f t="shared" si="23"/>
        <v>272</v>
      </c>
      <c r="B318" s="5">
        <f t="shared" si="22"/>
        <v>-1796.3167369837947</v>
      </c>
      <c r="C318" s="5">
        <f t="shared" si="24"/>
        <v>-725.86577699585268</v>
      </c>
      <c r="D318" s="5">
        <f t="shared" si="25"/>
        <v>1070.450959987942</v>
      </c>
      <c r="E318" s="5">
        <f t="shared" si="26"/>
        <v>123363.68223930108</v>
      </c>
      <c r="F318" s="42"/>
      <c r="G318" s="43"/>
      <c r="H318" s="43"/>
      <c r="I318" s="43"/>
      <c r="J318" s="43"/>
      <c r="K318" s="43"/>
      <c r="L318" s="43"/>
      <c r="M318" s="43"/>
      <c r="N318" s="43"/>
      <c r="O318" s="44"/>
    </row>
    <row r="319" spans="1:15" ht="12.5" x14ac:dyDescent="0.25">
      <c r="A319" s="1">
        <f t="shared" si="23"/>
        <v>273</v>
      </c>
      <c r="B319" s="5">
        <f t="shared" si="22"/>
        <v>-1796.3167369837947</v>
      </c>
      <c r="C319" s="5">
        <f t="shared" si="24"/>
        <v>-719.62147972925629</v>
      </c>
      <c r="D319" s="5">
        <f t="shared" si="25"/>
        <v>1076.6952572545383</v>
      </c>
      <c r="E319" s="5">
        <f t="shared" si="26"/>
        <v>122286.98698204654</v>
      </c>
      <c r="F319" s="42"/>
      <c r="G319" s="43"/>
      <c r="H319" s="43"/>
      <c r="I319" s="43"/>
      <c r="J319" s="43"/>
      <c r="K319" s="43"/>
      <c r="L319" s="43"/>
      <c r="M319" s="43"/>
      <c r="N319" s="43"/>
      <c r="O319" s="44"/>
    </row>
    <row r="320" spans="1:15" ht="12.5" x14ac:dyDescent="0.25">
      <c r="A320" s="1">
        <f t="shared" si="23"/>
        <v>274</v>
      </c>
      <c r="B320" s="5">
        <f t="shared" si="22"/>
        <v>-1796.3167369837947</v>
      </c>
      <c r="C320" s="5">
        <f t="shared" si="24"/>
        <v>-713.34075739527157</v>
      </c>
      <c r="D320" s="5">
        <f t="shared" si="25"/>
        <v>1082.9759795885232</v>
      </c>
      <c r="E320" s="5">
        <f t="shared" si="26"/>
        <v>121204.01100245802</v>
      </c>
      <c r="F320" s="42"/>
      <c r="G320" s="43"/>
      <c r="H320" s="43"/>
      <c r="I320" s="43"/>
      <c r="J320" s="43"/>
      <c r="K320" s="43"/>
      <c r="L320" s="43"/>
      <c r="M320" s="43"/>
      <c r="N320" s="43"/>
      <c r="O320" s="44"/>
    </row>
    <row r="321" spans="1:15" ht="12.5" x14ac:dyDescent="0.25">
      <c r="A321" s="1">
        <f t="shared" si="23"/>
        <v>275</v>
      </c>
      <c r="B321" s="5">
        <f t="shared" si="22"/>
        <v>-1796.3167369837947</v>
      </c>
      <c r="C321" s="5">
        <f t="shared" si="24"/>
        <v>-707.02339751433851</v>
      </c>
      <c r="D321" s="5">
        <f t="shared" si="25"/>
        <v>1089.2933394694562</v>
      </c>
      <c r="E321" s="5">
        <f t="shared" si="26"/>
        <v>120114.71766298857</v>
      </c>
      <c r="F321" s="42"/>
      <c r="G321" s="43"/>
      <c r="H321" s="43"/>
      <c r="I321" s="43"/>
      <c r="J321" s="43"/>
      <c r="K321" s="43"/>
      <c r="L321" s="43"/>
      <c r="M321" s="43"/>
      <c r="N321" s="43"/>
      <c r="O321" s="44"/>
    </row>
    <row r="322" spans="1:15" ht="12.5" x14ac:dyDescent="0.25">
      <c r="A322" s="1">
        <f t="shared" si="23"/>
        <v>276</v>
      </c>
      <c r="B322" s="5">
        <f t="shared" si="22"/>
        <v>-1796.3167369837947</v>
      </c>
      <c r="C322" s="5">
        <f t="shared" si="24"/>
        <v>-700.66918636743333</v>
      </c>
      <c r="D322" s="5">
        <f t="shared" si="25"/>
        <v>1095.6475506163615</v>
      </c>
      <c r="E322" s="5">
        <f t="shared" si="26"/>
        <v>119019.07011237221</v>
      </c>
      <c r="F322" s="42"/>
      <c r="G322" s="43"/>
      <c r="H322" s="43"/>
      <c r="I322" s="43"/>
      <c r="J322" s="43"/>
      <c r="K322" s="43"/>
      <c r="L322" s="43"/>
      <c r="M322" s="43"/>
      <c r="N322" s="43"/>
      <c r="O322" s="44"/>
    </row>
    <row r="323" spans="1:15" ht="12.5" x14ac:dyDescent="0.25">
      <c r="A323" s="1">
        <f t="shared" si="23"/>
        <v>277</v>
      </c>
      <c r="B323" s="5">
        <f t="shared" si="22"/>
        <v>-1796.3167369837947</v>
      </c>
      <c r="C323" s="5">
        <f t="shared" si="24"/>
        <v>-694.27790898883791</v>
      </c>
      <c r="D323" s="5">
        <f t="shared" si="25"/>
        <v>1102.0388279949568</v>
      </c>
      <c r="E323" s="5">
        <f t="shared" si="26"/>
        <v>117917.03128437726</v>
      </c>
      <c r="F323" s="42"/>
      <c r="G323" s="43"/>
      <c r="H323" s="43"/>
      <c r="I323" s="43"/>
      <c r="J323" s="43"/>
      <c r="K323" s="43"/>
      <c r="L323" s="43"/>
      <c r="M323" s="43"/>
      <c r="N323" s="43"/>
      <c r="O323" s="44"/>
    </row>
    <row r="324" spans="1:15" ht="12.5" x14ac:dyDescent="0.25">
      <c r="A324" s="1">
        <f t="shared" si="23"/>
        <v>278</v>
      </c>
      <c r="B324" s="5">
        <f t="shared" si="22"/>
        <v>-1796.3167369837947</v>
      </c>
      <c r="C324" s="5">
        <f t="shared" si="24"/>
        <v>-687.84934915886731</v>
      </c>
      <c r="D324" s="5">
        <f t="shared" si="25"/>
        <v>1108.4673878249273</v>
      </c>
      <c r="E324" s="5">
        <f t="shared" si="26"/>
        <v>116808.56389655232</v>
      </c>
      <c r="F324" s="42"/>
      <c r="G324" s="43"/>
      <c r="H324" s="43"/>
      <c r="I324" s="43"/>
      <c r="J324" s="43"/>
      <c r="K324" s="43"/>
      <c r="L324" s="43"/>
      <c r="M324" s="43"/>
      <c r="N324" s="43"/>
      <c r="O324" s="44"/>
    </row>
    <row r="325" spans="1:15" ht="12.5" x14ac:dyDescent="0.25">
      <c r="A325" s="1">
        <f t="shared" si="23"/>
        <v>279</v>
      </c>
      <c r="B325" s="5">
        <f t="shared" si="22"/>
        <v>-1796.3167369837947</v>
      </c>
      <c r="C325" s="5">
        <f t="shared" si="24"/>
        <v>-681.38328939655526</v>
      </c>
      <c r="D325" s="5">
        <f t="shared" si="25"/>
        <v>1114.9334475872395</v>
      </c>
      <c r="E325" s="5">
        <f t="shared" si="26"/>
        <v>115693.63044896508</v>
      </c>
      <c r="F325" s="42"/>
      <c r="G325" s="43"/>
      <c r="H325" s="43"/>
      <c r="I325" s="43"/>
      <c r="J325" s="43"/>
      <c r="K325" s="43"/>
      <c r="L325" s="43"/>
      <c r="M325" s="43"/>
      <c r="N325" s="43"/>
      <c r="O325" s="44"/>
    </row>
    <row r="326" spans="1:15" ht="12.5" x14ac:dyDescent="0.25">
      <c r="A326" s="1">
        <f t="shared" si="23"/>
        <v>280</v>
      </c>
      <c r="B326" s="5">
        <f t="shared" si="22"/>
        <v>-1796.3167369837947</v>
      </c>
      <c r="C326" s="5">
        <f t="shared" si="24"/>
        <v>-674.8795109522963</v>
      </c>
      <c r="D326" s="5">
        <f t="shared" si="25"/>
        <v>1121.4372260314985</v>
      </c>
      <c r="E326" s="5">
        <f t="shared" si="26"/>
        <v>114572.19322293358</v>
      </c>
      <c r="F326" s="42"/>
      <c r="G326" s="43"/>
      <c r="H326" s="43"/>
      <c r="I326" s="43"/>
      <c r="J326" s="43"/>
      <c r="K326" s="43"/>
      <c r="L326" s="43"/>
      <c r="M326" s="43"/>
      <c r="N326" s="43"/>
      <c r="O326" s="44"/>
    </row>
    <row r="327" spans="1:15" ht="12.5" x14ac:dyDescent="0.25">
      <c r="A327" s="1">
        <f t="shared" si="23"/>
        <v>281</v>
      </c>
      <c r="B327" s="5">
        <f t="shared" si="22"/>
        <v>-1796.3167369837947</v>
      </c>
      <c r="C327" s="5">
        <f t="shared" si="24"/>
        <v>-668.33779380044587</v>
      </c>
      <c r="D327" s="5">
        <f t="shared" si="25"/>
        <v>1127.9789431833487</v>
      </c>
      <c r="E327" s="5">
        <f t="shared" si="26"/>
        <v>113444.21427975023</v>
      </c>
      <c r="F327" s="42"/>
      <c r="G327" s="43"/>
      <c r="H327" s="43"/>
      <c r="I327" s="43"/>
      <c r="J327" s="43"/>
      <c r="K327" s="43"/>
      <c r="L327" s="43"/>
      <c r="M327" s="43"/>
      <c r="N327" s="43"/>
      <c r="O327" s="44"/>
    </row>
    <row r="328" spans="1:15" ht="12.5" x14ac:dyDescent="0.25">
      <c r="A328" s="1">
        <f t="shared" si="23"/>
        <v>282</v>
      </c>
      <c r="B328" s="5">
        <f t="shared" si="22"/>
        <v>-1796.3167369837947</v>
      </c>
      <c r="C328" s="5">
        <f t="shared" si="24"/>
        <v>-661.75791663187636</v>
      </c>
      <c r="D328" s="5">
        <f t="shared" si="25"/>
        <v>1134.5588203519183</v>
      </c>
      <c r="E328" s="5">
        <f t="shared" si="26"/>
        <v>112309.65545939832</v>
      </c>
      <c r="F328" s="42"/>
      <c r="G328" s="43"/>
      <c r="H328" s="43"/>
      <c r="I328" s="43"/>
      <c r="J328" s="43"/>
      <c r="K328" s="43"/>
      <c r="L328" s="43"/>
      <c r="M328" s="43"/>
      <c r="N328" s="43"/>
      <c r="O328" s="44"/>
    </row>
    <row r="329" spans="1:15" ht="12.5" x14ac:dyDescent="0.25">
      <c r="A329" s="1">
        <f t="shared" si="23"/>
        <v>283</v>
      </c>
      <c r="B329" s="5">
        <f t="shared" si="22"/>
        <v>-1796.3167369837947</v>
      </c>
      <c r="C329" s="5">
        <f t="shared" si="24"/>
        <v>-655.1396568464902</v>
      </c>
      <c r="D329" s="5">
        <f t="shared" si="25"/>
        <v>1141.1770801373045</v>
      </c>
      <c r="E329" s="5">
        <f t="shared" si="26"/>
        <v>111168.47837926101</v>
      </c>
      <c r="F329" s="42"/>
      <c r="G329" s="43"/>
      <c r="H329" s="43"/>
      <c r="I329" s="43"/>
      <c r="J329" s="43"/>
      <c r="K329" s="43"/>
      <c r="L329" s="43"/>
      <c r="M329" s="43"/>
      <c r="N329" s="43"/>
      <c r="O329" s="44"/>
    </row>
    <row r="330" spans="1:15" ht="12.5" x14ac:dyDescent="0.25">
      <c r="A330" s="1">
        <f t="shared" si="23"/>
        <v>284</v>
      </c>
      <c r="B330" s="5">
        <f t="shared" si="22"/>
        <v>-1796.3167369837947</v>
      </c>
      <c r="C330" s="5">
        <f t="shared" si="24"/>
        <v>-648.48279054568923</v>
      </c>
      <c r="D330" s="5">
        <f t="shared" si="25"/>
        <v>1147.8339464381056</v>
      </c>
      <c r="E330" s="5">
        <f t="shared" si="26"/>
        <v>110020.64443282291</v>
      </c>
      <c r="F330" s="42"/>
      <c r="G330" s="43"/>
      <c r="H330" s="43"/>
      <c r="I330" s="43"/>
      <c r="J330" s="43"/>
      <c r="K330" s="43"/>
      <c r="L330" s="43"/>
      <c r="M330" s="43"/>
      <c r="N330" s="43"/>
      <c r="O330" s="44"/>
    </row>
    <row r="331" spans="1:15" ht="12.5" x14ac:dyDescent="0.25">
      <c r="A331" s="1">
        <f t="shared" si="23"/>
        <v>285</v>
      </c>
      <c r="B331" s="5">
        <f t="shared" si="22"/>
        <v>-1796.3167369837947</v>
      </c>
      <c r="C331" s="5">
        <f t="shared" si="24"/>
        <v>-641.7870925248003</v>
      </c>
      <c r="D331" s="5">
        <f t="shared" si="25"/>
        <v>1154.5296444589944</v>
      </c>
      <c r="E331" s="5">
        <f t="shared" si="26"/>
        <v>108866.11478836392</v>
      </c>
      <c r="F331" s="42"/>
      <c r="G331" s="43"/>
      <c r="H331" s="43"/>
      <c r="I331" s="43"/>
      <c r="J331" s="43"/>
      <c r="K331" s="43"/>
      <c r="L331" s="43"/>
      <c r="M331" s="43"/>
      <c r="N331" s="43"/>
      <c r="O331" s="44"/>
    </row>
    <row r="332" spans="1:15" ht="12.5" x14ac:dyDescent="0.25">
      <c r="A332" s="1">
        <f t="shared" si="23"/>
        <v>286</v>
      </c>
      <c r="B332" s="5">
        <f t="shared" si="22"/>
        <v>-1796.3167369837947</v>
      </c>
      <c r="C332" s="5">
        <f t="shared" si="24"/>
        <v>-635.05233626545623</v>
      </c>
      <c r="D332" s="5">
        <f t="shared" si="25"/>
        <v>1161.2644007183385</v>
      </c>
      <c r="E332" s="5">
        <f t="shared" si="26"/>
        <v>107704.85038764558</v>
      </c>
      <c r="F332" s="42"/>
      <c r="G332" s="43"/>
      <c r="H332" s="43"/>
      <c r="I332" s="43"/>
      <c r="J332" s="43"/>
      <c r="K332" s="43"/>
      <c r="L332" s="43"/>
      <c r="M332" s="43"/>
      <c r="N332" s="43"/>
      <c r="O332" s="44"/>
    </row>
    <row r="333" spans="1:15" ht="12.5" x14ac:dyDescent="0.25">
      <c r="A333" s="1">
        <f t="shared" si="23"/>
        <v>287</v>
      </c>
      <c r="B333" s="5">
        <f t="shared" si="22"/>
        <v>-1796.3167369837947</v>
      </c>
      <c r="C333" s="5">
        <f t="shared" si="24"/>
        <v>-628.27829392793262</v>
      </c>
      <c r="D333" s="5">
        <f t="shared" si="25"/>
        <v>1168.038443055862</v>
      </c>
      <c r="E333" s="5">
        <f t="shared" si="26"/>
        <v>106536.81194458972</v>
      </c>
      <c r="F333" s="42"/>
      <c r="G333" s="43"/>
      <c r="H333" s="43"/>
      <c r="I333" s="43"/>
      <c r="J333" s="43"/>
      <c r="K333" s="43"/>
      <c r="L333" s="43"/>
      <c r="M333" s="43"/>
      <c r="N333" s="43"/>
      <c r="O333" s="44"/>
    </row>
    <row r="334" spans="1:15" ht="12.5" x14ac:dyDescent="0.25">
      <c r="A334" s="1">
        <f t="shared" si="23"/>
        <v>288</v>
      </c>
      <c r="B334" s="5">
        <f t="shared" si="22"/>
        <v>-1796.3167369837947</v>
      </c>
      <c r="C334" s="5">
        <f t="shared" si="24"/>
        <v>-621.46473634343999</v>
      </c>
      <c r="D334" s="5">
        <f t="shared" si="25"/>
        <v>1174.8520006403546</v>
      </c>
      <c r="E334" s="5">
        <f t="shared" si="26"/>
        <v>105361.95994394936</v>
      </c>
      <c r="F334" s="42"/>
      <c r="G334" s="43"/>
      <c r="H334" s="43"/>
      <c r="I334" s="43"/>
      <c r="J334" s="43"/>
      <c r="K334" s="43"/>
      <c r="L334" s="43"/>
      <c r="M334" s="43"/>
      <c r="N334" s="43"/>
      <c r="O334" s="44"/>
    </row>
    <row r="335" spans="1:15" ht="12.5" x14ac:dyDescent="0.25">
      <c r="A335" s="1">
        <f t="shared" si="23"/>
        <v>289</v>
      </c>
      <c r="B335" s="5">
        <f t="shared" si="22"/>
        <v>-1796.3167369837947</v>
      </c>
      <c r="C335" s="5">
        <f t="shared" si="24"/>
        <v>-614.61143300637127</v>
      </c>
      <c r="D335" s="5">
        <f t="shared" si="25"/>
        <v>1181.7053039774235</v>
      </c>
      <c r="E335" s="5">
        <f t="shared" si="26"/>
        <v>104180.25463997194</v>
      </c>
      <c r="F335" s="42"/>
      <c r="G335" s="43"/>
      <c r="H335" s="43"/>
      <c r="I335" s="43"/>
      <c r="J335" s="43"/>
      <c r="K335" s="43"/>
      <c r="L335" s="43"/>
      <c r="M335" s="43"/>
      <c r="N335" s="43"/>
      <c r="O335" s="44"/>
    </row>
    <row r="336" spans="1:15" ht="12.5" x14ac:dyDescent="0.25">
      <c r="A336" s="1">
        <f t="shared" si="23"/>
        <v>290</v>
      </c>
      <c r="B336" s="5">
        <f t="shared" si="22"/>
        <v>-1796.3167369837947</v>
      </c>
      <c r="C336" s="5">
        <f t="shared" si="24"/>
        <v>-607.71815206650308</v>
      </c>
      <c r="D336" s="5">
        <f t="shared" si="25"/>
        <v>1188.5985849172916</v>
      </c>
      <c r="E336" s="5">
        <f t="shared" si="26"/>
        <v>102991.65605505466</v>
      </c>
      <c r="F336" s="42"/>
      <c r="G336" s="43"/>
      <c r="H336" s="43"/>
      <c r="I336" s="43"/>
      <c r="J336" s="43"/>
      <c r="K336" s="43"/>
      <c r="L336" s="43"/>
      <c r="M336" s="43"/>
      <c r="N336" s="43"/>
      <c r="O336" s="44"/>
    </row>
    <row r="337" spans="1:15" ht="12.5" x14ac:dyDescent="0.25">
      <c r="A337" s="1">
        <f t="shared" si="23"/>
        <v>291</v>
      </c>
      <c r="B337" s="5">
        <f t="shared" si="22"/>
        <v>-1796.3167369837947</v>
      </c>
      <c r="C337" s="5">
        <f t="shared" si="24"/>
        <v>-600.78466032115216</v>
      </c>
      <c r="D337" s="5">
        <f t="shared" si="25"/>
        <v>1195.5320766626426</v>
      </c>
      <c r="E337" s="5">
        <f t="shared" si="26"/>
        <v>101796.12397839202</v>
      </c>
      <c r="F337" s="42"/>
      <c r="G337" s="43"/>
      <c r="H337" s="43"/>
      <c r="I337" s="43"/>
      <c r="J337" s="43"/>
      <c r="K337" s="43"/>
      <c r="L337" s="43"/>
      <c r="M337" s="43"/>
      <c r="N337" s="43"/>
      <c r="O337" s="44"/>
    </row>
    <row r="338" spans="1:15" ht="12.5" x14ac:dyDescent="0.25">
      <c r="A338" s="1">
        <f t="shared" si="23"/>
        <v>292</v>
      </c>
      <c r="B338" s="5">
        <f t="shared" si="22"/>
        <v>-1796.3167369837947</v>
      </c>
      <c r="C338" s="5">
        <f t="shared" si="24"/>
        <v>-593.81072320728674</v>
      </c>
      <c r="D338" s="5">
        <f t="shared" si="25"/>
        <v>1202.5060137765081</v>
      </c>
      <c r="E338" s="5">
        <f t="shared" si="26"/>
        <v>100593.61796461551</v>
      </c>
      <c r="F338" s="42"/>
      <c r="G338" s="43"/>
      <c r="H338" s="43"/>
      <c r="I338" s="43"/>
      <c r="J338" s="43"/>
      <c r="K338" s="43"/>
      <c r="L338" s="43"/>
      <c r="M338" s="43"/>
      <c r="N338" s="43"/>
      <c r="O338" s="44"/>
    </row>
    <row r="339" spans="1:15" ht="12.5" x14ac:dyDescent="0.25">
      <c r="A339" s="1">
        <f t="shared" si="23"/>
        <v>293</v>
      </c>
      <c r="B339" s="5">
        <f t="shared" si="22"/>
        <v>-1796.3167369837947</v>
      </c>
      <c r="C339" s="5">
        <f t="shared" si="24"/>
        <v>-586.79610479359053</v>
      </c>
      <c r="D339" s="5">
        <f t="shared" si="25"/>
        <v>1209.5206321902042</v>
      </c>
      <c r="E339" s="5">
        <f t="shared" si="26"/>
        <v>99384.097332425299</v>
      </c>
      <c r="F339" s="42"/>
      <c r="G339" s="43"/>
      <c r="H339" s="43"/>
      <c r="I339" s="43"/>
      <c r="J339" s="43"/>
      <c r="K339" s="43"/>
      <c r="L339" s="43"/>
      <c r="M339" s="43"/>
      <c r="N339" s="43"/>
      <c r="O339" s="44"/>
    </row>
    <row r="340" spans="1:15" ht="12.5" x14ac:dyDescent="0.25">
      <c r="A340" s="1">
        <f t="shared" si="23"/>
        <v>294</v>
      </c>
      <c r="B340" s="5">
        <f t="shared" si="22"/>
        <v>-1796.3167369837947</v>
      </c>
      <c r="C340" s="5">
        <f t="shared" si="24"/>
        <v>-579.74056777248097</v>
      </c>
      <c r="D340" s="5">
        <f t="shared" si="25"/>
        <v>1216.5761692113138</v>
      </c>
      <c r="E340" s="5">
        <f t="shared" si="26"/>
        <v>98167.521163213984</v>
      </c>
      <c r="F340" s="42"/>
      <c r="G340" s="43"/>
      <c r="H340" s="43"/>
      <c r="I340" s="43"/>
      <c r="J340" s="43"/>
      <c r="K340" s="43"/>
      <c r="L340" s="43"/>
      <c r="M340" s="43"/>
      <c r="N340" s="43"/>
      <c r="O340" s="44"/>
    </row>
    <row r="341" spans="1:15" ht="12.5" x14ac:dyDescent="0.25">
      <c r="A341" s="1">
        <f t="shared" si="23"/>
        <v>295</v>
      </c>
      <c r="B341" s="5">
        <f t="shared" si="22"/>
        <v>-1796.3167369837947</v>
      </c>
      <c r="C341" s="5">
        <f t="shared" si="24"/>
        <v>-572.64387345208161</v>
      </c>
      <c r="D341" s="5">
        <f t="shared" si="25"/>
        <v>1223.6728635317131</v>
      </c>
      <c r="E341" s="5">
        <f t="shared" si="26"/>
        <v>96943.848299682271</v>
      </c>
      <c r="F341" s="42"/>
      <c r="G341" s="43"/>
      <c r="H341" s="43"/>
      <c r="I341" s="43"/>
      <c r="J341" s="43"/>
      <c r="K341" s="43"/>
      <c r="L341" s="43"/>
      <c r="M341" s="43"/>
      <c r="N341" s="43"/>
      <c r="O341" s="44"/>
    </row>
    <row r="342" spans="1:15" ht="12.5" x14ac:dyDescent="0.25">
      <c r="A342" s="1">
        <f t="shared" si="23"/>
        <v>296</v>
      </c>
      <c r="B342" s="5">
        <f t="shared" si="22"/>
        <v>-1796.3167369837947</v>
      </c>
      <c r="C342" s="5">
        <f t="shared" si="24"/>
        <v>-565.50578174814666</v>
      </c>
      <c r="D342" s="5">
        <f t="shared" si="25"/>
        <v>1230.8109552356482</v>
      </c>
      <c r="E342" s="5">
        <f t="shared" si="26"/>
        <v>95713.037344446624</v>
      </c>
      <c r="F342" s="42"/>
      <c r="G342" s="43"/>
      <c r="H342" s="43"/>
      <c r="I342" s="43"/>
      <c r="J342" s="43"/>
      <c r="K342" s="43"/>
      <c r="L342" s="43"/>
      <c r="M342" s="43"/>
      <c r="N342" s="43"/>
      <c r="O342" s="44"/>
    </row>
    <row r="343" spans="1:15" ht="12.5" x14ac:dyDescent="0.25">
      <c r="A343" s="1">
        <f t="shared" si="23"/>
        <v>297</v>
      </c>
      <c r="B343" s="5">
        <f t="shared" si="22"/>
        <v>-1796.3167369837947</v>
      </c>
      <c r="C343" s="5">
        <f t="shared" si="24"/>
        <v>-558.32605117593869</v>
      </c>
      <c r="D343" s="5">
        <f t="shared" si="25"/>
        <v>1237.9906858078562</v>
      </c>
      <c r="E343" s="5">
        <f t="shared" si="26"/>
        <v>94475.046658638763</v>
      </c>
      <c r="F343" s="42"/>
      <c r="G343" s="43"/>
      <c r="H343" s="43"/>
      <c r="I343" s="43"/>
      <c r="J343" s="43"/>
      <c r="K343" s="43"/>
      <c r="L343" s="43"/>
      <c r="M343" s="43"/>
      <c r="N343" s="43"/>
      <c r="O343" s="44"/>
    </row>
    <row r="344" spans="1:15" ht="12.5" x14ac:dyDescent="0.25">
      <c r="A344" s="1">
        <f t="shared" si="23"/>
        <v>298</v>
      </c>
      <c r="B344" s="5">
        <f t="shared" si="22"/>
        <v>-1796.3167369837947</v>
      </c>
      <c r="C344" s="5">
        <f t="shared" si="24"/>
        <v>-551.10443884205949</v>
      </c>
      <c r="D344" s="5">
        <f t="shared" si="25"/>
        <v>1245.2122981417351</v>
      </c>
      <c r="E344" s="5">
        <f t="shared" si="26"/>
        <v>93229.834360497029</v>
      </c>
      <c r="F344" s="42"/>
      <c r="G344" s="43"/>
      <c r="H344" s="43"/>
      <c r="I344" s="43"/>
      <c r="J344" s="43"/>
      <c r="K344" s="43"/>
      <c r="L344" s="43"/>
      <c r="M344" s="43"/>
      <c r="N344" s="43"/>
      <c r="O344" s="44"/>
    </row>
    <row r="345" spans="1:15" ht="12.5" x14ac:dyDescent="0.25">
      <c r="A345" s="1">
        <f t="shared" si="23"/>
        <v>299</v>
      </c>
      <c r="B345" s="5">
        <f t="shared" si="22"/>
        <v>-1796.3167369837947</v>
      </c>
      <c r="C345" s="5">
        <f t="shared" si="24"/>
        <v>-543.84070043623274</v>
      </c>
      <c r="D345" s="5">
        <f t="shared" si="25"/>
        <v>1252.476036547562</v>
      </c>
      <c r="E345" s="5">
        <f t="shared" si="26"/>
        <v>91977.358323949462</v>
      </c>
      <c r="F345" s="42"/>
      <c r="G345" s="43"/>
      <c r="H345" s="43"/>
      <c r="I345" s="43"/>
      <c r="J345" s="43"/>
      <c r="K345" s="43"/>
      <c r="L345" s="43"/>
      <c r="M345" s="43"/>
      <c r="N345" s="43"/>
      <c r="O345" s="44"/>
    </row>
    <row r="346" spans="1:15" ht="12.5" x14ac:dyDescent="0.25">
      <c r="A346" s="1">
        <f t="shared" si="23"/>
        <v>300</v>
      </c>
      <c r="B346" s="5">
        <f t="shared" si="22"/>
        <v>-1796.3167369837947</v>
      </c>
      <c r="C346" s="5">
        <f t="shared" si="24"/>
        <v>-536.53459022303855</v>
      </c>
      <c r="D346" s="5">
        <f t="shared" si="25"/>
        <v>1259.7821467607562</v>
      </c>
      <c r="E346" s="5">
        <f t="shared" si="26"/>
        <v>90717.576177188705</v>
      </c>
      <c r="F346" s="42"/>
      <c r="G346" s="43"/>
      <c r="H346" s="43"/>
      <c r="I346" s="43"/>
      <c r="J346" s="43"/>
      <c r="K346" s="43"/>
      <c r="L346" s="43"/>
      <c r="M346" s="43"/>
      <c r="N346" s="43"/>
      <c r="O346" s="44"/>
    </row>
    <row r="347" spans="1:15" ht="12.5" x14ac:dyDescent="0.25">
      <c r="A347" s="1">
        <f t="shared" si="23"/>
        <v>301</v>
      </c>
      <c r="B347" s="5">
        <f t="shared" si="22"/>
        <v>-1796.3167369837947</v>
      </c>
      <c r="C347" s="5">
        <f t="shared" si="24"/>
        <v>-529.18586103360076</v>
      </c>
      <c r="D347" s="5">
        <f t="shared" si="25"/>
        <v>1267.130875950194</v>
      </c>
      <c r="E347" s="5">
        <f t="shared" si="26"/>
        <v>89450.445301238506</v>
      </c>
      <c r="F347" s="42"/>
      <c r="G347" s="43"/>
      <c r="H347" s="43"/>
      <c r="I347" s="43"/>
      <c r="J347" s="43"/>
      <c r="K347" s="43"/>
      <c r="L347" s="43"/>
      <c r="M347" s="43"/>
      <c r="N347" s="43"/>
      <c r="O347" s="44"/>
    </row>
    <row r="348" spans="1:15" ht="12.5" x14ac:dyDescent="0.25">
      <c r="A348" s="1">
        <f t="shared" si="23"/>
        <v>302</v>
      </c>
      <c r="B348" s="5">
        <f t="shared" si="22"/>
        <v>-1796.3167369837947</v>
      </c>
      <c r="C348" s="5">
        <f t="shared" si="24"/>
        <v>-521.79426425722465</v>
      </c>
      <c r="D348" s="5">
        <f t="shared" si="25"/>
        <v>1274.52247272657</v>
      </c>
      <c r="E348" s="5">
        <f t="shared" si="26"/>
        <v>88175.922828511932</v>
      </c>
      <c r="F348" s="42"/>
      <c r="G348" s="43"/>
      <c r="H348" s="43"/>
      <c r="I348" s="43"/>
      <c r="J348" s="43"/>
      <c r="K348" s="43"/>
      <c r="L348" s="43"/>
      <c r="M348" s="43"/>
      <c r="N348" s="43"/>
      <c r="O348" s="44"/>
    </row>
    <row r="349" spans="1:15" ht="12.5" x14ac:dyDescent="0.25">
      <c r="A349" s="1">
        <f t="shared" si="23"/>
        <v>303</v>
      </c>
      <c r="B349" s="5">
        <f t="shared" si="22"/>
        <v>-1796.3167369837947</v>
      </c>
      <c r="C349" s="5">
        <f t="shared" si="24"/>
        <v>-514.35954983298632</v>
      </c>
      <c r="D349" s="5">
        <f t="shared" si="25"/>
        <v>1281.9571871508083</v>
      </c>
      <c r="E349" s="5">
        <f t="shared" si="26"/>
        <v>86893.965641361123</v>
      </c>
      <c r="F349" s="42"/>
      <c r="G349" s="43"/>
      <c r="H349" s="43"/>
      <c r="I349" s="43"/>
      <c r="J349" s="43"/>
      <c r="K349" s="43"/>
      <c r="L349" s="43"/>
      <c r="M349" s="43"/>
      <c r="N349" s="43"/>
      <c r="O349" s="44"/>
    </row>
    <row r="350" spans="1:15" ht="12.5" x14ac:dyDescent="0.25">
      <c r="A350" s="1">
        <f t="shared" si="23"/>
        <v>304</v>
      </c>
      <c r="B350" s="5">
        <f t="shared" si="22"/>
        <v>-1796.3167369837947</v>
      </c>
      <c r="C350" s="5">
        <f t="shared" si="24"/>
        <v>-506.88146624127324</v>
      </c>
      <c r="D350" s="5">
        <f t="shared" si="25"/>
        <v>1289.4352707425214</v>
      </c>
      <c r="E350" s="5">
        <f t="shared" si="26"/>
        <v>85604.530370618595</v>
      </c>
      <c r="F350" s="42"/>
      <c r="G350" s="43"/>
      <c r="H350" s="43"/>
      <c r="I350" s="43"/>
      <c r="J350" s="43"/>
      <c r="K350" s="43"/>
      <c r="L350" s="43"/>
      <c r="M350" s="43"/>
      <c r="N350" s="43"/>
      <c r="O350" s="44"/>
    </row>
    <row r="351" spans="1:15" ht="12.5" x14ac:dyDescent="0.25">
      <c r="A351" s="1">
        <f t="shared" si="23"/>
        <v>305</v>
      </c>
      <c r="B351" s="5">
        <f t="shared" si="22"/>
        <v>-1796.3167369837947</v>
      </c>
      <c r="C351" s="5">
        <f t="shared" si="24"/>
        <v>-499.35976049527517</v>
      </c>
      <c r="D351" s="5">
        <f t="shared" si="25"/>
        <v>1296.9569764885196</v>
      </c>
      <c r="E351" s="5">
        <f t="shared" si="26"/>
        <v>84307.573394130071</v>
      </c>
      <c r="F351" s="42"/>
      <c r="G351" s="43"/>
      <c r="H351" s="43"/>
      <c r="I351" s="43"/>
      <c r="J351" s="43"/>
      <c r="K351" s="43"/>
      <c r="L351" s="43"/>
      <c r="M351" s="43"/>
      <c r="N351" s="43"/>
      <c r="O351" s="44"/>
    </row>
    <row r="352" spans="1:15" ht="12.5" x14ac:dyDescent="0.25">
      <c r="A352" s="1">
        <f t="shared" si="23"/>
        <v>306</v>
      </c>
      <c r="B352" s="5">
        <f t="shared" si="22"/>
        <v>-1796.3167369837947</v>
      </c>
      <c r="C352" s="5">
        <f t="shared" si="24"/>
        <v>-491.79417813242543</v>
      </c>
      <c r="D352" s="5">
        <f t="shared" si="25"/>
        <v>1304.5225588513692</v>
      </c>
      <c r="E352" s="5">
        <f t="shared" si="26"/>
        <v>83003.0508352787</v>
      </c>
      <c r="F352" s="42"/>
      <c r="G352" s="43"/>
      <c r="H352" s="43"/>
      <c r="I352" s="43"/>
      <c r="J352" s="43"/>
      <c r="K352" s="43"/>
      <c r="L352" s="43"/>
      <c r="M352" s="43"/>
      <c r="N352" s="43"/>
      <c r="O352" s="44"/>
    </row>
    <row r="353" spans="1:15" ht="12.5" x14ac:dyDescent="0.25">
      <c r="A353" s="1">
        <f t="shared" si="23"/>
        <v>307</v>
      </c>
      <c r="B353" s="5">
        <f t="shared" si="22"/>
        <v>-1796.3167369837947</v>
      </c>
      <c r="C353" s="5">
        <f t="shared" si="24"/>
        <v>-484.18446320579244</v>
      </c>
      <c r="D353" s="5">
        <f t="shared" si="25"/>
        <v>1312.1322737780024</v>
      </c>
      <c r="E353" s="5">
        <f t="shared" si="26"/>
        <v>81690.918561500701</v>
      </c>
      <c r="F353" s="42"/>
      <c r="G353" s="43"/>
      <c r="H353" s="43"/>
      <c r="I353" s="43"/>
      <c r="J353" s="43"/>
      <c r="K353" s="43"/>
      <c r="L353" s="43"/>
      <c r="M353" s="43"/>
      <c r="N353" s="43"/>
      <c r="O353" s="44"/>
    </row>
    <row r="354" spans="1:15" ht="12.5" x14ac:dyDescent="0.25">
      <c r="A354" s="1">
        <f t="shared" si="23"/>
        <v>308</v>
      </c>
      <c r="B354" s="5">
        <f t="shared" si="22"/>
        <v>-1796.3167369837947</v>
      </c>
      <c r="C354" s="5">
        <f t="shared" si="24"/>
        <v>-476.53035827542078</v>
      </c>
      <c r="D354" s="5">
        <f t="shared" si="25"/>
        <v>1319.7863787083738</v>
      </c>
      <c r="E354" s="5">
        <f t="shared" si="26"/>
        <v>80371.132182792324</v>
      </c>
      <c r="F354" s="42"/>
      <c r="G354" s="43"/>
      <c r="H354" s="43"/>
      <c r="I354" s="43"/>
      <c r="J354" s="43"/>
      <c r="K354" s="43"/>
      <c r="L354" s="43"/>
      <c r="M354" s="43"/>
      <c r="N354" s="43"/>
      <c r="O354" s="44"/>
    </row>
    <row r="355" spans="1:15" ht="12.5" x14ac:dyDescent="0.25">
      <c r="A355" s="1">
        <f t="shared" si="23"/>
        <v>309</v>
      </c>
      <c r="B355" s="5">
        <f t="shared" si="22"/>
        <v>-1796.3167369837947</v>
      </c>
      <c r="C355" s="5">
        <f t="shared" si="24"/>
        <v>-468.83160439962194</v>
      </c>
      <c r="D355" s="5">
        <f t="shared" si="25"/>
        <v>1327.4851325841728</v>
      </c>
      <c r="E355" s="5">
        <f t="shared" si="26"/>
        <v>79043.64705020815</v>
      </c>
      <c r="F355" s="42"/>
      <c r="G355" s="43"/>
      <c r="H355" s="43"/>
      <c r="I355" s="43"/>
      <c r="J355" s="43"/>
      <c r="K355" s="43"/>
      <c r="L355" s="43"/>
      <c r="M355" s="43"/>
      <c r="N355" s="43"/>
      <c r="O355" s="44"/>
    </row>
    <row r="356" spans="1:15" ht="12.5" x14ac:dyDescent="0.25">
      <c r="A356" s="1">
        <f t="shared" si="23"/>
        <v>310</v>
      </c>
      <c r="B356" s="5">
        <f t="shared" si="22"/>
        <v>-1796.3167369837947</v>
      </c>
      <c r="C356" s="5">
        <f t="shared" si="24"/>
        <v>-461.08794112621422</v>
      </c>
      <c r="D356" s="5">
        <f t="shared" si="25"/>
        <v>1335.2287958575805</v>
      </c>
      <c r="E356" s="5">
        <f t="shared" si="26"/>
        <v>77708.418254350574</v>
      </c>
      <c r="F356" s="42"/>
      <c r="G356" s="43"/>
      <c r="H356" s="43"/>
      <c r="I356" s="43"/>
      <c r="J356" s="43"/>
      <c r="K356" s="43"/>
      <c r="L356" s="43"/>
      <c r="M356" s="43"/>
      <c r="N356" s="43"/>
      <c r="O356" s="44"/>
    </row>
    <row r="357" spans="1:15" ht="12.5" x14ac:dyDescent="0.25">
      <c r="A357" s="1">
        <f t="shared" si="23"/>
        <v>311</v>
      </c>
      <c r="B357" s="5">
        <f t="shared" si="22"/>
        <v>-1796.3167369837947</v>
      </c>
      <c r="C357" s="5">
        <f t="shared" si="24"/>
        <v>-453.29910648371168</v>
      </c>
      <c r="D357" s="5">
        <f t="shared" si="25"/>
        <v>1343.017630500083</v>
      </c>
      <c r="E357" s="5">
        <f t="shared" si="26"/>
        <v>76365.400623850495</v>
      </c>
      <c r="F357" s="42"/>
      <c r="G357" s="43"/>
      <c r="H357" s="43"/>
      <c r="I357" s="43"/>
      <c r="J357" s="43"/>
      <c r="K357" s="43"/>
      <c r="L357" s="43"/>
      <c r="M357" s="43"/>
      <c r="N357" s="43"/>
      <c r="O357" s="44"/>
    </row>
    <row r="358" spans="1:15" ht="12.5" x14ac:dyDescent="0.25">
      <c r="A358" s="1">
        <f t="shared" si="23"/>
        <v>312</v>
      </c>
      <c r="B358" s="5">
        <f t="shared" si="22"/>
        <v>-1796.3167369837947</v>
      </c>
      <c r="C358" s="5">
        <f t="shared" si="24"/>
        <v>-445.46483697246123</v>
      </c>
      <c r="D358" s="5">
        <f t="shared" si="25"/>
        <v>1350.8519000113336</v>
      </c>
      <c r="E358" s="5">
        <f t="shared" si="26"/>
        <v>75014.548723839165</v>
      </c>
      <c r="F358" s="42"/>
      <c r="G358" s="43"/>
      <c r="H358" s="43"/>
      <c r="I358" s="43"/>
      <c r="J358" s="43"/>
      <c r="K358" s="43"/>
      <c r="L358" s="43"/>
      <c r="M358" s="43"/>
      <c r="N358" s="43"/>
      <c r="O358" s="44"/>
    </row>
    <row r="359" spans="1:15" ht="12.5" x14ac:dyDescent="0.25">
      <c r="A359" s="1">
        <f t="shared" si="23"/>
        <v>313</v>
      </c>
      <c r="B359" s="5">
        <f t="shared" si="22"/>
        <v>-1796.3167369837947</v>
      </c>
      <c r="C359" s="5">
        <f t="shared" si="24"/>
        <v>-437.58486755572847</v>
      </c>
      <c r="D359" s="5">
        <f t="shared" si="25"/>
        <v>1358.7318694280661</v>
      </c>
      <c r="E359" s="5">
        <f t="shared" si="26"/>
        <v>73655.816854411096</v>
      </c>
      <c r="F359" s="42"/>
      <c r="G359" s="43"/>
      <c r="H359" s="43"/>
      <c r="I359" s="43"/>
      <c r="J359" s="43"/>
      <c r="K359" s="43"/>
      <c r="L359" s="43"/>
      <c r="M359" s="43"/>
      <c r="N359" s="43"/>
      <c r="O359" s="44"/>
    </row>
    <row r="360" spans="1:15" ht="12.5" x14ac:dyDescent="0.25">
      <c r="A360" s="1">
        <f t="shared" si="23"/>
        <v>314</v>
      </c>
      <c r="B360" s="5">
        <f t="shared" si="22"/>
        <v>-1796.3167369837947</v>
      </c>
      <c r="C360" s="5">
        <f t="shared" si="24"/>
        <v>-429.6589316507314</v>
      </c>
      <c r="D360" s="5">
        <f t="shared" si="25"/>
        <v>1366.6578053330634</v>
      </c>
      <c r="E360" s="5">
        <f t="shared" si="26"/>
        <v>72289.159049078036</v>
      </c>
      <c r="F360" s="42"/>
      <c r="G360" s="43"/>
      <c r="H360" s="43"/>
      <c r="I360" s="43"/>
      <c r="J360" s="43"/>
      <c r="K360" s="43"/>
      <c r="L360" s="43"/>
      <c r="M360" s="43"/>
      <c r="N360" s="43"/>
      <c r="O360" s="44"/>
    </row>
    <row r="361" spans="1:15" ht="12.5" x14ac:dyDescent="0.25">
      <c r="A361" s="1">
        <f t="shared" si="23"/>
        <v>315</v>
      </c>
      <c r="B361" s="5">
        <f t="shared" si="22"/>
        <v>-1796.3167369837947</v>
      </c>
      <c r="C361" s="5">
        <f t="shared" si="24"/>
        <v>-421.68676111962191</v>
      </c>
      <c r="D361" s="5">
        <f t="shared" si="25"/>
        <v>1374.6299758641728</v>
      </c>
      <c r="E361" s="5">
        <f t="shared" si="26"/>
        <v>70914.529073213867</v>
      </c>
      <c r="F361" s="42"/>
      <c r="G361" s="43"/>
      <c r="H361" s="43"/>
      <c r="I361" s="43"/>
      <c r="J361" s="43"/>
      <c r="K361" s="43"/>
      <c r="L361" s="43"/>
      <c r="M361" s="43"/>
      <c r="N361" s="43"/>
      <c r="O361" s="44"/>
    </row>
    <row r="362" spans="1:15" ht="12.5" x14ac:dyDescent="0.25">
      <c r="A362" s="1">
        <f t="shared" si="23"/>
        <v>316</v>
      </c>
      <c r="B362" s="5">
        <f t="shared" si="22"/>
        <v>-1796.3167369837947</v>
      </c>
      <c r="C362" s="5">
        <f t="shared" si="24"/>
        <v>-413.66808626041427</v>
      </c>
      <c r="D362" s="5">
        <f t="shared" si="25"/>
        <v>1382.6486507233803</v>
      </c>
      <c r="E362" s="5">
        <f t="shared" si="26"/>
        <v>69531.880422490489</v>
      </c>
      <c r="F362" s="42"/>
      <c r="G362" s="43"/>
      <c r="H362" s="43"/>
      <c r="I362" s="43"/>
      <c r="J362" s="43"/>
      <c r="K362" s="43"/>
      <c r="L362" s="43"/>
      <c r="M362" s="43"/>
      <c r="N362" s="43"/>
      <c r="O362" s="44"/>
    </row>
    <row r="363" spans="1:15" ht="12.5" x14ac:dyDescent="0.25">
      <c r="A363" s="1">
        <f t="shared" si="23"/>
        <v>317</v>
      </c>
      <c r="B363" s="5">
        <f t="shared" si="22"/>
        <v>-1796.3167369837947</v>
      </c>
      <c r="C363" s="5">
        <f t="shared" si="24"/>
        <v>-405.60263579786118</v>
      </c>
      <c r="D363" s="5">
        <f t="shared" si="25"/>
        <v>1390.7141011859335</v>
      </c>
      <c r="E363" s="5">
        <f t="shared" si="26"/>
        <v>68141.166321304554</v>
      </c>
      <c r="F363" s="42"/>
      <c r="G363" s="43"/>
      <c r="H363" s="43"/>
      <c r="I363" s="43"/>
      <c r="J363" s="43"/>
      <c r="K363" s="43"/>
      <c r="L363" s="43"/>
      <c r="M363" s="43"/>
      <c r="N363" s="43"/>
      <c r="O363" s="44"/>
    </row>
    <row r="364" spans="1:15" ht="12.5" x14ac:dyDescent="0.25">
      <c r="A364" s="1">
        <f t="shared" si="23"/>
        <v>318</v>
      </c>
      <c r="B364" s="5">
        <f t="shared" si="22"/>
        <v>-1796.3167369837947</v>
      </c>
      <c r="C364" s="5">
        <f t="shared" si="24"/>
        <v>-397.49013687427657</v>
      </c>
      <c r="D364" s="5">
        <f t="shared" si="25"/>
        <v>1398.826600109518</v>
      </c>
      <c r="E364" s="5">
        <f t="shared" si="26"/>
        <v>66742.339721195036</v>
      </c>
      <c r="F364" s="42"/>
      <c r="G364" s="43"/>
      <c r="H364" s="43"/>
      <c r="I364" s="43"/>
      <c r="J364" s="43"/>
      <c r="K364" s="43"/>
      <c r="L364" s="43"/>
      <c r="M364" s="43"/>
      <c r="N364" s="43"/>
      <c r="O364" s="44"/>
    </row>
    <row r="365" spans="1:15" ht="12.5" x14ac:dyDescent="0.25">
      <c r="A365" s="1">
        <f t="shared" si="23"/>
        <v>319</v>
      </c>
      <c r="B365" s="5">
        <f t="shared" si="22"/>
        <v>-1796.3167369837947</v>
      </c>
      <c r="C365" s="5">
        <f t="shared" si="24"/>
        <v>-389.33031504030441</v>
      </c>
      <c r="D365" s="5">
        <f t="shared" si="25"/>
        <v>1406.9864219434903</v>
      </c>
      <c r="E365" s="5">
        <f t="shared" si="26"/>
        <v>65335.353299251547</v>
      </c>
      <c r="F365" s="42"/>
      <c r="G365" s="43"/>
      <c r="H365" s="43"/>
      <c r="I365" s="43"/>
      <c r="J365" s="43"/>
      <c r="K365" s="43"/>
      <c r="L365" s="43"/>
      <c r="M365" s="43"/>
      <c r="N365" s="43"/>
      <c r="O365" s="44"/>
    </row>
    <row r="366" spans="1:15" ht="12.5" x14ac:dyDescent="0.25">
      <c r="A366" s="1">
        <f t="shared" si="23"/>
        <v>320</v>
      </c>
      <c r="B366" s="5">
        <f t="shared" si="22"/>
        <v>-1796.3167369837947</v>
      </c>
      <c r="C366" s="5">
        <f t="shared" si="24"/>
        <v>-381.12289424563403</v>
      </c>
      <c r="D366" s="5">
        <f t="shared" si="25"/>
        <v>1415.1938427381606</v>
      </c>
      <c r="E366" s="5">
        <f t="shared" si="26"/>
        <v>63920.159456513386</v>
      </c>
      <c r="F366" s="42"/>
      <c r="G366" s="43"/>
      <c r="H366" s="43"/>
      <c r="I366" s="43"/>
      <c r="J366" s="43"/>
      <c r="K366" s="43"/>
      <c r="L366" s="43"/>
      <c r="M366" s="43"/>
      <c r="N366" s="43"/>
      <c r="O366" s="44"/>
    </row>
    <row r="367" spans="1:15" ht="12.5" x14ac:dyDescent="0.25">
      <c r="A367" s="1">
        <f t="shared" si="23"/>
        <v>321</v>
      </c>
      <c r="B367" s="5">
        <f t="shared" si="22"/>
        <v>-1796.3167369837947</v>
      </c>
      <c r="C367" s="5">
        <f t="shared" si="24"/>
        <v>-372.86759682966141</v>
      </c>
      <c r="D367" s="5">
        <f t="shared" si="25"/>
        <v>1423.4491401541334</v>
      </c>
      <c r="E367" s="5">
        <f t="shared" si="26"/>
        <v>62496.710316359255</v>
      </c>
      <c r="F367" s="42"/>
      <c r="G367" s="43"/>
      <c r="H367" s="43"/>
      <c r="I367" s="43"/>
      <c r="J367" s="43"/>
      <c r="K367" s="43"/>
      <c r="L367" s="43"/>
      <c r="M367" s="43"/>
      <c r="N367" s="43"/>
      <c r="O367" s="44"/>
    </row>
    <row r="368" spans="1:15" ht="12.5" x14ac:dyDescent="0.25">
      <c r="A368" s="1">
        <f t="shared" si="23"/>
        <v>322</v>
      </c>
      <c r="B368" s="5">
        <f t="shared" si="22"/>
        <v>-1796.3167369837947</v>
      </c>
      <c r="C368" s="5">
        <f t="shared" si="24"/>
        <v>-364.56414351209565</v>
      </c>
      <c r="D368" s="5">
        <f t="shared" si="25"/>
        <v>1431.7525934716991</v>
      </c>
      <c r="E368" s="5">
        <f t="shared" si="26"/>
        <v>61064.957722887557</v>
      </c>
      <c r="F368" s="42"/>
      <c r="G368" s="43"/>
      <c r="H368" s="43"/>
      <c r="I368" s="43"/>
      <c r="J368" s="43"/>
      <c r="K368" s="43"/>
      <c r="L368" s="43"/>
      <c r="M368" s="43"/>
      <c r="N368" s="43"/>
      <c r="O368" s="44"/>
    </row>
    <row r="369" spans="1:15" ht="12.5" x14ac:dyDescent="0.25">
      <c r="A369" s="1">
        <f t="shared" si="23"/>
        <v>323</v>
      </c>
      <c r="B369" s="5">
        <f t="shared" si="22"/>
        <v>-1796.3167369837947</v>
      </c>
      <c r="C369" s="5">
        <f t="shared" si="24"/>
        <v>-356.21225338351076</v>
      </c>
      <c r="D369" s="5">
        <f t="shared" si="25"/>
        <v>1440.1044836002839</v>
      </c>
      <c r="E369" s="5">
        <f t="shared" si="26"/>
        <v>59624.853239287273</v>
      </c>
      <c r="F369" s="42"/>
      <c r="G369" s="43"/>
      <c r="H369" s="43"/>
      <c r="I369" s="43"/>
      <c r="J369" s="43"/>
      <c r="K369" s="43"/>
      <c r="L369" s="43"/>
      <c r="M369" s="43"/>
      <c r="N369" s="43"/>
      <c r="O369" s="44"/>
    </row>
    <row r="370" spans="1:15" ht="12.5" x14ac:dyDescent="0.25">
      <c r="A370" s="1">
        <f t="shared" si="23"/>
        <v>324</v>
      </c>
      <c r="B370" s="5">
        <f t="shared" si="22"/>
        <v>-1796.3167369837947</v>
      </c>
      <c r="C370" s="5">
        <f t="shared" si="24"/>
        <v>-347.81164389584245</v>
      </c>
      <c r="D370" s="5">
        <f t="shared" si="25"/>
        <v>1448.5050930879522</v>
      </c>
      <c r="E370" s="5">
        <f t="shared" si="26"/>
        <v>58176.348146199321</v>
      </c>
      <c r="F370" s="42"/>
      <c r="G370" s="43"/>
      <c r="H370" s="43"/>
      <c r="I370" s="43"/>
      <c r="J370" s="43"/>
      <c r="K370" s="43"/>
      <c r="L370" s="43"/>
      <c r="M370" s="43"/>
      <c r="N370" s="43"/>
      <c r="O370" s="44"/>
    </row>
    <row r="371" spans="1:15" ht="12.5" x14ac:dyDescent="0.25">
      <c r="A371" s="1">
        <f t="shared" si="23"/>
        <v>325</v>
      </c>
      <c r="B371" s="5">
        <f t="shared" si="22"/>
        <v>-1796.3167369837947</v>
      </c>
      <c r="C371" s="5">
        <f t="shared" si="24"/>
        <v>-339.36203085282938</v>
      </c>
      <c r="D371" s="5">
        <f t="shared" si="25"/>
        <v>1456.9547061309654</v>
      </c>
      <c r="E371" s="5">
        <f t="shared" si="26"/>
        <v>56719.393440068357</v>
      </c>
      <c r="F371" s="42"/>
      <c r="G371" s="43"/>
      <c r="H371" s="43"/>
      <c r="I371" s="43"/>
      <c r="J371" s="43"/>
      <c r="K371" s="43"/>
      <c r="L371" s="43"/>
      <c r="M371" s="43"/>
      <c r="N371" s="43"/>
      <c r="O371" s="44"/>
    </row>
    <row r="372" spans="1:15" ht="12.5" x14ac:dyDescent="0.25">
      <c r="A372" s="1">
        <f t="shared" si="23"/>
        <v>326</v>
      </c>
      <c r="B372" s="5">
        <f t="shared" si="22"/>
        <v>-1796.3167369837947</v>
      </c>
      <c r="C372" s="5">
        <f t="shared" si="24"/>
        <v>-330.86312840039875</v>
      </c>
      <c r="D372" s="5">
        <f t="shared" si="25"/>
        <v>1465.4536085833961</v>
      </c>
      <c r="E372" s="5">
        <f t="shared" si="26"/>
        <v>55253.93983148496</v>
      </c>
      <c r="F372" s="42"/>
      <c r="G372" s="43"/>
      <c r="H372" s="43"/>
      <c r="I372" s="43"/>
      <c r="J372" s="43"/>
      <c r="K372" s="43"/>
      <c r="L372" s="43"/>
      <c r="M372" s="43"/>
      <c r="N372" s="43"/>
      <c r="O372" s="44"/>
    </row>
    <row r="373" spans="1:15" ht="12.5" x14ac:dyDescent="0.25">
      <c r="A373" s="1">
        <f t="shared" si="23"/>
        <v>327</v>
      </c>
      <c r="B373" s="5">
        <f t="shared" si="22"/>
        <v>-1796.3167369837947</v>
      </c>
      <c r="C373" s="5">
        <f t="shared" si="24"/>
        <v>-322.31464901699565</v>
      </c>
      <c r="D373" s="5">
        <f t="shared" si="25"/>
        <v>1474.0020879667991</v>
      </c>
      <c r="E373" s="5">
        <f t="shared" si="26"/>
        <v>53779.93774351816</v>
      </c>
      <c r="F373" s="42"/>
      <c r="G373" s="43"/>
      <c r="H373" s="43"/>
      <c r="I373" s="43"/>
      <c r="J373" s="43"/>
      <c r="K373" s="43"/>
      <c r="L373" s="43"/>
      <c r="M373" s="43"/>
      <c r="N373" s="43"/>
      <c r="O373" s="44"/>
    </row>
    <row r="374" spans="1:15" ht="12.5" x14ac:dyDescent="0.25">
      <c r="A374" s="1">
        <f t="shared" si="23"/>
        <v>328</v>
      </c>
      <c r="B374" s="5">
        <f t="shared" si="22"/>
        <v>-1796.3167369837947</v>
      </c>
      <c r="C374" s="5">
        <f t="shared" si="24"/>
        <v>-313.71630350385595</v>
      </c>
      <c r="D374" s="5">
        <f t="shared" si="25"/>
        <v>1482.6004334799388</v>
      </c>
      <c r="E374" s="5">
        <f t="shared" si="26"/>
        <v>52297.337310038223</v>
      </c>
      <c r="F374" s="42"/>
      <c r="G374" s="43"/>
      <c r="H374" s="43"/>
      <c r="I374" s="43"/>
      <c r="J374" s="43"/>
      <c r="K374" s="43"/>
      <c r="L374" s="43"/>
      <c r="M374" s="43"/>
      <c r="N374" s="43"/>
      <c r="O374" s="44"/>
    </row>
    <row r="375" spans="1:15" ht="12.5" x14ac:dyDescent="0.25">
      <c r="A375" s="1">
        <f t="shared" si="23"/>
        <v>329</v>
      </c>
      <c r="B375" s="5">
        <f t="shared" si="22"/>
        <v>-1796.3167369837947</v>
      </c>
      <c r="C375" s="5">
        <f t="shared" si="24"/>
        <v>-305.06780097522301</v>
      </c>
      <c r="D375" s="5">
        <f t="shared" si="25"/>
        <v>1491.2489360085717</v>
      </c>
      <c r="E375" s="5">
        <f t="shared" si="26"/>
        <v>50806.088374029649</v>
      </c>
      <c r="F375" s="42"/>
      <c r="G375" s="43"/>
      <c r="H375" s="43"/>
      <c r="I375" s="43"/>
      <c r="J375" s="43"/>
      <c r="K375" s="43"/>
      <c r="L375" s="43"/>
      <c r="M375" s="43"/>
      <c r="N375" s="43"/>
      <c r="O375" s="44"/>
    </row>
    <row r="376" spans="1:15" ht="12.5" x14ac:dyDescent="0.25">
      <c r="A376" s="1">
        <f t="shared" si="23"/>
        <v>330</v>
      </c>
      <c r="B376" s="5">
        <f t="shared" si="22"/>
        <v>-1796.3167369837947</v>
      </c>
      <c r="C376" s="5">
        <f t="shared" si="24"/>
        <v>-296.36884884850627</v>
      </c>
      <c r="D376" s="5">
        <f t="shared" si="25"/>
        <v>1499.9478881352884</v>
      </c>
      <c r="E376" s="5">
        <f t="shared" si="26"/>
        <v>49306.140485894357</v>
      </c>
      <c r="F376" s="42"/>
      <c r="G376" s="43"/>
      <c r="H376" s="43"/>
      <c r="I376" s="43"/>
      <c r="J376" s="43"/>
      <c r="K376" s="43"/>
      <c r="L376" s="43"/>
      <c r="M376" s="43"/>
      <c r="N376" s="43"/>
      <c r="O376" s="44"/>
    </row>
    <row r="377" spans="1:15" ht="12.5" x14ac:dyDescent="0.25">
      <c r="A377" s="1">
        <f t="shared" si="23"/>
        <v>331</v>
      </c>
      <c r="B377" s="5">
        <f t="shared" si="22"/>
        <v>-1796.3167369837947</v>
      </c>
      <c r="C377" s="5">
        <f t="shared" si="24"/>
        <v>-287.61915283438378</v>
      </c>
      <c r="D377" s="5">
        <f t="shared" si="25"/>
        <v>1508.6975841494109</v>
      </c>
      <c r="E377" s="5">
        <f t="shared" si="26"/>
        <v>47797.442901744944</v>
      </c>
      <c r="F377" s="42"/>
      <c r="G377" s="43"/>
      <c r="H377" s="43"/>
      <c r="I377" s="43"/>
      <c r="J377" s="43"/>
      <c r="K377" s="43"/>
      <c r="L377" s="43"/>
      <c r="M377" s="43"/>
      <c r="N377" s="43"/>
      <c r="O377" s="44"/>
    </row>
    <row r="378" spans="1:15" ht="12.5" x14ac:dyDescent="0.25">
      <c r="A378" s="1">
        <f t="shared" si="23"/>
        <v>332</v>
      </c>
      <c r="B378" s="5">
        <f t="shared" si="22"/>
        <v>-1796.3167369837947</v>
      </c>
      <c r="C378" s="5">
        <f t="shared" si="24"/>
        <v>-278.81841692684554</v>
      </c>
      <c r="D378" s="5">
        <f t="shared" si="25"/>
        <v>1517.4983200569491</v>
      </c>
      <c r="E378" s="5">
        <f t="shared" si="26"/>
        <v>46279.944581687996</v>
      </c>
      <c r="F378" s="42"/>
      <c r="G378" s="43"/>
      <c r="H378" s="43"/>
      <c r="I378" s="43"/>
      <c r="J378" s="43"/>
      <c r="K378" s="43"/>
      <c r="L378" s="43"/>
      <c r="M378" s="43"/>
      <c r="N378" s="43"/>
      <c r="O378" s="44"/>
    </row>
    <row r="379" spans="1:15" ht="12.5" x14ac:dyDescent="0.25">
      <c r="A379" s="1">
        <f t="shared" si="23"/>
        <v>333</v>
      </c>
      <c r="B379" s="5">
        <f t="shared" si="22"/>
        <v>-1796.3167369837947</v>
      </c>
      <c r="C379" s="5">
        <f t="shared" si="24"/>
        <v>-269.96634339318001</v>
      </c>
      <c r="D379" s="5">
        <f t="shared" si="25"/>
        <v>1526.3503935906147</v>
      </c>
      <c r="E379" s="5">
        <f t="shared" si="26"/>
        <v>44753.594188097384</v>
      </c>
      <c r="F379" s="42"/>
      <c r="G379" s="43"/>
      <c r="H379" s="43"/>
      <c r="I379" s="43"/>
      <c r="J379" s="43"/>
      <c r="K379" s="43"/>
      <c r="L379" s="43"/>
      <c r="M379" s="43"/>
      <c r="N379" s="43"/>
      <c r="O379" s="44"/>
    </row>
    <row r="380" spans="1:15" ht="12.5" x14ac:dyDescent="0.25">
      <c r="A380" s="1">
        <f t="shared" si="23"/>
        <v>334</v>
      </c>
      <c r="B380" s="5">
        <f t="shared" si="22"/>
        <v>-1796.3167369837947</v>
      </c>
      <c r="C380" s="5">
        <f t="shared" si="24"/>
        <v>-261.06263276390143</v>
      </c>
      <c r="D380" s="5">
        <f t="shared" si="25"/>
        <v>1535.2541042198932</v>
      </c>
      <c r="E380" s="5">
        <f t="shared" si="26"/>
        <v>43218.340083877491</v>
      </c>
      <c r="F380" s="42"/>
      <c r="G380" s="43"/>
      <c r="H380" s="43"/>
      <c r="I380" s="43"/>
      <c r="J380" s="43"/>
      <c r="K380" s="43"/>
      <c r="L380" s="43"/>
      <c r="M380" s="43"/>
      <c r="N380" s="43"/>
      <c r="O380" s="44"/>
    </row>
    <row r="381" spans="1:15" ht="12.5" x14ac:dyDescent="0.25">
      <c r="A381" s="1">
        <f t="shared" si="23"/>
        <v>335</v>
      </c>
      <c r="B381" s="5">
        <f t="shared" si="22"/>
        <v>-1796.3167369837947</v>
      </c>
      <c r="C381" s="5">
        <f t="shared" si="24"/>
        <v>-252.1069838226187</v>
      </c>
      <c r="D381" s="5">
        <f t="shared" si="25"/>
        <v>1544.209753161176</v>
      </c>
      <c r="E381" s="5">
        <f t="shared" si="26"/>
        <v>41674.130330716318</v>
      </c>
      <c r="F381" s="42"/>
      <c r="G381" s="43"/>
      <c r="H381" s="43"/>
      <c r="I381" s="43"/>
      <c r="J381" s="43"/>
      <c r="K381" s="43"/>
      <c r="L381" s="43"/>
      <c r="M381" s="43"/>
      <c r="N381" s="43"/>
      <c r="O381" s="44"/>
    </row>
    <row r="382" spans="1:15" ht="12.5" x14ac:dyDescent="0.25">
      <c r="A382" s="1">
        <f t="shared" si="23"/>
        <v>336</v>
      </c>
      <c r="B382" s="5">
        <f t="shared" si="22"/>
        <v>-1796.3167369837947</v>
      </c>
      <c r="C382" s="5">
        <f t="shared" si="24"/>
        <v>-243.0990935958452</v>
      </c>
      <c r="D382" s="5">
        <f t="shared" si="25"/>
        <v>1553.2176433879495</v>
      </c>
      <c r="E382" s="5">
        <f t="shared" si="26"/>
        <v>40120.912687328368</v>
      </c>
      <c r="F382" s="42"/>
      <c r="G382" s="43"/>
      <c r="H382" s="43"/>
      <c r="I382" s="43"/>
      <c r="J382" s="43"/>
      <c r="K382" s="43"/>
      <c r="L382" s="43"/>
      <c r="M382" s="43"/>
      <c r="N382" s="43"/>
      <c r="O382" s="44"/>
    </row>
    <row r="383" spans="1:15" ht="12.5" x14ac:dyDescent="0.25">
      <c r="A383" s="1">
        <f t="shared" si="23"/>
        <v>337</v>
      </c>
      <c r="B383" s="5">
        <f t="shared" si="22"/>
        <v>-1796.3167369837947</v>
      </c>
      <c r="C383" s="5">
        <f t="shared" si="24"/>
        <v>-234.03865734274882</v>
      </c>
      <c r="D383" s="5">
        <f t="shared" si="25"/>
        <v>1562.2780796410459</v>
      </c>
      <c r="E383" s="5">
        <f t="shared" si="26"/>
        <v>38558.634607687323</v>
      </c>
      <c r="F383" s="42"/>
      <c r="G383" s="43"/>
      <c r="H383" s="43"/>
      <c r="I383" s="43"/>
      <c r="J383" s="43"/>
      <c r="K383" s="43"/>
      <c r="L383" s="43"/>
      <c r="M383" s="43"/>
      <c r="N383" s="43"/>
      <c r="O383" s="44"/>
    </row>
    <row r="384" spans="1:15" ht="12.5" x14ac:dyDescent="0.25">
      <c r="A384" s="1">
        <f t="shared" si="23"/>
        <v>338</v>
      </c>
      <c r="B384" s="5">
        <f t="shared" si="22"/>
        <v>-1796.3167369837947</v>
      </c>
      <c r="C384" s="5">
        <f t="shared" si="24"/>
        <v>-224.92536854484274</v>
      </c>
      <c r="D384" s="5">
        <f t="shared" si="25"/>
        <v>1571.391368438952</v>
      </c>
      <c r="E384" s="5">
        <f t="shared" si="26"/>
        <v>36987.243239248368</v>
      </c>
      <c r="F384" s="42"/>
      <c r="G384" s="43"/>
      <c r="H384" s="43"/>
      <c r="I384" s="43"/>
      <c r="J384" s="43"/>
      <c r="K384" s="43"/>
      <c r="L384" s="43"/>
      <c r="M384" s="43"/>
      <c r="N384" s="43"/>
      <c r="O384" s="44"/>
    </row>
    <row r="385" spans="1:15" ht="12.5" x14ac:dyDescent="0.25">
      <c r="A385" s="1">
        <f t="shared" si="23"/>
        <v>339</v>
      </c>
      <c r="B385" s="5">
        <f t="shared" si="22"/>
        <v>-1796.3167369837947</v>
      </c>
      <c r="C385" s="5">
        <f t="shared" si="24"/>
        <v>-215.75891889561549</v>
      </c>
      <c r="D385" s="5">
        <f t="shared" si="25"/>
        <v>1580.5578180881791</v>
      </c>
      <c r="E385" s="5">
        <f t="shared" si="26"/>
        <v>35406.685421160189</v>
      </c>
      <c r="F385" s="42"/>
      <c r="G385" s="43"/>
      <c r="H385" s="43"/>
      <c r="I385" s="43"/>
      <c r="J385" s="43"/>
      <c r="K385" s="43"/>
      <c r="L385" s="43"/>
      <c r="M385" s="43"/>
      <c r="N385" s="43"/>
      <c r="O385" s="44"/>
    </row>
    <row r="386" spans="1:15" ht="12.5" x14ac:dyDescent="0.25">
      <c r="A386" s="1">
        <f t="shared" si="23"/>
        <v>340</v>
      </c>
      <c r="B386" s="5">
        <f t="shared" si="22"/>
        <v>-1796.3167369837947</v>
      </c>
      <c r="C386" s="5">
        <f t="shared" si="24"/>
        <v>-206.53899829010112</v>
      </c>
      <c r="D386" s="5">
        <f t="shared" si="25"/>
        <v>1589.7777386936937</v>
      </c>
      <c r="E386" s="5">
        <f t="shared" si="26"/>
        <v>33816.907682466495</v>
      </c>
      <c r="F386" s="42"/>
      <c r="G386" s="43"/>
      <c r="H386" s="43"/>
      <c r="I386" s="43"/>
      <c r="J386" s="43"/>
      <c r="K386" s="43"/>
      <c r="L386" s="43"/>
      <c r="M386" s="43"/>
      <c r="N386" s="43"/>
      <c r="O386" s="44"/>
    </row>
    <row r="387" spans="1:15" ht="12.5" x14ac:dyDescent="0.25">
      <c r="A387" s="1">
        <f t="shared" si="23"/>
        <v>341</v>
      </c>
      <c r="B387" s="5">
        <f t="shared" si="22"/>
        <v>-1796.3167369837947</v>
      </c>
      <c r="C387" s="5">
        <f t="shared" si="24"/>
        <v>-197.26529481438789</v>
      </c>
      <c r="D387" s="5">
        <f t="shared" si="25"/>
        <v>1599.0514421694068</v>
      </c>
      <c r="E387" s="5">
        <f t="shared" si="26"/>
        <v>32217.856240297089</v>
      </c>
      <c r="F387" s="42"/>
      <c r="G387" s="43"/>
      <c r="H387" s="43"/>
      <c r="I387" s="43"/>
      <c r="J387" s="43"/>
      <c r="K387" s="43"/>
      <c r="L387" s="43"/>
      <c r="M387" s="43"/>
      <c r="N387" s="43"/>
      <c r="O387" s="44"/>
    </row>
    <row r="388" spans="1:15" ht="12.5" x14ac:dyDescent="0.25">
      <c r="A388" s="1">
        <f t="shared" si="23"/>
        <v>342</v>
      </c>
      <c r="B388" s="5">
        <f t="shared" si="22"/>
        <v>-1796.3167369837947</v>
      </c>
      <c r="C388" s="5">
        <f t="shared" si="24"/>
        <v>-187.93749473506637</v>
      </c>
      <c r="D388" s="5">
        <f t="shared" si="25"/>
        <v>1608.3792422487284</v>
      </c>
      <c r="E388" s="5">
        <f t="shared" si="26"/>
        <v>30609.476998048362</v>
      </c>
      <c r="F388" s="42"/>
      <c r="G388" s="43"/>
      <c r="H388" s="43"/>
      <c r="I388" s="43"/>
      <c r="J388" s="43"/>
      <c r="K388" s="43"/>
      <c r="L388" s="43"/>
      <c r="M388" s="43"/>
      <c r="N388" s="43"/>
      <c r="O388" s="44"/>
    </row>
    <row r="389" spans="1:15" ht="12.5" x14ac:dyDescent="0.25">
      <c r="A389" s="1">
        <f t="shared" si="23"/>
        <v>343</v>
      </c>
      <c r="B389" s="5">
        <f t="shared" si="22"/>
        <v>-1796.3167369837947</v>
      </c>
      <c r="C389" s="5">
        <f t="shared" si="24"/>
        <v>-178.55528248861546</v>
      </c>
      <c r="D389" s="5">
        <f t="shared" si="25"/>
        <v>1617.7614544951794</v>
      </c>
      <c r="E389" s="5">
        <f t="shared" si="26"/>
        <v>28991.715543553182</v>
      </c>
      <c r="F389" s="42"/>
      <c r="G389" s="43"/>
      <c r="H389" s="43"/>
      <c r="I389" s="43"/>
      <c r="J389" s="43"/>
      <c r="K389" s="43"/>
      <c r="L389" s="43"/>
      <c r="M389" s="43"/>
      <c r="N389" s="43"/>
      <c r="O389" s="44"/>
    </row>
    <row r="390" spans="1:15" ht="12.5" x14ac:dyDescent="0.25">
      <c r="A390" s="1">
        <f t="shared" si="23"/>
        <v>344</v>
      </c>
      <c r="B390" s="5">
        <f t="shared" si="22"/>
        <v>-1796.3167369837947</v>
      </c>
      <c r="C390" s="5">
        <f t="shared" si="24"/>
        <v>-169.11834067072689</v>
      </c>
      <c r="D390" s="5">
        <f t="shared" si="25"/>
        <v>1627.1983963130679</v>
      </c>
      <c r="E390" s="5">
        <f t="shared" si="26"/>
        <v>27364.517147240113</v>
      </c>
      <c r="F390" s="42"/>
      <c r="G390" s="43"/>
      <c r="H390" s="43"/>
      <c r="I390" s="43"/>
      <c r="J390" s="43"/>
      <c r="K390" s="43"/>
      <c r="L390" s="43"/>
      <c r="M390" s="43"/>
      <c r="N390" s="43"/>
      <c r="O390" s="44"/>
    </row>
    <row r="391" spans="1:15" ht="12.5" x14ac:dyDescent="0.25">
      <c r="A391" s="1">
        <f t="shared" si="23"/>
        <v>345</v>
      </c>
      <c r="B391" s="5">
        <f t="shared" si="22"/>
        <v>-1796.3167369837947</v>
      </c>
      <c r="C391" s="5">
        <f t="shared" si="24"/>
        <v>-159.62635002556732</v>
      </c>
      <c r="D391" s="5">
        <f t="shared" si="25"/>
        <v>1636.6903869582275</v>
      </c>
      <c r="E391" s="5">
        <f t="shared" si="26"/>
        <v>25727.826760281885</v>
      </c>
      <c r="F391" s="42"/>
      <c r="G391" s="43"/>
      <c r="H391" s="43"/>
      <c r="I391" s="43"/>
      <c r="J391" s="43"/>
      <c r="K391" s="43"/>
      <c r="L391" s="43"/>
      <c r="M391" s="43"/>
      <c r="N391" s="43"/>
      <c r="O391" s="44"/>
    </row>
    <row r="392" spans="1:15" ht="12.5" x14ac:dyDescent="0.25">
      <c r="A392" s="1">
        <f t="shared" si="23"/>
        <v>346</v>
      </c>
      <c r="B392" s="5">
        <f t="shared" si="22"/>
        <v>-1796.3167369837947</v>
      </c>
      <c r="C392" s="5">
        <f t="shared" si="24"/>
        <v>-150.07898943497767</v>
      </c>
      <c r="D392" s="5">
        <f t="shared" si="25"/>
        <v>1646.237747548817</v>
      </c>
      <c r="E392" s="5">
        <f t="shared" si="26"/>
        <v>24081.589012733068</v>
      </c>
      <c r="F392" s="42"/>
      <c r="G392" s="43"/>
      <c r="H392" s="43"/>
      <c r="I392" s="43"/>
      <c r="J392" s="43"/>
      <c r="K392" s="43"/>
      <c r="L392" s="43"/>
      <c r="M392" s="43"/>
      <c r="N392" s="43"/>
      <c r="O392" s="44"/>
    </row>
    <row r="393" spans="1:15" ht="12.5" x14ac:dyDescent="0.25">
      <c r="A393" s="1">
        <f t="shared" si="23"/>
        <v>347</v>
      </c>
      <c r="B393" s="5">
        <f t="shared" si="22"/>
        <v>-1796.3167369837947</v>
      </c>
      <c r="C393" s="5">
        <f t="shared" si="24"/>
        <v>-140.47593590760957</v>
      </c>
      <c r="D393" s="5">
        <f t="shared" si="25"/>
        <v>1655.8408010761852</v>
      </c>
      <c r="E393" s="5">
        <f t="shared" si="26"/>
        <v>22425.748211656883</v>
      </c>
      <c r="F393" s="42"/>
      <c r="G393" s="43"/>
      <c r="H393" s="43"/>
      <c r="I393" s="43"/>
      <c r="J393" s="43"/>
      <c r="K393" s="43"/>
      <c r="L393" s="43"/>
      <c r="M393" s="43"/>
      <c r="N393" s="43"/>
      <c r="O393" s="44"/>
    </row>
    <row r="394" spans="1:15" ht="12.5" x14ac:dyDescent="0.25">
      <c r="A394" s="1">
        <f t="shared" si="23"/>
        <v>348</v>
      </c>
      <c r="B394" s="5">
        <f t="shared" si="22"/>
        <v>-1796.3167369837947</v>
      </c>
      <c r="C394" s="5">
        <f t="shared" si="24"/>
        <v>-130.81686456799849</v>
      </c>
      <c r="D394" s="5">
        <f t="shared" si="25"/>
        <v>1665.4998724157963</v>
      </c>
      <c r="E394" s="5">
        <f t="shared" si="26"/>
        <v>20760.248339241087</v>
      </c>
      <c r="F394" s="42"/>
      <c r="G394" s="43"/>
      <c r="H394" s="43"/>
      <c r="I394" s="43"/>
      <c r="J394" s="43"/>
      <c r="K394" s="43"/>
      <c r="L394" s="43"/>
      <c r="M394" s="43"/>
      <c r="N394" s="43"/>
      <c r="O394" s="44"/>
    </row>
    <row r="395" spans="1:15" ht="12.5" x14ac:dyDescent="0.25">
      <c r="A395" s="1">
        <f t="shared" si="23"/>
        <v>349</v>
      </c>
      <c r="B395" s="5">
        <f t="shared" si="22"/>
        <v>-1796.3167369837947</v>
      </c>
      <c r="C395" s="5">
        <f t="shared" si="24"/>
        <v>-121.10144864557302</v>
      </c>
      <c r="D395" s="5">
        <f t="shared" si="25"/>
        <v>1675.2152883382216</v>
      </c>
      <c r="E395" s="5">
        <f t="shared" si="26"/>
        <v>19085.033050902864</v>
      </c>
      <c r="F395" s="42"/>
      <c r="G395" s="43"/>
      <c r="H395" s="43"/>
      <c r="I395" s="43"/>
      <c r="J395" s="43"/>
      <c r="K395" s="43"/>
      <c r="L395" s="43"/>
      <c r="M395" s="43"/>
      <c r="N395" s="43"/>
      <c r="O395" s="44"/>
    </row>
    <row r="396" spans="1:15" ht="12.5" x14ac:dyDescent="0.25">
      <c r="A396" s="1">
        <f t="shared" si="23"/>
        <v>350</v>
      </c>
      <c r="B396" s="5">
        <f t="shared" si="22"/>
        <v>-1796.3167369837947</v>
      </c>
      <c r="C396" s="5">
        <f t="shared" si="24"/>
        <v>-111.32935946360004</v>
      </c>
      <c r="D396" s="5">
        <f t="shared" si="25"/>
        <v>1684.9873775201947</v>
      </c>
      <c r="E396" s="5">
        <f t="shared" si="26"/>
        <v>17400.045673382669</v>
      </c>
      <c r="F396" s="42"/>
      <c r="G396" s="43"/>
      <c r="H396" s="43"/>
      <c r="I396" s="43"/>
      <c r="J396" s="43"/>
      <c r="K396" s="43"/>
      <c r="L396" s="43"/>
      <c r="M396" s="43"/>
      <c r="N396" s="43"/>
      <c r="O396" s="44"/>
    </row>
    <row r="397" spans="1:15" ht="12.5" x14ac:dyDescent="0.25">
      <c r="A397" s="1">
        <f t="shared" si="23"/>
        <v>351</v>
      </c>
      <c r="B397" s="5">
        <f t="shared" si="22"/>
        <v>-1796.3167369837947</v>
      </c>
      <c r="C397" s="5">
        <f t="shared" si="24"/>
        <v>-101.50026642806557</v>
      </c>
      <c r="D397" s="5">
        <f t="shared" si="25"/>
        <v>1694.8164705557292</v>
      </c>
      <c r="E397" s="5">
        <f t="shared" si="26"/>
        <v>15705.22920282694</v>
      </c>
      <c r="F397" s="42"/>
      <c r="G397" s="43"/>
      <c r="H397" s="43"/>
      <c r="I397" s="43"/>
      <c r="J397" s="43"/>
      <c r="K397" s="43"/>
      <c r="L397" s="43"/>
      <c r="M397" s="43"/>
      <c r="N397" s="43"/>
      <c r="O397" s="44"/>
    </row>
    <row r="398" spans="1:15" ht="12.5" x14ac:dyDescent="0.25">
      <c r="A398" s="1">
        <f t="shared" si="23"/>
        <v>352</v>
      </c>
      <c r="B398" s="5">
        <f t="shared" si="22"/>
        <v>-1796.3167369837947</v>
      </c>
      <c r="C398" s="5">
        <f t="shared" si="24"/>
        <v>-91.613837016490493</v>
      </c>
      <c r="D398" s="5">
        <f t="shared" si="25"/>
        <v>1704.7028999673043</v>
      </c>
      <c r="E398" s="5">
        <f t="shared" si="26"/>
        <v>14000.526302859636</v>
      </c>
      <c r="F398" s="42"/>
      <c r="G398" s="43"/>
      <c r="H398" s="43"/>
      <c r="I398" s="43"/>
      <c r="J398" s="43"/>
      <c r="K398" s="43"/>
      <c r="L398" s="43"/>
      <c r="M398" s="43"/>
      <c r="N398" s="43"/>
      <c r="O398" s="44"/>
    </row>
    <row r="399" spans="1:15" ht="12.5" x14ac:dyDescent="0.25">
      <c r="A399" s="1">
        <f t="shared" si="23"/>
        <v>353</v>
      </c>
      <c r="B399" s="5">
        <f t="shared" si="22"/>
        <v>-1796.3167369837947</v>
      </c>
      <c r="C399" s="5">
        <f t="shared" si="24"/>
        <v>-81.669736766681211</v>
      </c>
      <c r="D399" s="5">
        <f t="shared" si="25"/>
        <v>1714.6470002171136</v>
      </c>
      <c r="E399" s="5">
        <f t="shared" si="26"/>
        <v>12285.879302642523</v>
      </c>
      <c r="F399" s="42"/>
      <c r="G399" s="43"/>
      <c r="H399" s="43"/>
      <c r="I399" s="43"/>
      <c r="J399" s="43"/>
      <c r="K399" s="43"/>
      <c r="L399" s="43"/>
      <c r="M399" s="43"/>
      <c r="N399" s="43"/>
      <c r="O399" s="44"/>
    </row>
    <row r="400" spans="1:15" ht="12.5" x14ac:dyDescent="0.25">
      <c r="A400" s="1">
        <f t="shared" si="23"/>
        <v>354</v>
      </c>
      <c r="B400" s="5">
        <f t="shared" si="22"/>
        <v>-1796.3167369837947</v>
      </c>
      <c r="C400" s="5">
        <f t="shared" si="24"/>
        <v>-71.667629265414718</v>
      </c>
      <c r="D400" s="5">
        <f t="shared" si="25"/>
        <v>1724.64910771838</v>
      </c>
      <c r="E400" s="5">
        <f t="shared" si="26"/>
        <v>10561.230194924143</v>
      </c>
      <c r="F400" s="42"/>
      <c r="G400" s="43"/>
      <c r="H400" s="43"/>
      <c r="I400" s="43"/>
      <c r="J400" s="43"/>
      <c r="K400" s="43"/>
      <c r="L400" s="43"/>
      <c r="M400" s="43"/>
      <c r="N400" s="43"/>
      <c r="O400" s="44"/>
    </row>
    <row r="401" spans="1:15" ht="12.5" x14ac:dyDescent="0.25">
      <c r="A401" s="1">
        <f t="shared" si="23"/>
        <v>355</v>
      </c>
      <c r="B401" s="5">
        <f t="shared" si="22"/>
        <v>-1796.3167369837947</v>
      </c>
      <c r="C401" s="5">
        <f t="shared" si="24"/>
        <v>-61.6071761370575</v>
      </c>
      <c r="D401" s="5">
        <f t="shared" si="25"/>
        <v>1734.7095608467373</v>
      </c>
      <c r="E401" s="5">
        <f t="shared" si="26"/>
        <v>8826.5206340774057</v>
      </c>
      <c r="F401" s="42"/>
      <c r="G401" s="43"/>
      <c r="H401" s="43"/>
      <c r="I401" s="43"/>
      <c r="J401" s="43"/>
      <c r="K401" s="43"/>
      <c r="L401" s="43"/>
      <c r="M401" s="43"/>
      <c r="N401" s="43"/>
      <c r="O401" s="44"/>
    </row>
    <row r="402" spans="1:15" ht="12.5" x14ac:dyDescent="0.25">
      <c r="A402" s="1">
        <f t="shared" si="23"/>
        <v>356</v>
      </c>
      <c r="B402" s="5">
        <f t="shared" si="22"/>
        <v>-1796.3167369837947</v>
      </c>
      <c r="C402" s="5">
        <f t="shared" si="24"/>
        <v>-51.4880370321182</v>
      </c>
      <c r="D402" s="5">
        <f t="shared" si="25"/>
        <v>1744.8286999516765</v>
      </c>
      <c r="E402" s="5">
        <f t="shared" si="26"/>
        <v>7081.6919341257289</v>
      </c>
      <c r="F402" s="42"/>
      <c r="G402" s="43"/>
      <c r="H402" s="43"/>
      <c r="I402" s="43"/>
      <c r="J402" s="43"/>
      <c r="K402" s="43"/>
      <c r="L402" s="43"/>
      <c r="M402" s="43"/>
      <c r="N402" s="43"/>
      <c r="O402" s="44"/>
    </row>
    <row r="403" spans="1:15" ht="12.5" x14ac:dyDescent="0.25">
      <c r="A403" s="1">
        <f t="shared" si="23"/>
        <v>357</v>
      </c>
      <c r="B403" s="5">
        <f t="shared" si="22"/>
        <v>-1796.3167369837947</v>
      </c>
      <c r="C403" s="5">
        <f t="shared" si="24"/>
        <v>-41.309869615733419</v>
      </c>
      <c r="D403" s="5">
        <f t="shared" si="25"/>
        <v>1755.0068673680612</v>
      </c>
      <c r="E403" s="5">
        <f t="shared" si="26"/>
        <v>5326.6850667576673</v>
      </c>
      <c r="F403" s="42"/>
      <c r="G403" s="43"/>
      <c r="H403" s="43"/>
      <c r="I403" s="43"/>
      <c r="J403" s="43"/>
      <c r="K403" s="43"/>
      <c r="L403" s="43"/>
      <c r="M403" s="43"/>
      <c r="N403" s="43"/>
      <c r="O403" s="44"/>
    </row>
    <row r="404" spans="1:15" ht="12.5" x14ac:dyDescent="0.25">
      <c r="A404" s="1">
        <f t="shared" si="23"/>
        <v>358</v>
      </c>
      <c r="B404" s="5">
        <f t="shared" si="22"/>
        <v>-1796.3167369837947</v>
      </c>
      <c r="C404" s="5">
        <f t="shared" si="24"/>
        <v>-31.072329556086395</v>
      </c>
      <c r="D404" s="5">
        <f t="shared" si="25"/>
        <v>1765.2444074277084</v>
      </c>
      <c r="E404" s="5">
        <f t="shared" si="26"/>
        <v>3561.4406593299591</v>
      </c>
      <c r="F404" s="42"/>
      <c r="G404" s="43"/>
      <c r="H404" s="43"/>
      <c r="I404" s="43"/>
      <c r="J404" s="43"/>
      <c r="K404" s="43"/>
      <c r="L404" s="43"/>
      <c r="M404" s="43"/>
      <c r="N404" s="43"/>
      <c r="O404" s="44"/>
    </row>
    <row r="405" spans="1:15" ht="12.5" x14ac:dyDescent="0.25">
      <c r="A405" s="1">
        <f t="shared" si="23"/>
        <v>359</v>
      </c>
      <c r="B405" s="5">
        <f t="shared" si="22"/>
        <v>-1796.3167369837947</v>
      </c>
      <c r="C405" s="5">
        <f t="shared" si="24"/>
        <v>-20.775070512758095</v>
      </c>
      <c r="D405" s="5">
        <f t="shared" si="25"/>
        <v>1775.5416664710367</v>
      </c>
      <c r="E405" s="5">
        <f t="shared" si="26"/>
        <v>1785.8989928589224</v>
      </c>
      <c r="F405" s="42"/>
      <c r="G405" s="43"/>
      <c r="H405" s="43"/>
      <c r="I405" s="43"/>
      <c r="J405" s="43"/>
      <c r="K405" s="43"/>
      <c r="L405" s="43"/>
      <c r="M405" s="43"/>
      <c r="N405" s="43"/>
      <c r="O405" s="44"/>
    </row>
    <row r="406" spans="1:15" ht="12.5" x14ac:dyDescent="0.25">
      <c r="A406" s="1">
        <f t="shared" si="23"/>
        <v>360</v>
      </c>
      <c r="B406" s="5">
        <f t="shared" si="22"/>
        <v>-1796.3167369837947</v>
      </c>
      <c r="C406" s="5">
        <f t="shared" si="24"/>
        <v>-10.417744125010381</v>
      </c>
      <c r="D406" s="5">
        <f t="shared" si="25"/>
        <v>1785.8989928587844</v>
      </c>
      <c r="E406" s="5">
        <f t="shared" si="26"/>
        <v>1.3801582099404186E-10</v>
      </c>
      <c r="F406" s="45"/>
      <c r="G406" s="46"/>
      <c r="H406" s="46"/>
      <c r="I406" s="46"/>
      <c r="J406" s="46"/>
      <c r="K406" s="46"/>
      <c r="L406" s="46"/>
      <c r="M406" s="46"/>
      <c r="N406" s="46"/>
      <c r="O406" s="47"/>
    </row>
    <row r="407" spans="1:15" ht="12.5" hidden="1" x14ac:dyDescent="0.25">
      <c r="B407" s="26" t="str">
        <f t="shared" si="22"/>
        <v/>
      </c>
      <c r="C407" s="26" t="str">
        <f t="shared" si="24"/>
        <v/>
      </c>
      <c r="D407" s="26" t="str">
        <f t="shared" si="25"/>
        <v/>
      </c>
      <c r="E407" s="26" t="str">
        <f t="shared" si="26"/>
        <v/>
      </c>
    </row>
    <row r="408" spans="1:15" ht="12.5" hidden="1" x14ac:dyDescent="0.25">
      <c r="C408" s="26"/>
      <c r="D408" s="26"/>
      <c r="E408" s="26"/>
    </row>
    <row r="409" spans="1:15" ht="12.5" hidden="1" x14ac:dyDescent="0.25">
      <c r="C409" s="26"/>
      <c r="D409" s="26"/>
      <c r="E409" s="26"/>
    </row>
    <row r="410" spans="1:15" ht="12.5" hidden="1" x14ac:dyDescent="0.25"/>
    <row r="411" spans="1:15" ht="12.5" hidden="1" x14ac:dyDescent="0.25"/>
    <row r="412" spans="1:15" ht="12.5" hidden="1" x14ac:dyDescent="0.25"/>
    <row r="413" spans="1:15" ht="12.5" hidden="1" x14ac:dyDescent="0.25"/>
    <row r="414" spans="1:15" ht="12.5" hidden="1" x14ac:dyDescent="0.25"/>
    <row r="415" spans="1:15" ht="12.5" hidden="1" x14ac:dyDescent="0.25"/>
    <row r="416" spans="1:15" ht="12.5" hidden="1" x14ac:dyDescent="0.25"/>
    <row r="417" ht="12.5" hidden="1" x14ac:dyDescent="0.25"/>
    <row r="418" ht="12.5" hidden="1" x14ac:dyDescent="0.25"/>
    <row r="419" ht="12.5" hidden="1" x14ac:dyDescent="0.25"/>
    <row r="420" ht="12.5" hidden="1" x14ac:dyDescent="0.25"/>
    <row r="421" ht="12.5" hidden="1" x14ac:dyDescent="0.25"/>
    <row r="422" ht="12.5" hidden="1" x14ac:dyDescent="0.25"/>
    <row r="423" ht="12.5" hidden="1" x14ac:dyDescent="0.25"/>
    <row r="424" ht="12.5" hidden="1" x14ac:dyDescent="0.25"/>
    <row r="425" ht="12.5" hidden="1" x14ac:dyDescent="0.25"/>
    <row r="426" ht="12.5" hidden="1" x14ac:dyDescent="0.25"/>
    <row r="427" ht="12.5" hidden="1" x14ac:dyDescent="0.25"/>
    <row r="428" ht="12.5" hidden="1" x14ac:dyDescent="0.25"/>
    <row r="429" ht="12.5" hidden="1" x14ac:dyDescent="0.25"/>
    <row r="430" ht="12.5" hidden="1" x14ac:dyDescent="0.25"/>
    <row r="431" ht="12.5" hidden="1" x14ac:dyDescent="0.25"/>
    <row r="432" ht="12.5" hidden="1" x14ac:dyDescent="0.25"/>
    <row r="433" ht="12.5" hidden="1" x14ac:dyDescent="0.25"/>
    <row r="434" ht="12.5" hidden="1" x14ac:dyDescent="0.25"/>
    <row r="435" ht="12.5" hidden="1" x14ac:dyDescent="0.25"/>
    <row r="436" ht="12.5" hidden="1" x14ac:dyDescent="0.25"/>
    <row r="437" ht="12.5" hidden="1" x14ac:dyDescent="0.25"/>
    <row r="438" ht="12.5" hidden="1" x14ac:dyDescent="0.25"/>
    <row r="439" ht="12.5" hidden="1" x14ac:dyDescent="0.25"/>
    <row r="440" ht="12.5" hidden="1" x14ac:dyDescent="0.25"/>
    <row r="441" ht="12.5" hidden="1" x14ac:dyDescent="0.25"/>
    <row r="442" ht="12.5" hidden="1" x14ac:dyDescent="0.25"/>
    <row r="443" ht="12.5" hidden="1" x14ac:dyDescent="0.25"/>
    <row r="444" ht="12.5" hidden="1" x14ac:dyDescent="0.25"/>
    <row r="445" ht="12.5" hidden="1" x14ac:dyDescent="0.25"/>
    <row r="446" ht="12.5" hidden="1" x14ac:dyDescent="0.25"/>
    <row r="447" ht="12.5" hidden="1" x14ac:dyDescent="0.25"/>
    <row r="448" ht="12.5" hidden="1" x14ac:dyDescent="0.25"/>
    <row r="449" ht="12.5" hidden="1" x14ac:dyDescent="0.25"/>
    <row r="450" ht="12.5" hidden="1" x14ac:dyDescent="0.25"/>
    <row r="451" ht="12.5" hidden="1" x14ac:dyDescent="0.25"/>
    <row r="452" ht="12.5" hidden="1" x14ac:dyDescent="0.25"/>
    <row r="453" ht="12.5" hidden="1" x14ac:dyDescent="0.25"/>
    <row r="454" ht="12.5" hidden="1" x14ac:dyDescent="0.25"/>
    <row r="455" ht="12.5" hidden="1" x14ac:dyDescent="0.25"/>
    <row r="456" ht="12.5" hidden="1" x14ac:dyDescent="0.25"/>
    <row r="457" ht="12.5" hidden="1" x14ac:dyDescent="0.25"/>
    <row r="458" ht="12.5" hidden="1" x14ac:dyDescent="0.25"/>
    <row r="459" ht="12.5" hidden="1" x14ac:dyDescent="0.25"/>
    <row r="460" ht="12.5" hidden="1" x14ac:dyDescent="0.25"/>
    <row r="461" ht="12.5" hidden="1" x14ac:dyDescent="0.25"/>
    <row r="462" ht="12.5" hidden="1" x14ac:dyDescent="0.25"/>
    <row r="463" ht="12.5" hidden="1" x14ac:dyDescent="0.25"/>
    <row r="464" ht="12.5" hidden="1" x14ac:dyDescent="0.25"/>
    <row r="465" ht="12.5" hidden="1" x14ac:dyDescent="0.25"/>
    <row r="466" ht="12.5" hidden="1" x14ac:dyDescent="0.25"/>
    <row r="467" ht="12.5" hidden="1" x14ac:dyDescent="0.25"/>
    <row r="468" ht="12.5" hidden="1" x14ac:dyDescent="0.25"/>
    <row r="469" ht="12.5" hidden="1" x14ac:dyDescent="0.25"/>
    <row r="470" ht="12.5" hidden="1" x14ac:dyDescent="0.25"/>
    <row r="471" ht="12.5" hidden="1" x14ac:dyDescent="0.25"/>
    <row r="472" ht="12.5" hidden="1" x14ac:dyDescent="0.25"/>
    <row r="473" ht="12.5" hidden="1" x14ac:dyDescent="0.25"/>
    <row r="474" ht="12.5" hidden="1" x14ac:dyDescent="0.25"/>
    <row r="475" ht="12.5" hidden="1" x14ac:dyDescent="0.25"/>
    <row r="476" ht="12.5" hidden="1" x14ac:dyDescent="0.25"/>
    <row r="477" ht="12.5" hidden="1" x14ac:dyDescent="0.25"/>
    <row r="478" ht="12.5" hidden="1" x14ac:dyDescent="0.25"/>
    <row r="479" ht="12.5" hidden="1" x14ac:dyDescent="0.25"/>
    <row r="480" ht="12.5" hidden="1" x14ac:dyDescent="0.25"/>
    <row r="481" spans="1:1" ht="12.5" hidden="1" x14ac:dyDescent="0.25"/>
    <row r="482" spans="1:1" ht="12.5" hidden="1" x14ac:dyDescent="0.25"/>
    <row r="483" spans="1:1" ht="12.5" hidden="1" x14ac:dyDescent="0.25"/>
    <row r="484" spans="1:1" ht="12.5" hidden="1" x14ac:dyDescent="0.25"/>
    <row r="485" spans="1:1" ht="12.5" hidden="1" x14ac:dyDescent="0.25"/>
    <row r="486" spans="1:1" ht="12.5" hidden="1" x14ac:dyDescent="0.25"/>
    <row r="487" spans="1:1" ht="12.5" hidden="1" x14ac:dyDescent="0.25"/>
    <row r="488" spans="1:1" ht="12.5" hidden="1" x14ac:dyDescent="0.25"/>
    <row r="489" spans="1:1" ht="12.5" hidden="1" x14ac:dyDescent="0.25">
      <c r="A489" s="14">
        <f t="shared" ref="A489:A496" si="27">IF($H$9*12 &gt;=A488,A488+1,"")</f>
        <v>1</v>
      </c>
    </row>
    <row r="490" spans="1:1" ht="12.5" hidden="1" x14ac:dyDescent="0.25">
      <c r="A490" s="14">
        <f t="shared" si="27"/>
        <v>2</v>
      </c>
    </row>
    <row r="491" spans="1:1" ht="12.5" hidden="1" x14ac:dyDescent="0.25">
      <c r="A491" s="14">
        <f t="shared" si="27"/>
        <v>3</v>
      </c>
    </row>
    <row r="492" spans="1:1" ht="12.5" hidden="1" x14ac:dyDescent="0.25">
      <c r="A492" s="14">
        <f t="shared" si="27"/>
        <v>4</v>
      </c>
    </row>
    <row r="493" spans="1:1" ht="12.5" hidden="1" x14ac:dyDescent="0.25">
      <c r="A493" s="14">
        <f t="shared" si="27"/>
        <v>5</v>
      </c>
    </row>
    <row r="494" spans="1:1" ht="12.5" hidden="1" x14ac:dyDescent="0.25">
      <c r="A494" s="14">
        <f t="shared" si="27"/>
        <v>6</v>
      </c>
    </row>
    <row r="495" spans="1:1" ht="12.5" hidden="1" x14ac:dyDescent="0.25">
      <c r="A495" s="14">
        <f t="shared" si="27"/>
        <v>7</v>
      </c>
    </row>
    <row r="496" spans="1:1" ht="12.5" hidden="1" x14ac:dyDescent="0.25">
      <c r="A496" s="14">
        <f t="shared" si="27"/>
        <v>8</v>
      </c>
    </row>
    <row r="497" ht="12.5" hidden="1" x14ac:dyDescent="0.25"/>
    <row r="498" ht="12.5" hidden="1" x14ac:dyDescent="0.25"/>
    <row r="499" ht="12.5" hidden="1" x14ac:dyDescent="0.25"/>
    <row r="500" ht="12.5" hidden="1" x14ac:dyDescent="0.25"/>
    <row r="501" ht="12.5" hidden="1" x14ac:dyDescent="0.25"/>
    <row r="502" ht="12.5" hidden="1" x14ac:dyDescent="0.25"/>
    <row r="503" ht="12.5" hidden="1" x14ac:dyDescent="0.25"/>
    <row r="504" ht="12.5" hidden="1" x14ac:dyDescent="0.25"/>
    <row r="505" ht="12.5" hidden="1" x14ac:dyDescent="0.25"/>
    <row r="506" ht="12.5" hidden="1" x14ac:dyDescent="0.25"/>
    <row r="507" ht="12.5" hidden="1" x14ac:dyDescent="0.25"/>
    <row r="508" ht="12.5" hidden="1" x14ac:dyDescent="0.25"/>
    <row r="509" ht="12.5" hidden="1" x14ac:dyDescent="0.25"/>
    <row r="510" ht="12.5" hidden="1" x14ac:dyDescent="0.25"/>
    <row r="511" ht="12.5" hidden="1" x14ac:dyDescent="0.25"/>
    <row r="512" ht="12.5" hidden="1" x14ac:dyDescent="0.25"/>
    <row r="513" ht="12.5" hidden="1" x14ac:dyDescent="0.25"/>
    <row r="514" ht="12.5" hidden="1" x14ac:dyDescent="0.25"/>
    <row r="515" ht="12.5" hidden="1" x14ac:dyDescent="0.25"/>
    <row r="516" ht="12.5" hidden="1" x14ac:dyDescent="0.25"/>
    <row r="517" ht="12.5" hidden="1" x14ac:dyDescent="0.25"/>
    <row r="518" ht="12.5" hidden="1" x14ac:dyDescent="0.25"/>
    <row r="519" ht="12.5" hidden="1" x14ac:dyDescent="0.25"/>
    <row r="520" ht="12.5" hidden="1" x14ac:dyDescent="0.25"/>
    <row r="521" ht="12.5" hidden="1" x14ac:dyDescent="0.25"/>
    <row r="522" ht="12.5" hidden="1" x14ac:dyDescent="0.25"/>
    <row r="523" ht="12.5" hidden="1" x14ac:dyDescent="0.25"/>
    <row r="524" ht="12.5" hidden="1" x14ac:dyDescent="0.25"/>
    <row r="525" ht="12.5" hidden="1" x14ac:dyDescent="0.25"/>
    <row r="526" ht="12.5" hidden="1" x14ac:dyDescent="0.25"/>
    <row r="527" ht="12.5" hidden="1" x14ac:dyDescent="0.25"/>
    <row r="528" ht="12.5" hidden="1" x14ac:dyDescent="0.25"/>
    <row r="529" ht="12.5" hidden="1" x14ac:dyDescent="0.25"/>
    <row r="530" ht="12.5" hidden="1" x14ac:dyDescent="0.25"/>
    <row r="531" ht="12.5" hidden="1" x14ac:dyDescent="0.25"/>
    <row r="532" ht="12.5" hidden="1" x14ac:dyDescent="0.25"/>
    <row r="533" ht="12.5" hidden="1" x14ac:dyDescent="0.25"/>
    <row r="534" ht="12.5" hidden="1" x14ac:dyDescent="0.25"/>
    <row r="535" ht="12.5" hidden="1" x14ac:dyDescent="0.25"/>
    <row r="536" ht="12.5" hidden="1" x14ac:dyDescent="0.25"/>
    <row r="537" ht="12.5" hidden="1" x14ac:dyDescent="0.25"/>
    <row r="538" ht="12.5" hidden="1" x14ac:dyDescent="0.25"/>
    <row r="539" ht="12.5" hidden="1" x14ac:dyDescent="0.25"/>
    <row r="540" ht="12.5" hidden="1" x14ac:dyDescent="0.25"/>
    <row r="541" ht="12.5" hidden="1" x14ac:dyDescent="0.25"/>
    <row r="542" ht="12.5" hidden="1" x14ac:dyDescent="0.25"/>
    <row r="543" ht="12.5" hidden="1" x14ac:dyDescent="0.25"/>
    <row r="544" ht="12.5" hidden="1" x14ac:dyDescent="0.25"/>
    <row r="545" ht="12.5" hidden="1" x14ac:dyDescent="0.25"/>
    <row r="546" ht="12.5" hidden="1" x14ac:dyDescent="0.25"/>
    <row r="547" ht="12.5" hidden="1" x14ac:dyDescent="0.25"/>
    <row r="548" ht="12.5" hidden="1" x14ac:dyDescent="0.25"/>
    <row r="549" ht="12.5" hidden="1" x14ac:dyDescent="0.25"/>
    <row r="550" ht="12.5" hidden="1" x14ac:dyDescent="0.25"/>
    <row r="551" ht="12.5" hidden="1" x14ac:dyDescent="0.25"/>
    <row r="552" ht="12.5" hidden="1" x14ac:dyDescent="0.25"/>
    <row r="553" ht="12.5" hidden="1" x14ac:dyDescent="0.25"/>
    <row r="554" ht="12.5" hidden="1" x14ac:dyDescent="0.25"/>
    <row r="555" ht="12.5" hidden="1" x14ac:dyDescent="0.25"/>
    <row r="556" ht="12.5" hidden="1" x14ac:dyDescent="0.25"/>
    <row r="557" ht="12.5" hidden="1" x14ac:dyDescent="0.25"/>
    <row r="558" ht="12.5" hidden="1" x14ac:dyDescent="0.25"/>
    <row r="559" ht="12.5" hidden="1" x14ac:dyDescent="0.25"/>
    <row r="560" ht="12.5" hidden="1" x14ac:dyDescent="0.25"/>
    <row r="561" ht="12.5" hidden="1" x14ac:dyDescent="0.25"/>
    <row r="562" ht="12.5" hidden="1" x14ac:dyDescent="0.25"/>
    <row r="563" ht="12.5" hidden="1" x14ac:dyDescent="0.25"/>
    <row r="564" ht="12.5" hidden="1" x14ac:dyDescent="0.25"/>
    <row r="565" ht="12.5" hidden="1" x14ac:dyDescent="0.25"/>
    <row r="566" ht="12.5" hidden="1" x14ac:dyDescent="0.25"/>
    <row r="567" ht="12.5" hidden="1" x14ac:dyDescent="0.25"/>
    <row r="568" ht="12.5" hidden="1" x14ac:dyDescent="0.25"/>
    <row r="569" ht="12.5" hidden="1" x14ac:dyDescent="0.25"/>
    <row r="570" ht="12.5" hidden="1" x14ac:dyDescent="0.25"/>
    <row r="571" ht="12.5" hidden="1" x14ac:dyDescent="0.25"/>
    <row r="572" ht="12.5" hidden="1" x14ac:dyDescent="0.25"/>
    <row r="573" ht="12.5" hidden="1" x14ac:dyDescent="0.25"/>
    <row r="574" ht="12.5" hidden="1" x14ac:dyDescent="0.25"/>
    <row r="575" ht="12.5" hidden="1" x14ac:dyDescent="0.25"/>
    <row r="576" ht="12.5" hidden="1" x14ac:dyDescent="0.25"/>
    <row r="577" ht="12.5" hidden="1" x14ac:dyDescent="0.25"/>
    <row r="578" ht="12.5" hidden="1" x14ac:dyDescent="0.25"/>
    <row r="579" ht="12.5" hidden="1" x14ac:dyDescent="0.25"/>
    <row r="580" ht="12.5" hidden="1" x14ac:dyDescent="0.25"/>
    <row r="581" ht="12.5" hidden="1" x14ac:dyDescent="0.25"/>
    <row r="582" ht="12.5" hidden="1" x14ac:dyDescent="0.25"/>
    <row r="583" ht="12.5" hidden="1" x14ac:dyDescent="0.25"/>
    <row r="584" ht="12.5" hidden="1" x14ac:dyDescent="0.25"/>
    <row r="585" ht="12.5" hidden="1" x14ac:dyDescent="0.25"/>
    <row r="586" ht="12.5" hidden="1" x14ac:dyDescent="0.25"/>
    <row r="587" ht="12.5" hidden="1" x14ac:dyDescent="0.25"/>
    <row r="588" ht="12.5" hidden="1" x14ac:dyDescent="0.25"/>
    <row r="589" ht="12.5" hidden="1" x14ac:dyDescent="0.25"/>
    <row r="590" ht="12.5" hidden="1" x14ac:dyDescent="0.25"/>
    <row r="591" ht="12.5" hidden="1" x14ac:dyDescent="0.25"/>
    <row r="592" ht="12.5" hidden="1" x14ac:dyDescent="0.25"/>
    <row r="593" ht="12.5" hidden="1" x14ac:dyDescent="0.25"/>
    <row r="594" ht="12.5" hidden="1" x14ac:dyDescent="0.25"/>
    <row r="595" ht="12.5" hidden="1" x14ac:dyDescent="0.25"/>
    <row r="596" ht="12.5" hidden="1" x14ac:dyDescent="0.25"/>
    <row r="597" ht="12.5" hidden="1" x14ac:dyDescent="0.25"/>
    <row r="598" ht="12.5" hidden="1" x14ac:dyDescent="0.25"/>
    <row r="599" ht="12.5" hidden="1" x14ac:dyDescent="0.25"/>
    <row r="600" ht="12.5" hidden="1" x14ac:dyDescent="0.25"/>
    <row r="601" ht="12.5" hidden="1" x14ac:dyDescent="0.25"/>
    <row r="602" ht="12.5" hidden="1" x14ac:dyDescent="0.25"/>
    <row r="603" ht="12.5" hidden="1" x14ac:dyDescent="0.25"/>
    <row r="604" ht="12.5" hidden="1" x14ac:dyDescent="0.25"/>
    <row r="605" ht="12.5" hidden="1" x14ac:dyDescent="0.25"/>
    <row r="606" ht="12.5" hidden="1" x14ac:dyDescent="0.25"/>
    <row r="607" ht="12.5" hidden="1" x14ac:dyDescent="0.25"/>
    <row r="608" ht="12.5" hidden="1" x14ac:dyDescent="0.25"/>
    <row r="609" ht="12.5" hidden="1" x14ac:dyDescent="0.25"/>
    <row r="610" ht="12.5" hidden="1" x14ac:dyDescent="0.25"/>
    <row r="611" ht="12.5" hidden="1" x14ac:dyDescent="0.25"/>
    <row r="612" ht="12.5" hidden="1" x14ac:dyDescent="0.25"/>
    <row r="613" ht="12.5" hidden="1" x14ac:dyDescent="0.25"/>
    <row r="614" ht="12.5" hidden="1" x14ac:dyDescent="0.25"/>
    <row r="615" ht="12.5" hidden="1" x14ac:dyDescent="0.25"/>
    <row r="616" ht="12.5" hidden="1" x14ac:dyDescent="0.25"/>
    <row r="617" ht="12.5" hidden="1" x14ac:dyDescent="0.25"/>
    <row r="618" ht="12.5" hidden="1" x14ac:dyDescent="0.25"/>
    <row r="619" ht="12.5" hidden="1" x14ac:dyDescent="0.25"/>
    <row r="620" ht="12.5" hidden="1" x14ac:dyDescent="0.25"/>
    <row r="621" ht="12.5" hidden="1" x14ac:dyDescent="0.25"/>
    <row r="622" ht="12.5" hidden="1" x14ac:dyDescent="0.25"/>
    <row r="623" ht="12.5" hidden="1" x14ac:dyDescent="0.25"/>
    <row r="624" ht="12.5" hidden="1" x14ac:dyDescent="0.25"/>
    <row r="625" ht="12.5" hidden="1" x14ac:dyDescent="0.25"/>
    <row r="626" ht="12.5" hidden="1" x14ac:dyDescent="0.25"/>
    <row r="627" ht="12.5" hidden="1" x14ac:dyDescent="0.25"/>
    <row r="628" ht="12.5" hidden="1" x14ac:dyDescent="0.25"/>
    <row r="629" ht="12.5" hidden="1" x14ac:dyDescent="0.25"/>
    <row r="630" ht="12.5" hidden="1" x14ac:dyDescent="0.25"/>
    <row r="631" ht="12.5" hidden="1" x14ac:dyDescent="0.25"/>
    <row r="632" ht="12.5" hidden="1" x14ac:dyDescent="0.25"/>
    <row r="633" ht="12.5" hidden="1" x14ac:dyDescent="0.25"/>
    <row r="634" ht="12.5" hidden="1" x14ac:dyDescent="0.25"/>
    <row r="635" ht="12.5" hidden="1" x14ac:dyDescent="0.25"/>
    <row r="636" ht="12.5" hidden="1" x14ac:dyDescent="0.25"/>
    <row r="637" ht="12.5" hidden="1" x14ac:dyDescent="0.25"/>
    <row r="638" ht="12.5" hidden="1" x14ac:dyDescent="0.25"/>
    <row r="639" ht="12.5" hidden="1" x14ac:dyDescent="0.25"/>
    <row r="640" ht="12.5" hidden="1" x14ac:dyDescent="0.25"/>
    <row r="641" ht="12.5" hidden="1" x14ac:dyDescent="0.25"/>
    <row r="642" ht="12.5" hidden="1" x14ac:dyDescent="0.25"/>
    <row r="643" ht="12.5" hidden="1" x14ac:dyDescent="0.25"/>
    <row r="644" ht="12.5" hidden="1" x14ac:dyDescent="0.25"/>
    <row r="645" ht="12.5" hidden="1" x14ac:dyDescent="0.25"/>
    <row r="646" ht="12.5" hidden="1" x14ac:dyDescent="0.25"/>
    <row r="647" ht="12.5" hidden="1" x14ac:dyDescent="0.25"/>
    <row r="648" ht="12.5" hidden="1" x14ac:dyDescent="0.25"/>
    <row r="649" ht="12.5" hidden="1" x14ac:dyDescent="0.25"/>
    <row r="650" ht="12.5" hidden="1" x14ac:dyDescent="0.25"/>
    <row r="651" ht="12.5" hidden="1" x14ac:dyDescent="0.25"/>
    <row r="652" ht="12.5" hidden="1" x14ac:dyDescent="0.25"/>
    <row r="653" ht="12.5" hidden="1" x14ac:dyDescent="0.25"/>
    <row r="654" ht="12.5" hidden="1" x14ac:dyDescent="0.25"/>
    <row r="655" ht="12.5" hidden="1" x14ac:dyDescent="0.25"/>
    <row r="656" ht="12.5" hidden="1" x14ac:dyDescent="0.25"/>
    <row r="657" ht="12.5" hidden="1" x14ac:dyDescent="0.25"/>
    <row r="658" ht="12.5" hidden="1" x14ac:dyDescent="0.25"/>
    <row r="659" ht="12.5" hidden="1" x14ac:dyDescent="0.25"/>
    <row r="660" ht="12.5" hidden="1" x14ac:dyDescent="0.25"/>
    <row r="661" ht="12.5" hidden="1" x14ac:dyDescent="0.25"/>
    <row r="662" ht="12.5" hidden="1" x14ac:dyDescent="0.25"/>
    <row r="663" ht="12.5" hidden="1" x14ac:dyDescent="0.25"/>
    <row r="664" ht="12.5" hidden="1" x14ac:dyDescent="0.25"/>
    <row r="665" ht="12.5" hidden="1" x14ac:dyDescent="0.25"/>
    <row r="666" ht="12.5" hidden="1" x14ac:dyDescent="0.25"/>
    <row r="667" ht="12.5" hidden="1" x14ac:dyDescent="0.25"/>
    <row r="668" ht="12.5" hidden="1" x14ac:dyDescent="0.25"/>
    <row r="669" ht="12.5" hidden="1" x14ac:dyDescent="0.25"/>
    <row r="670" ht="12.5" hidden="1" x14ac:dyDescent="0.25"/>
    <row r="671" ht="12.5" hidden="1" x14ac:dyDescent="0.25"/>
    <row r="672" ht="12.5" hidden="1" x14ac:dyDescent="0.25"/>
    <row r="673" ht="12.5" hidden="1" x14ac:dyDescent="0.25"/>
    <row r="674" ht="12.5" hidden="1" x14ac:dyDescent="0.25"/>
    <row r="675" ht="12.5" hidden="1" x14ac:dyDescent="0.25"/>
    <row r="676" ht="12.5" hidden="1" x14ac:dyDescent="0.25"/>
    <row r="677" ht="12.5" hidden="1" x14ac:dyDescent="0.25"/>
    <row r="678" ht="12.5" hidden="1" x14ac:dyDescent="0.25"/>
    <row r="679" ht="12.5" hidden="1" x14ac:dyDescent="0.25"/>
    <row r="680" ht="12.5" hidden="1" x14ac:dyDescent="0.25"/>
    <row r="681" ht="12.5" hidden="1" x14ac:dyDescent="0.25"/>
    <row r="682" ht="12.5" hidden="1" x14ac:dyDescent="0.25"/>
    <row r="683" ht="12.5" hidden="1" x14ac:dyDescent="0.25"/>
    <row r="684" ht="12.5" hidden="1" x14ac:dyDescent="0.25"/>
    <row r="685" ht="12.5" hidden="1" x14ac:dyDescent="0.25"/>
    <row r="686" ht="12.5" hidden="1" x14ac:dyDescent="0.25"/>
    <row r="687" ht="12.5" hidden="1" x14ac:dyDescent="0.25"/>
    <row r="688" ht="12.5" hidden="1" x14ac:dyDescent="0.25"/>
    <row r="689" ht="12.5" hidden="1" x14ac:dyDescent="0.25"/>
    <row r="690" ht="12.5" hidden="1" x14ac:dyDescent="0.25"/>
    <row r="691" ht="12.5" hidden="1" x14ac:dyDescent="0.25"/>
    <row r="692" ht="12.5" hidden="1" x14ac:dyDescent="0.25"/>
    <row r="693" ht="12.5" hidden="1" x14ac:dyDescent="0.25"/>
    <row r="694" ht="12.5" hidden="1" x14ac:dyDescent="0.25"/>
    <row r="695" ht="12.5" hidden="1" x14ac:dyDescent="0.25"/>
    <row r="696" ht="12.5" hidden="1" x14ac:dyDescent="0.25"/>
    <row r="697" ht="12.5" hidden="1" x14ac:dyDescent="0.25"/>
    <row r="698" ht="12.5" hidden="1" x14ac:dyDescent="0.25"/>
    <row r="699" ht="12.5" hidden="1" x14ac:dyDescent="0.25"/>
    <row r="700" ht="12.5" hidden="1" x14ac:dyDescent="0.25"/>
    <row r="701" ht="12.5" hidden="1" x14ac:dyDescent="0.25"/>
    <row r="702" ht="12.5" hidden="1" x14ac:dyDescent="0.25"/>
    <row r="703" ht="12.5" hidden="1" x14ac:dyDescent="0.25"/>
    <row r="704" ht="12.5" hidden="1" x14ac:dyDescent="0.25"/>
    <row r="705" ht="12.5" hidden="1" x14ac:dyDescent="0.25"/>
    <row r="706" ht="12.5" hidden="1" x14ac:dyDescent="0.25"/>
    <row r="707" ht="12.5" hidden="1" x14ac:dyDescent="0.25"/>
    <row r="708" ht="12.5" hidden="1" x14ac:dyDescent="0.25"/>
    <row r="709" ht="12.5" hidden="1" x14ac:dyDescent="0.25"/>
    <row r="710" ht="12.5" hidden="1" x14ac:dyDescent="0.25"/>
    <row r="711" ht="12.5" hidden="1" x14ac:dyDescent="0.25"/>
    <row r="712" ht="12.5" hidden="1" x14ac:dyDescent="0.25"/>
    <row r="713" ht="12.5" hidden="1" x14ac:dyDescent="0.25"/>
    <row r="714" ht="12.5" hidden="1" x14ac:dyDescent="0.25"/>
    <row r="715" ht="12.5" hidden="1" x14ac:dyDescent="0.25"/>
    <row r="716" ht="12.5" hidden="1" x14ac:dyDescent="0.25"/>
    <row r="717" ht="12.5" hidden="1" x14ac:dyDescent="0.25"/>
    <row r="718" ht="12.5" hidden="1" x14ac:dyDescent="0.25"/>
    <row r="719" ht="12.5" hidden="1" x14ac:dyDescent="0.25"/>
    <row r="720" ht="12.5" hidden="1" x14ac:dyDescent="0.25"/>
    <row r="721" ht="12.5" hidden="1" x14ac:dyDescent="0.25"/>
    <row r="722" ht="12.5" hidden="1" x14ac:dyDescent="0.25"/>
    <row r="723" ht="12.5" hidden="1" x14ac:dyDescent="0.25"/>
    <row r="724" ht="12.5" hidden="1" x14ac:dyDescent="0.25"/>
    <row r="725" ht="12.5" hidden="1" x14ac:dyDescent="0.25"/>
    <row r="726" ht="12.5" hidden="1" x14ac:dyDescent="0.25"/>
    <row r="727" ht="12.5" hidden="1" x14ac:dyDescent="0.25"/>
    <row r="728" ht="12.5" hidden="1" x14ac:dyDescent="0.25"/>
    <row r="729" ht="12.5" hidden="1" x14ac:dyDescent="0.25"/>
    <row r="730" ht="12.5" hidden="1" x14ac:dyDescent="0.25"/>
    <row r="731" ht="12.5" hidden="1" x14ac:dyDescent="0.25"/>
    <row r="732" ht="12.5" hidden="1" x14ac:dyDescent="0.25"/>
    <row r="733" ht="12.5" hidden="1" x14ac:dyDescent="0.25"/>
    <row r="734" ht="12.5" hidden="1" x14ac:dyDescent="0.25"/>
    <row r="735" ht="12.5" hidden="1" x14ac:dyDescent="0.25"/>
    <row r="736" ht="12.5" hidden="1" x14ac:dyDescent="0.25"/>
    <row r="737" ht="12.5" hidden="1" x14ac:dyDescent="0.25"/>
    <row r="738" ht="12.5" hidden="1" x14ac:dyDescent="0.25"/>
    <row r="739" ht="12.5" hidden="1" x14ac:dyDescent="0.25"/>
    <row r="740" ht="12.5" hidden="1" x14ac:dyDescent="0.25"/>
    <row r="741" ht="12.5" hidden="1" x14ac:dyDescent="0.25"/>
    <row r="742" ht="12.5" hidden="1" x14ac:dyDescent="0.25"/>
    <row r="743" ht="12.5" hidden="1" x14ac:dyDescent="0.25"/>
    <row r="744" ht="12.5" hidden="1" x14ac:dyDescent="0.25"/>
    <row r="745" ht="12.5" hidden="1" x14ac:dyDescent="0.25"/>
    <row r="746" ht="12.5" hidden="1" x14ac:dyDescent="0.25"/>
    <row r="747" ht="12.5" hidden="1" x14ac:dyDescent="0.25"/>
    <row r="748" ht="12.5" hidden="1" x14ac:dyDescent="0.25"/>
    <row r="749" ht="12.5" hidden="1" x14ac:dyDescent="0.25"/>
    <row r="750" ht="12.5" hidden="1" x14ac:dyDescent="0.25"/>
    <row r="751" ht="12.5" hidden="1" x14ac:dyDescent="0.25"/>
    <row r="752" ht="12.5" hidden="1" x14ac:dyDescent="0.25"/>
    <row r="753" ht="12.5" hidden="1" x14ac:dyDescent="0.25"/>
    <row r="754" ht="12.5" hidden="1" x14ac:dyDescent="0.25"/>
    <row r="755" ht="12.5" hidden="1" x14ac:dyDescent="0.25"/>
    <row r="756" ht="12.5" hidden="1" x14ac:dyDescent="0.25"/>
    <row r="757" ht="12.5" hidden="1" x14ac:dyDescent="0.25"/>
    <row r="758" ht="12.5" hidden="1" x14ac:dyDescent="0.25"/>
    <row r="759" ht="12.5" hidden="1" x14ac:dyDescent="0.25"/>
    <row r="760" ht="12.5" hidden="1" x14ac:dyDescent="0.25"/>
    <row r="761" ht="12.5" hidden="1" x14ac:dyDescent="0.25"/>
    <row r="762" ht="12.5" hidden="1" x14ac:dyDescent="0.25"/>
    <row r="763" ht="12.5" hidden="1" x14ac:dyDescent="0.25"/>
    <row r="764" ht="12.5" hidden="1" x14ac:dyDescent="0.25"/>
    <row r="765" ht="12.5" hidden="1" x14ac:dyDescent="0.25"/>
    <row r="766" ht="12.5" hidden="1" x14ac:dyDescent="0.25"/>
    <row r="767" ht="12.5" hidden="1" x14ac:dyDescent="0.25"/>
    <row r="768" ht="12.5" hidden="1" x14ac:dyDescent="0.25"/>
    <row r="769" ht="12.5" hidden="1" x14ac:dyDescent="0.25"/>
    <row r="770" ht="12.5" hidden="1" x14ac:dyDescent="0.25"/>
    <row r="771" ht="12.5" hidden="1" x14ac:dyDescent="0.25"/>
    <row r="772" ht="12.5" hidden="1" x14ac:dyDescent="0.25"/>
    <row r="773" ht="12.5" hidden="1" x14ac:dyDescent="0.25"/>
    <row r="774" ht="12.5" hidden="1" x14ac:dyDescent="0.25"/>
    <row r="775" ht="12.5" hidden="1" x14ac:dyDescent="0.25"/>
    <row r="776" ht="12.5" hidden="1" x14ac:dyDescent="0.25"/>
    <row r="777" ht="12.5" hidden="1" x14ac:dyDescent="0.25"/>
    <row r="778" ht="12.5" hidden="1" x14ac:dyDescent="0.25"/>
    <row r="779" ht="12.5" hidden="1" x14ac:dyDescent="0.25"/>
    <row r="780" ht="12.5" hidden="1" x14ac:dyDescent="0.25"/>
    <row r="781" ht="12.5" hidden="1" x14ac:dyDescent="0.25"/>
    <row r="782" ht="12.5" hidden="1" x14ac:dyDescent="0.25"/>
    <row r="783" ht="12.5" hidden="1" x14ac:dyDescent="0.25"/>
    <row r="784" ht="12.5" hidden="1" x14ac:dyDescent="0.25"/>
    <row r="785" ht="12.5" hidden="1" x14ac:dyDescent="0.25"/>
    <row r="786" ht="12.5" hidden="1" x14ac:dyDescent="0.25"/>
    <row r="787" ht="12.5" hidden="1" x14ac:dyDescent="0.25"/>
    <row r="788" ht="12.5" hidden="1" x14ac:dyDescent="0.25"/>
    <row r="789" ht="12.5" hidden="1" x14ac:dyDescent="0.25"/>
    <row r="790" ht="12.5" hidden="1" x14ac:dyDescent="0.25"/>
    <row r="791" ht="12.5" hidden="1" x14ac:dyDescent="0.25"/>
    <row r="792" ht="12.5" hidden="1" x14ac:dyDescent="0.25"/>
    <row r="793" ht="12.5" hidden="1" x14ac:dyDescent="0.25"/>
    <row r="794" ht="12.5" hidden="1" x14ac:dyDescent="0.25"/>
    <row r="795" ht="12.5" hidden="1" x14ac:dyDescent="0.25"/>
    <row r="796" ht="12.5" hidden="1" x14ac:dyDescent="0.25"/>
    <row r="797" ht="12.5" hidden="1" x14ac:dyDescent="0.25"/>
    <row r="798" ht="12.5" hidden="1" x14ac:dyDescent="0.25"/>
    <row r="799" ht="12.5" hidden="1" x14ac:dyDescent="0.25"/>
    <row r="800" ht="12.5" hidden="1" x14ac:dyDescent="0.25"/>
    <row r="801" ht="12.5" hidden="1" x14ac:dyDescent="0.25"/>
    <row r="802" ht="12.5" hidden="1" x14ac:dyDescent="0.25"/>
    <row r="803" ht="12.5" hidden="1" x14ac:dyDescent="0.25"/>
    <row r="804" ht="12.5" hidden="1" x14ac:dyDescent="0.25"/>
    <row r="805" ht="12.5" hidden="1" x14ac:dyDescent="0.25"/>
    <row r="806" ht="12.5" hidden="1" x14ac:dyDescent="0.25"/>
    <row r="807" ht="12.5" hidden="1" x14ac:dyDescent="0.25"/>
    <row r="808" ht="12.5" hidden="1" x14ac:dyDescent="0.25"/>
    <row r="809" ht="12.5" hidden="1" x14ac:dyDescent="0.25"/>
    <row r="810" ht="12.5" hidden="1" x14ac:dyDescent="0.25"/>
    <row r="811" ht="12.5" hidden="1" x14ac:dyDescent="0.25"/>
    <row r="812" ht="12.5" hidden="1" x14ac:dyDescent="0.25"/>
    <row r="813" ht="12.5" hidden="1" x14ac:dyDescent="0.25"/>
    <row r="814" ht="12.5" hidden="1" x14ac:dyDescent="0.25"/>
    <row r="815" ht="12.5" hidden="1" x14ac:dyDescent="0.25"/>
    <row r="816" ht="12.5" hidden="1" x14ac:dyDescent="0.25"/>
    <row r="817" ht="12.5" hidden="1" x14ac:dyDescent="0.25"/>
    <row r="818" ht="12.5" hidden="1" x14ac:dyDescent="0.25"/>
    <row r="819" ht="12.5" hidden="1" x14ac:dyDescent="0.25"/>
    <row r="820" ht="12.5" hidden="1" x14ac:dyDescent="0.25"/>
    <row r="821" ht="12.5" hidden="1" x14ac:dyDescent="0.25"/>
    <row r="822" ht="12.5" hidden="1" x14ac:dyDescent="0.25"/>
    <row r="823" ht="12.5" hidden="1" x14ac:dyDescent="0.25"/>
    <row r="824" ht="12.5" hidden="1" x14ac:dyDescent="0.25"/>
    <row r="825" ht="12.5" hidden="1" x14ac:dyDescent="0.25"/>
    <row r="826" ht="12.5" hidden="1" x14ac:dyDescent="0.25"/>
    <row r="827" ht="12.5" hidden="1" x14ac:dyDescent="0.25"/>
    <row r="828" ht="12.5" hidden="1" x14ac:dyDescent="0.25"/>
    <row r="829" ht="12.5" hidden="1" x14ac:dyDescent="0.25"/>
    <row r="830" ht="12.5" hidden="1" x14ac:dyDescent="0.25"/>
    <row r="831" ht="12.5" hidden="1" x14ac:dyDescent="0.25"/>
    <row r="832" ht="12.5" hidden="1" x14ac:dyDescent="0.25"/>
    <row r="833" ht="12.5" hidden="1" x14ac:dyDescent="0.25"/>
    <row r="834" ht="12.5" hidden="1" x14ac:dyDescent="0.25"/>
    <row r="835" ht="12.5" hidden="1" x14ac:dyDescent="0.25"/>
    <row r="836" ht="12.5" hidden="1" x14ac:dyDescent="0.25"/>
    <row r="837" ht="12.5" hidden="1" x14ac:dyDescent="0.25"/>
    <row r="838" ht="12.5" hidden="1" x14ac:dyDescent="0.25"/>
    <row r="839" ht="12.5" hidden="1" x14ac:dyDescent="0.25"/>
    <row r="840" ht="12.5" hidden="1" x14ac:dyDescent="0.25"/>
    <row r="841" ht="12.5" hidden="1" x14ac:dyDescent="0.25"/>
    <row r="842" ht="12.5" hidden="1" x14ac:dyDescent="0.25"/>
    <row r="843" ht="12.5" hidden="1" x14ac:dyDescent="0.25"/>
    <row r="844" ht="12.5" hidden="1" x14ac:dyDescent="0.25"/>
    <row r="845" ht="12.5" hidden="1" x14ac:dyDescent="0.25"/>
    <row r="846" ht="12.5" hidden="1" x14ac:dyDescent="0.25"/>
    <row r="847" ht="12.5" hidden="1" x14ac:dyDescent="0.25"/>
    <row r="848" ht="12.5" hidden="1" x14ac:dyDescent="0.25"/>
    <row r="849" ht="12.5" hidden="1" x14ac:dyDescent="0.25"/>
    <row r="850" ht="12.5" hidden="1" x14ac:dyDescent="0.25"/>
    <row r="851" ht="12.5" hidden="1" x14ac:dyDescent="0.25"/>
    <row r="852" ht="12.5" hidden="1" x14ac:dyDescent="0.25"/>
    <row r="853" ht="12.5" hidden="1" x14ac:dyDescent="0.25"/>
    <row r="854" ht="12.5" hidden="1" x14ac:dyDescent="0.25"/>
    <row r="855" ht="12.5" hidden="1" x14ac:dyDescent="0.25"/>
    <row r="856" ht="12.5" hidden="1" x14ac:dyDescent="0.25"/>
    <row r="857" ht="12.5" hidden="1" x14ac:dyDescent="0.25"/>
    <row r="858" ht="12.5" hidden="1" x14ac:dyDescent="0.25"/>
    <row r="859" ht="12.5" hidden="1" x14ac:dyDescent="0.25"/>
    <row r="860" ht="12.5" hidden="1" x14ac:dyDescent="0.25"/>
    <row r="861" ht="12.5" hidden="1" x14ac:dyDescent="0.25"/>
    <row r="862" ht="12.5" hidden="1" x14ac:dyDescent="0.25"/>
    <row r="863" ht="12.5" hidden="1" x14ac:dyDescent="0.25"/>
    <row r="864" ht="12.5" hidden="1" x14ac:dyDescent="0.25"/>
    <row r="865" ht="12.5" hidden="1" x14ac:dyDescent="0.25"/>
    <row r="866" ht="12.5" hidden="1" x14ac:dyDescent="0.25"/>
    <row r="867" ht="12.5" hidden="1" x14ac:dyDescent="0.25"/>
    <row r="868" ht="12.5" hidden="1" x14ac:dyDescent="0.25"/>
    <row r="869" ht="12.5" hidden="1" x14ac:dyDescent="0.25"/>
    <row r="870" ht="12.5" hidden="1" x14ac:dyDescent="0.25"/>
    <row r="871" ht="12.5" hidden="1" x14ac:dyDescent="0.25"/>
    <row r="872" ht="12.5" hidden="1" x14ac:dyDescent="0.25"/>
    <row r="873" ht="12.5" hidden="1" x14ac:dyDescent="0.25"/>
    <row r="874" ht="12.5" hidden="1" x14ac:dyDescent="0.25"/>
    <row r="875" ht="12.5" hidden="1" x14ac:dyDescent="0.25"/>
    <row r="876" ht="12.5" hidden="1" x14ac:dyDescent="0.25"/>
    <row r="877" ht="12.5" hidden="1" x14ac:dyDescent="0.25"/>
    <row r="878" ht="12.5" hidden="1" x14ac:dyDescent="0.25"/>
    <row r="879" ht="12.5" hidden="1" x14ac:dyDescent="0.25"/>
    <row r="880" ht="12.5" hidden="1" x14ac:dyDescent="0.25"/>
    <row r="881" ht="12.5" hidden="1" x14ac:dyDescent="0.25"/>
    <row r="882" ht="12.5" hidden="1" x14ac:dyDescent="0.25"/>
    <row r="883" ht="12.5" hidden="1" x14ac:dyDescent="0.25"/>
    <row r="884" ht="12.5" hidden="1" x14ac:dyDescent="0.25"/>
    <row r="885" ht="12.5" hidden="1" x14ac:dyDescent="0.25"/>
    <row r="886" ht="12.5" hidden="1" x14ac:dyDescent="0.25"/>
    <row r="887" ht="12.5" hidden="1" x14ac:dyDescent="0.25"/>
    <row r="888" ht="12.5" hidden="1" x14ac:dyDescent="0.25"/>
    <row r="889" ht="12.5" hidden="1" x14ac:dyDescent="0.25"/>
    <row r="890" ht="12.5" hidden="1" x14ac:dyDescent="0.25"/>
    <row r="891" ht="12.5" hidden="1" x14ac:dyDescent="0.25"/>
    <row r="892" ht="12.5" hidden="1" x14ac:dyDescent="0.25"/>
    <row r="893" ht="12.5" hidden="1" x14ac:dyDescent="0.25"/>
    <row r="894" ht="12.5" hidden="1" x14ac:dyDescent="0.25"/>
    <row r="895" ht="12.5" hidden="1" x14ac:dyDescent="0.25"/>
    <row r="896" ht="12.5" hidden="1" x14ac:dyDescent="0.25"/>
    <row r="897" ht="12.5" hidden="1" x14ac:dyDescent="0.25"/>
    <row r="898" ht="12.5" hidden="1" x14ac:dyDescent="0.25"/>
    <row r="899" ht="12.5" hidden="1" x14ac:dyDescent="0.25"/>
    <row r="900" ht="12.5" hidden="1" x14ac:dyDescent="0.25"/>
    <row r="901" ht="12.5" hidden="1" x14ac:dyDescent="0.25"/>
    <row r="902" ht="12.5" hidden="1" x14ac:dyDescent="0.25"/>
    <row r="903" ht="12.5" hidden="1" x14ac:dyDescent="0.25"/>
    <row r="904" ht="12.5" hidden="1" x14ac:dyDescent="0.25"/>
    <row r="905" ht="12.5" hidden="1" x14ac:dyDescent="0.25"/>
    <row r="906" ht="12.5" hidden="1" x14ac:dyDescent="0.25"/>
    <row r="907" ht="12.5" hidden="1" x14ac:dyDescent="0.25"/>
    <row r="908" ht="12.5" hidden="1" x14ac:dyDescent="0.25"/>
    <row r="909" ht="12.5" hidden="1" x14ac:dyDescent="0.25"/>
    <row r="910" ht="12.5" hidden="1" x14ac:dyDescent="0.25"/>
    <row r="911" ht="12.5" hidden="1" x14ac:dyDescent="0.25"/>
    <row r="912" ht="12.5" hidden="1" x14ac:dyDescent="0.25"/>
    <row r="913" ht="12.5" hidden="1" x14ac:dyDescent="0.25"/>
    <row r="914" ht="12.5" hidden="1" x14ac:dyDescent="0.25"/>
    <row r="915" ht="12.5" hidden="1" x14ac:dyDescent="0.25"/>
    <row r="916" ht="12.5" hidden="1" x14ac:dyDescent="0.25"/>
    <row r="917" ht="12.5" hidden="1" x14ac:dyDescent="0.25"/>
    <row r="918" ht="12.5" hidden="1" x14ac:dyDescent="0.25"/>
    <row r="919" ht="12.5" hidden="1" x14ac:dyDescent="0.25"/>
    <row r="920" ht="12.5" hidden="1" x14ac:dyDescent="0.25"/>
    <row r="921" ht="12.5" hidden="1" x14ac:dyDescent="0.25"/>
    <row r="922" ht="12.5" hidden="1" x14ac:dyDescent="0.25"/>
    <row r="923" ht="12.5" hidden="1" x14ac:dyDescent="0.25"/>
    <row r="924" ht="12.5" hidden="1" x14ac:dyDescent="0.25"/>
    <row r="925" ht="12.5" hidden="1" x14ac:dyDescent="0.25"/>
    <row r="926" ht="12.5" hidden="1" x14ac:dyDescent="0.25"/>
    <row r="927" ht="12.5" hidden="1" x14ac:dyDescent="0.25"/>
    <row r="928" ht="12.5" hidden="1" x14ac:dyDescent="0.25"/>
    <row r="929" ht="12.5" hidden="1" x14ac:dyDescent="0.25"/>
    <row r="930" ht="12.5" hidden="1" x14ac:dyDescent="0.25"/>
    <row r="931" ht="12.5" hidden="1" x14ac:dyDescent="0.25"/>
    <row r="932" ht="12.5" hidden="1" x14ac:dyDescent="0.25"/>
    <row r="933" ht="12.5" hidden="1" x14ac:dyDescent="0.25"/>
    <row r="934" ht="12.5" hidden="1" x14ac:dyDescent="0.25"/>
    <row r="935" ht="12.5" hidden="1" x14ac:dyDescent="0.25"/>
    <row r="936" ht="12.5" hidden="1" x14ac:dyDescent="0.25"/>
    <row r="937" ht="12.5" hidden="1" x14ac:dyDescent="0.25"/>
    <row r="938" ht="12.5" hidden="1" x14ac:dyDescent="0.25"/>
    <row r="939" ht="12.5" hidden="1" x14ac:dyDescent="0.25"/>
    <row r="940" ht="12.5" hidden="1" x14ac:dyDescent="0.25"/>
    <row r="941" ht="12.5" hidden="1" x14ac:dyDescent="0.25"/>
    <row r="942" ht="12.5" hidden="1" x14ac:dyDescent="0.25"/>
    <row r="943" ht="12.5" hidden="1" x14ac:dyDescent="0.25"/>
    <row r="944" ht="12.5" hidden="1" x14ac:dyDescent="0.25"/>
    <row r="945" ht="12.5" hidden="1" x14ac:dyDescent="0.25"/>
    <row r="946" ht="12.5" hidden="1" x14ac:dyDescent="0.25"/>
    <row r="947" ht="12.5" hidden="1" x14ac:dyDescent="0.25"/>
    <row r="948" ht="12.5" hidden="1" x14ac:dyDescent="0.25"/>
    <row r="949" ht="12.5" hidden="1" x14ac:dyDescent="0.25"/>
    <row r="950" ht="12.5" hidden="1" x14ac:dyDescent="0.25"/>
    <row r="951" ht="12.5" hidden="1" x14ac:dyDescent="0.25"/>
    <row r="952" ht="12.5" hidden="1" x14ac:dyDescent="0.25"/>
    <row r="953" ht="12.5" hidden="1" x14ac:dyDescent="0.25"/>
    <row r="954" ht="12.5" hidden="1" x14ac:dyDescent="0.25"/>
    <row r="955" ht="12.5" hidden="1" x14ac:dyDescent="0.25"/>
    <row r="956" ht="12.5" hidden="1" x14ac:dyDescent="0.25"/>
    <row r="957" ht="12.5" hidden="1" x14ac:dyDescent="0.25"/>
    <row r="958" ht="12.5" hidden="1" x14ac:dyDescent="0.25"/>
    <row r="959" ht="12.5" hidden="1" x14ac:dyDescent="0.25"/>
    <row r="960" ht="12.5" hidden="1" x14ac:dyDescent="0.25"/>
    <row r="961" ht="12.5" hidden="1" x14ac:dyDescent="0.25"/>
    <row r="962" ht="12.5" hidden="1" x14ac:dyDescent="0.25"/>
    <row r="963" ht="12.5" hidden="1" x14ac:dyDescent="0.25"/>
    <row r="964" ht="12.5" hidden="1" x14ac:dyDescent="0.25"/>
    <row r="965" ht="12.5" hidden="1" x14ac:dyDescent="0.25"/>
    <row r="966" ht="12.5" hidden="1" x14ac:dyDescent="0.25"/>
    <row r="967" ht="12.5" hidden="1" x14ac:dyDescent="0.25"/>
    <row r="968" ht="12.5" hidden="1" x14ac:dyDescent="0.25"/>
    <row r="969" ht="12.5" hidden="1" x14ac:dyDescent="0.25"/>
    <row r="970" ht="12.5" hidden="1" x14ac:dyDescent="0.25"/>
    <row r="971" ht="12.5" hidden="1" x14ac:dyDescent="0.25"/>
    <row r="972" ht="12.5" hidden="1" x14ac:dyDescent="0.25"/>
    <row r="973" ht="12.5" hidden="1" x14ac:dyDescent="0.25"/>
    <row r="974" ht="12.5" hidden="1" x14ac:dyDescent="0.25"/>
    <row r="975" ht="12.5" hidden="1" x14ac:dyDescent="0.25"/>
    <row r="976" ht="12.5" hidden="1" x14ac:dyDescent="0.25"/>
    <row r="977" ht="12.5" hidden="1" x14ac:dyDescent="0.25"/>
    <row r="978" ht="12.5" hidden="1" x14ac:dyDescent="0.25"/>
    <row r="979" ht="12.5" hidden="1" x14ac:dyDescent="0.25"/>
    <row r="980" ht="12.5" hidden="1" x14ac:dyDescent="0.25"/>
    <row r="981" ht="12.5" hidden="1" x14ac:dyDescent="0.25"/>
    <row r="982" ht="12.5" hidden="1" x14ac:dyDescent="0.25"/>
    <row r="983" ht="12.5" hidden="1" x14ac:dyDescent="0.25"/>
    <row r="984" ht="12.5" hidden="1" x14ac:dyDescent="0.25"/>
    <row r="985" ht="12.5" hidden="1" x14ac:dyDescent="0.25"/>
    <row r="986" ht="12.5" hidden="1" x14ac:dyDescent="0.25"/>
    <row r="987" ht="12.5" hidden="1" x14ac:dyDescent="0.25"/>
    <row r="988" ht="12.5" hidden="1" x14ac:dyDescent="0.25"/>
    <row r="989" ht="12.5" hidden="1" x14ac:dyDescent="0.25"/>
    <row r="990" ht="12.5" hidden="1" x14ac:dyDescent="0.25"/>
    <row r="991" ht="12.5" hidden="1" x14ac:dyDescent="0.25"/>
    <row r="992" ht="12.5" hidden="1" x14ac:dyDescent="0.25"/>
    <row r="993" ht="12.5" hidden="1" x14ac:dyDescent="0.25"/>
    <row r="994" ht="12.5" hidden="1" x14ac:dyDescent="0.25"/>
    <row r="995" ht="12.5" hidden="1" x14ac:dyDescent="0.25"/>
    <row r="996" ht="12.5" hidden="1" x14ac:dyDescent="0.25"/>
    <row r="997" ht="12.5" hidden="1" x14ac:dyDescent="0.25"/>
    <row r="998" ht="12.5" hidden="1" x14ac:dyDescent="0.25"/>
    <row r="999" ht="12.5" hidden="1" x14ac:dyDescent="0.25"/>
    <row r="1000" ht="12.5" hidden="1" x14ac:dyDescent="0.25"/>
    <row r="1001" ht="12.5" hidden="1" x14ac:dyDescent="0.25"/>
  </sheetData>
  <mergeCells count="79">
    <mergeCell ref="K7:L7"/>
    <mergeCell ref="A8:B8"/>
    <mergeCell ref="E8:G8"/>
    <mergeCell ref="K8:L8"/>
    <mergeCell ref="J9:J11"/>
    <mergeCell ref="K9:L9"/>
    <mergeCell ref="K10:L10"/>
    <mergeCell ref="K11:L11"/>
    <mergeCell ref="A10:C10"/>
    <mergeCell ref="E10:H10"/>
    <mergeCell ref="E9:G9"/>
    <mergeCell ref="I9:I10"/>
    <mergeCell ref="A1:G1"/>
    <mergeCell ref="H1:J1"/>
    <mergeCell ref="K1:M1"/>
    <mergeCell ref="N1:O11"/>
    <mergeCell ref="E2:H2"/>
    <mergeCell ref="I2:J2"/>
    <mergeCell ref="K4:L4"/>
    <mergeCell ref="E11:I11"/>
    <mergeCell ref="K2:M2"/>
    <mergeCell ref="K3:L3"/>
    <mergeCell ref="B4:D4"/>
    <mergeCell ref="E4:G4"/>
    <mergeCell ref="E3:G3"/>
    <mergeCell ref="B5:D5"/>
    <mergeCell ref="E5:G5"/>
    <mergeCell ref="K5:L5"/>
    <mergeCell ref="D25:E25"/>
    <mergeCell ref="H17:I17"/>
    <mergeCell ref="H18:I18"/>
    <mergeCell ref="H19:I19"/>
    <mergeCell ref="H20:I20"/>
    <mergeCell ref="H21:I21"/>
    <mergeCell ref="H22:I22"/>
    <mergeCell ref="E23:O23"/>
    <mergeCell ref="J12:O22"/>
    <mergeCell ref="H12:I12"/>
    <mergeCell ref="H13:I13"/>
    <mergeCell ref="H14:I14"/>
    <mergeCell ref="H15:I15"/>
    <mergeCell ref="H16:I16"/>
    <mergeCell ref="A30:B30"/>
    <mergeCell ref="A31:B31"/>
    <mergeCell ref="A36:B43"/>
    <mergeCell ref="A2:D2"/>
    <mergeCell ref="B3:D3"/>
    <mergeCell ref="D8:D23"/>
    <mergeCell ref="A9:C9"/>
    <mergeCell ref="A22:B22"/>
    <mergeCell ref="C22:C33"/>
    <mergeCell ref="A23:B23"/>
    <mergeCell ref="C35:D35"/>
    <mergeCell ref="C36:E36"/>
    <mergeCell ref="C37:E37"/>
    <mergeCell ref="C38:E38"/>
    <mergeCell ref="C39:E39"/>
    <mergeCell ref="D24:O24"/>
    <mergeCell ref="D31:E31"/>
    <mergeCell ref="D32:E32"/>
    <mergeCell ref="D33:O33"/>
    <mergeCell ref="C34:O34"/>
    <mergeCell ref="F45:O406"/>
    <mergeCell ref="A44:O44"/>
    <mergeCell ref="A45:E45"/>
    <mergeCell ref="B6:D6"/>
    <mergeCell ref="E6:G6"/>
    <mergeCell ref="K6:L6"/>
    <mergeCell ref="B7:D7"/>
    <mergeCell ref="E7:G7"/>
    <mergeCell ref="C40:E40"/>
    <mergeCell ref="C41:E41"/>
    <mergeCell ref="C42:E42"/>
    <mergeCell ref="C43:E43"/>
    <mergeCell ref="D26:E26"/>
    <mergeCell ref="D27:E27"/>
    <mergeCell ref="D28:E28"/>
    <mergeCell ref="D29:E29"/>
    <mergeCell ref="D30:E30"/>
  </mergeCells>
  <conditionalFormatting sqref="B6:D6">
    <cfRule type="notContainsBlanks" dxfId="5" priority="5">
      <formula>LEN(TRIM(B6))&gt;0</formula>
    </cfRule>
  </conditionalFormatting>
  <conditionalFormatting sqref="N1:O11">
    <cfRule type="expression" dxfId="4" priority="1">
      <formula>M3/B7&gt;C8</formula>
    </cfRule>
    <cfRule type="expression" dxfId="3" priority="4">
      <formula>M3/B7&lt;C8</formula>
    </cfRule>
  </conditionalFormatting>
  <conditionalFormatting sqref="P6">
    <cfRule type="expression" dxfId="2" priority="3">
      <formula>P5=1</formula>
    </cfRule>
  </conditionalFormatting>
  <conditionalFormatting sqref="P9">
    <cfRule type="expression" dxfId="1" priority="2">
      <formula>M3/B7&gt;100</formula>
    </cfRule>
  </conditionalFormatting>
  <dataValidations count="2">
    <dataValidation type="list" allowBlank="1" showErrorMessage="1" sqref="C35" xr:uid="{00000000-0002-0000-0000-000000000000}">
      <formula1>"Appreciation,Non - Appreciation"</formula1>
    </dataValidation>
    <dataValidation type="list" allowBlank="1" showErrorMessage="1" sqref="B6" xr:uid="{00000000-0002-0000-0000-000001000000}">
      <formula1>"Single Fam,Multi Fam,College"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4" max="4" width="14" customWidth="1"/>
    <col min="5" max="5" width="15.08984375" customWidth="1"/>
    <col min="10" max="10" width="14.453125" customWidth="1"/>
    <col min="11" max="11" width="15.08984375" customWidth="1"/>
    <col min="16" max="16" width="14.453125" customWidth="1"/>
    <col min="17" max="17" width="15.08984375" customWidth="1"/>
    <col min="22" max="22" width="14.453125" customWidth="1"/>
    <col min="23" max="23" width="15.08984375" customWidth="1"/>
    <col min="24" max="26" width="12.6328125" hidden="1"/>
  </cols>
  <sheetData>
    <row r="1" spans="1:23" ht="13" x14ac:dyDescent="0.3">
      <c r="A1" s="49" t="s">
        <v>82</v>
      </c>
      <c r="B1" s="29"/>
      <c r="C1" s="29"/>
      <c r="D1" s="30"/>
      <c r="E1" s="1" t="s">
        <v>83</v>
      </c>
      <c r="F1" s="64" t="s">
        <v>93</v>
      </c>
      <c r="G1" s="49" t="s">
        <v>94</v>
      </c>
      <c r="H1" s="29"/>
      <c r="I1" s="29"/>
      <c r="J1" s="30"/>
      <c r="K1" s="1" t="s">
        <v>83</v>
      </c>
      <c r="L1" s="63"/>
      <c r="M1" s="49" t="s">
        <v>95</v>
      </c>
      <c r="N1" s="29"/>
      <c r="O1" s="29"/>
      <c r="P1" s="30"/>
      <c r="Q1" s="1" t="s">
        <v>83</v>
      </c>
      <c r="R1" s="63"/>
      <c r="S1" s="49" t="s">
        <v>96</v>
      </c>
      <c r="T1" s="29"/>
      <c r="U1" s="29"/>
      <c r="V1" s="30"/>
      <c r="W1" s="1" t="s">
        <v>83</v>
      </c>
    </row>
    <row r="2" spans="1:23" ht="12.5" x14ac:dyDescent="0.25">
      <c r="A2" s="13" t="s">
        <v>97</v>
      </c>
      <c r="B2" s="13" t="s">
        <v>33</v>
      </c>
      <c r="C2" s="13" t="s">
        <v>98</v>
      </c>
      <c r="D2" s="13" t="s">
        <v>99</v>
      </c>
      <c r="E2" s="13" t="s">
        <v>100</v>
      </c>
      <c r="F2" s="43"/>
      <c r="G2" s="13" t="s">
        <v>97</v>
      </c>
      <c r="H2" s="13" t="s">
        <v>101</v>
      </c>
      <c r="I2" s="13" t="s">
        <v>98</v>
      </c>
      <c r="J2" s="13" t="s">
        <v>99</v>
      </c>
      <c r="K2" s="13" t="s">
        <v>100</v>
      </c>
      <c r="L2" s="43"/>
      <c r="M2" s="13" t="s">
        <v>97</v>
      </c>
      <c r="N2" s="13" t="s">
        <v>101</v>
      </c>
      <c r="O2" s="13" t="s">
        <v>98</v>
      </c>
      <c r="P2" s="13" t="s">
        <v>99</v>
      </c>
      <c r="Q2" s="13" t="s">
        <v>100</v>
      </c>
      <c r="R2" s="43"/>
      <c r="S2" s="13" t="s">
        <v>97</v>
      </c>
      <c r="T2" s="13" t="s">
        <v>101</v>
      </c>
      <c r="U2" s="13" t="s">
        <v>98</v>
      </c>
      <c r="V2" s="13" t="s">
        <v>99</v>
      </c>
      <c r="W2" s="13" t="s">
        <v>100</v>
      </c>
    </row>
    <row r="3" spans="1:23" ht="12.5" x14ac:dyDescent="0.25">
      <c r="A3" s="5">
        <v>100000</v>
      </c>
      <c r="B3" s="5">
        <f>A3*0.017</f>
        <v>1700.0000000000002</v>
      </c>
      <c r="C3" s="5">
        <f t="shared" ref="C3:C21" si="0">(A3*0.08)+(A3*0.1)</f>
        <v>18000</v>
      </c>
      <c r="D3" s="21">
        <f t="shared" ref="D3:D21" si="1">200*12/C3</f>
        <v>0.13333333333333333</v>
      </c>
      <c r="E3" s="21">
        <f t="shared" ref="E3:E21" si="2">IF($E$1="Appreciation",((200*12)+(A3*0.03))/C3,((200*12)+(A3*0.01))/C3)</f>
        <v>0.3</v>
      </c>
      <c r="F3" s="43"/>
      <c r="G3" s="5">
        <v>100000</v>
      </c>
      <c r="H3" s="5">
        <f>(G3*0.017)/2</f>
        <v>850.00000000000011</v>
      </c>
      <c r="I3" s="5">
        <f t="shared" ref="I3:I21" si="3">(G3*0.08)+(G3*0.1)</f>
        <v>18000</v>
      </c>
      <c r="J3" s="21">
        <f t="shared" ref="J3:J21" si="4">200*12/I3</f>
        <v>0.13333333333333333</v>
      </c>
      <c r="K3" s="21">
        <f t="shared" ref="K3:K21" si="5">IF($K$1="Appreciation",((200*12)+(G3*0.03))/I3,((200*12)+(G3*0.01))/I3)</f>
        <v>0.3</v>
      </c>
      <c r="L3" s="43"/>
      <c r="M3" s="5">
        <v>100000</v>
      </c>
      <c r="N3" s="5">
        <f>1900/3</f>
        <v>633.33333333333337</v>
      </c>
      <c r="O3" s="5">
        <f t="shared" ref="O3:O21" si="6">(M3*0.08)+(M3*0.1)</f>
        <v>18000</v>
      </c>
      <c r="P3" s="21">
        <f t="shared" ref="P3:P21" si="7">300*12/O3</f>
        <v>0.2</v>
      </c>
      <c r="Q3" s="21">
        <f t="shared" ref="Q3:Q21" si="8">IF($Q$1="Appreciation",((300*12)+(M3*0.03))/O3,((300*12)+(M3*0.01))/O3)</f>
        <v>0.36666666666666664</v>
      </c>
      <c r="R3" s="43"/>
      <c r="S3" s="5">
        <v>100000</v>
      </c>
      <c r="T3" s="5">
        <f>2000/4</f>
        <v>500</v>
      </c>
      <c r="U3" s="5">
        <f t="shared" ref="U3:U21" si="9">(S3*0.08)+(S3*0.1)</f>
        <v>18000</v>
      </c>
      <c r="V3" s="21">
        <f t="shared" ref="V3:V21" si="10">400*12/U3</f>
        <v>0.26666666666666666</v>
      </c>
      <c r="W3" s="21">
        <f t="shared" ref="W3:W21" si="11">IF($W$1="Appreciation",((400*12)+(S3*0.03))/U3,((400*12)+(S3*0.01))/U3)</f>
        <v>0.43333333333333335</v>
      </c>
    </row>
    <row r="4" spans="1:23" ht="12.5" x14ac:dyDescent="0.25">
      <c r="A4" s="5">
        <f t="shared" ref="A4:A21" si="12">A3+50000</f>
        <v>150000</v>
      </c>
      <c r="B4" s="5">
        <f t="shared" ref="B4:B21" si="13">B3+600</f>
        <v>2300</v>
      </c>
      <c r="C4" s="5">
        <f t="shared" si="0"/>
        <v>27000</v>
      </c>
      <c r="D4" s="21">
        <f t="shared" si="1"/>
        <v>8.8888888888888892E-2</v>
      </c>
      <c r="E4" s="21">
        <f t="shared" si="2"/>
        <v>0.25555555555555554</v>
      </c>
      <c r="F4" s="43"/>
      <c r="G4" s="5">
        <f t="shared" ref="G4:G21" si="14">G3+50000</f>
        <v>150000</v>
      </c>
      <c r="H4" s="5">
        <f t="shared" ref="H4:H21" si="15">H3+300</f>
        <v>1150</v>
      </c>
      <c r="I4" s="5">
        <f t="shared" si="3"/>
        <v>27000</v>
      </c>
      <c r="J4" s="21">
        <f t="shared" si="4"/>
        <v>8.8888888888888892E-2</v>
      </c>
      <c r="K4" s="21">
        <f t="shared" si="5"/>
        <v>0.25555555555555554</v>
      </c>
      <c r="L4" s="43"/>
      <c r="M4" s="5">
        <f t="shared" ref="M4:M21" si="16">M3+50000</f>
        <v>150000</v>
      </c>
      <c r="N4" s="5">
        <f t="shared" ref="N4:N21" si="17">N3+200</f>
        <v>833.33333333333337</v>
      </c>
      <c r="O4" s="5">
        <f t="shared" si="6"/>
        <v>27000</v>
      </c>
      <c r="P4" s="21">
        <f t="shared" si="7"/>
        <v>0.13333333333333333</v>
      </c>
      <c r="Q4" s="21">
        <f t="shared" si="8"/>
        <v>0.3</v>
      </c>
      <c r="R4" s="43"/>
      <c r="S4" s="5">
        <f t="shared" ref="S4:S21" si="18">S3+50000</f>
        <v>150000</v>
      </c>
      <c r="T4" s="5">
        <f t="shared" ref="T4:T21" si="19">T3+150</f>
        <v>650</v>
      </c>
      <c r="U4" s="5">
        <f t="shared" si="9"/>
        <v>27000</v>
      </c>
      <c r="V4" s="21">
        <f t="shared" si="10"/>
        <v>0.17777777777777778</v>
      </c>
      <c r="W4" s="21">
        <f t="shared" si="11"/>
        <v>0.34444444444444444</v>
      </c>
    </row>
    <row r="5" spans="1:23" ht="12.5" x14ac:dyDescent="0.25">
      <c r="A5" s="5">
        <f t="shared" si="12"/>
        <v>200000</v>
      </c>
      <c r="B5" s="5">
        <f t="shared" si="13"/>
        <v>2900</v>
      </c>
      <c r="C5" s="5">
        <f t="shared" si="0"/>
        <v>36000</v>
      </c>
      <c r="D5" s="21">
        <f t="shared" si="1"/>
        <v>6.6666666666666666E-2</v>
      </c>
      <c r="E5" s="21">
        <f t="shared" si="2"/>
        <v>0.23333333333333334</v>
      </c>
      <c r="F5" s="43"/>
      <c r="G5" s="5">
        <f t="shared" si="14"/>
        <v>200000</v>
      </c>
      <c r="H5" s="5">
        <f t="shared" si="15"/>
        <v>1450</v>
      </c>
      <c r="I5" s="5">
        <f t="shared" si="3"/>
        <v>36000</v>
      </c>
      <c r="J5" s="21">
        <f t="shared" si="4"/>
        <v>6.6666666666666666E-2</v>
      </c>
      <c r="K5" s="21">
        <f t="shared" si="5"/>
        <v>0.23333333333333334</v>
      </c>
      <c r="L5" s="43"/>
      <c r="M5" s="5">
        <f t="shared" si="16"/>
        <v>200000</v>
      </c>
      <c r="N5" s="5">
        <f t="shared" si="17"/>
        <v>1033.3333333333335</v>
      </c>
      <c r="O5" s="5">
        <f t="shared" si="6"/>
        <v>36000</v>
      </c>
      <c r="P5" s="21">
        <f t="shared" si="7"/>
        <v>0.1</v>
      </c>
      <c r="Q5" s="21">
        <f t="shared" si="8"/>
        <v>0.26666666666666666</v>
      </c>
      <c r="R5" s="43"/>
      <c r="S5" s="5">
        <f t="shared" si="18"/>
        <v>200000</v>
      </c>
      <c r="T5" s="5">
        <f t="shared" si="19"/>
        <v>800</v>
      </c>
      <c r="U5" s="5">
        <f t="shared" si="9"/>
        <v>36000</v>
      </c>
      <c r="V5" s="21">
        <f t="shared" si="10"/>
        <v>0.13333333333333333</v>
      </c>
      <c r="W5" s="21">
        <f t="shared" si="11"/>
        <v>0.3</v>
      </c>
    </row>
    <row r="6" spans="1:23" ht="12.5" x14ac:dyDescent="0.25">
      <c r="A6" s="5">
        <f t="shared" si="12"/>
        <v>250000</v>
      </c>
      <c r="B6" s="5">
        <f t="shared" si="13"/>
        <v>3500</v>
      </c>
      <c r="C6" s="5">
        <f t="shared" si="0"/>
        <v>45000</v>
      </c>
      <c r="D6" s="21">
        <f t="shared" si="1"/>
        <v>5.3333333333333337E-2</v>
      </c>
      <c r="E6" s="21">
        <f t="shared" si="2"/>
        <v>0.22</v>
      </c>
      <c r="F6" s="43"/>
      <c r="G6" s="5">
        <f t="shared" si="14"/>
        <v>250000</v>
      </c>
      <c r="H6" s="5">
        <f t="shared" si="15"/>
        <v>1750</v>
      </c>
      <c r="I6" s="5">
        <f t="shared" si="3"/>
        <v>45000</v>
      </c>
      <c r="J6" s="21">
        <f t="shared" si="4"/>
        <v>5.3333333333333337E-2</v>
      </c>
      <c r="K6" s="21">
        <f t="shared" si="5"/>
        <v>0.22</v>
      </c>
      <c r="L6" s="43"/>
      <c r="M6" s="5">
        <f t="shared" si="16"/>
        <v>250000</v>
      </c>
      <c r="N6" s="5">
        <f t="shared" si="17"/>
        <v>1233.3333333333335</v>
      </c>
      <c r="O6" s="5">
        <f t="shared" si="6"/>
        <v>45000</v>
      </c>
      <c r="P6" s="21">
        <f t="shared" si="7"/>
        <v>0.08</v>
      </c>
      <c r="Q6" s="21">
        <f t="shared" si="8"/>
        <v>0.24666666666666667</v>
      </c>
      <c r="R6" s="43"/>
      <c r="S6" s="5">
        <f t="shared" si="18"/>
        <v>250000</v>
      </c>
      <c r="T6" s="5">
        <f t="shared" si="19"/>
        <v>950</v>
      </c>
      <c r="U6" s="5">
        <f t="shared" si="9"/>
        <v>45000</v>
      </c>
      <c r="V6" s="21">
        <f t="shared" si="10"/>
        <v>0.10666666666666667</v>
      </c>
      <c r="W6" s="21">
        <f t="shared" si="11"/>
        <v>0.27333333333333332</v>
      </c>
    </row>
    <row r="7" spans="1:23" ht="12.5" x14ac:dyDescent="0.25">
      <c r="A7" s="5">
        <f t="shared" si="12"/>
        <v>300000</v>
      </c>
      <c r="B7" s="5">
        <f t="shared" si="13"/>
        <v>4100</v>
      </c>
      <c r="C7" s="5">
        <f t="shared" si="0"/>
        <v>54000</v>
      </c>
      <c r="D7" s="21">
        <f t="shared" si="1"/>
        <v>4.4444444444444446E-2</v>
      </c>
      <c r="E7" s="21">
        <f t="shared" si="2"/>
        <v>0.21111111111111111</v>
      </c>
      <c r="F7" s="43"/>
      <c r="G7" s="5">
        <f t="shared" si="14"/>
        <v>300000</v>
      </c>
      <c r="H7" s="5">
        <f t="shared" si="15"/>
        <v>2050</v>
      </c>
      <c r="I7" s="5">
        <f t="shared" si="3"/>
        <v>54000</v>
      </c>
      <c r="J7" s="21">
        <f t="shared" si="4"/>
        <v>4.4444444444444446E-2</v>
      </c>
      <c r="K7" s="21">
        <f t="shared" si="5"/>
        <v>0.21111111111111111</v>
      </c>
      <c r="L7" s="43"/>
      <c r="M7" s="5">
        <f t="shared" si="16"/>
        <v>300000</v>
      </c>
      <c r="N7" s="5">
        <f t="shared" si="17"/>
        <v>1433.3333333333335</v>
      </c>
      <c r="O7" s="5">
        <f t="shared" si="6"/>
        <v>54000</v>
      </c>
      <c r="P7" s="21">
        <f t="shared" si="7"/>
        <v>6.6666666666666666E-2</v>
      </c>
      <c r="Q7" s="21">
        <f t="shared" si="8"/>
        <v>0.23333333333333334</v>
      </c>
      <c r="R7" s="43"/>
      <c r="S7" s="5">
        <f t="shared" si="18"/>
        <v>300000</v>
      </c>
      <c r="T7" s="5">
        <f t="shared" si="19"/>
        <v>1100</v>
      </c>
      <c r="U7" s="5">
        <f t="shared" si="9"/>
        <v>54000</v>
      </c>
      <c r="V7" s="21">
        <f t="shared" si="10"/>
        <v>8.8888888888888892E-2</v>
      </c>
      <c r="W7" s="21">
        <f t="shared" si="11"/>
        <v>0.25555555555555554</v>
      </c>
    </row>
    <row r="8" spans="1:23" ht="12.5" x14ac:dyDescent="0.25">
      <c r="A8" s="5">
        <f t="shared" si="12"/>
        <v>350000</v>
      </c>
      <c r="B8" s="5">
        <f t="shared" si="13"/>
        <v>4700</v>
      </c>
      <c r="C8" s="5">
        <f t="shared" si="0"/>
        <v>63000</v>
      </c>
      <c r="D8" s="21">
        <f t="shared" si="1"/>
        <v>3.8095238095238099E-2</v>
      </c>
      <c r="E8" s="21">
        <f t="shared" si="2"/>
        <v>0.20476190476190476</v>
      </c>
      <c r="F8" s="43"/>
      <c r="G8" s="5">
        <f t="shared" si="14"/>
        <v>350000</v>
      </c>
      <c r="H8" s="5">
        <f t="shared" si="15"/>
        <v>2350</v>
      </c>
      <c r="I8" s="5">
        <f t="shared" si="3"/>
        <v>63000</v>
      </c>
      <c r="J8" s="21">
        <f t="shared" si="4"/>
        <v>3.8095238095238099E-2</v>
      </c>
      <c r="K8" s="21">
        <f t="shared" si="5"/>
        <v>0.20476190476190476</v>
      </c>
      <c r="L8" s="43"/>
      <c r="M8" s="5">
        <f t="shared" si="16"/>
        <v>350000</v>
      </c>
      <c r="N8" s="5">
        <f t="shared" si="17"/>
        <v>1633.3333333333335</v>
      </c>
      <c r="O8" s="5">
        <f t="shared" si="6"/>
        <v>63000</v>
      </c>
      <c r="P8" s="21">
        <f t="shared" si="7"/>
        <v>5.7142857142857141E-2</v>
      </c>
      <c r="Q8" s="21">
        <f t="shared" si="8"/>
        <v>0.22380952380952382</v>
      </c>
      <c r="R8" s="43"/>
      <c r="S8" s="5">
        <f t="shared" si="18"/>
        <v>350000</v>
      </c>
      <c r="T8" s="5">
        <f t="shared" si="19"/>
        <v>1250</v>
      </c>
      <c r="U8" s="5">
        <f t="shared" si="9"/>
        <v>63000</v>
      </c>
      <c r="V8" s="21">
        <f t="shared" si="10"/>
        <v>7.6190476190476197E-2</v>
      </c>
      <c r="W8" s="21">
        <f t="shared" si="11"/>
        <v>0.24285714285714285</v>
      </c>
    </row>
    <row r="9" spans="1:23" ht="12.5" x14ac:dyDescent="0.25">
      <c r="A9" s="5">
        <f t="shared" si="12"/>
        <v>400000</v>
      </c>
      <c r="B9" s="5">
        <f t="shared" si="13"/>
        <v>5300</v>
      </c>
      <c r="C9" s="5">
        <f t="shared" si="0"/>
        <v>72000</v>
      </c>
      <c r="D9" s="21">
        <f t="shared" si="1"/>
        <v>3.3333333333333333E-2</v>
      </c>
      <c r="E9" s="21">
        <f t="shared" si="2"/>
        <v>0.2</v>
      </c>
      <c r="F9" s="43"/>
      <c r="G9" s="5">
        <f t="shared" si="14"/>
        <v>400000</v>
      </c>
      <c r="H9" s="5">
        <f t="shared" si="15"/>
        <v>2650</v>
      </c>
      <c r="I9" s="5">
        <f t="shared" si="3"/>
        <v>72000</v>
      </c>
      <c r="J9" s="21">
        <f t="shared" si="4"/>
        <v>3.3333333333333333E-2</v>
      </c>
      <c r="K9" s="21">
        <f t="shared" si="5"/>
        <v>0.2</v>
      </c>
      <c r="L9" s="43"/>
      <c r="M9" s="5">
        <f t="shared" si="16"/>
        <v>400000</v>
      </c>
      <c r="N9" s="5">
        <f t="shared" si="17"/>
        <v>1833.3333333333335</v>
      </c>
      <c r="O9" s="5">
        <f t="shared" si="6"/>
        <v>72000</v>
      </c>
      <c r="P9" s="21">
        <f t="shared" si="7"/>
        <v>0.05</v>
      </c>
      <c r="Q9" s="21">
        <f t="shared" si="8"/>
        <v>0.21666666666666667</v>
      </c>
      <c r="R9" s="43"/>
      <c r="S9" s="5">
        <f t="shared" si="18"/>
        <v>400000</v>
      </c>
      <c r="T9" s="5">
        <f t="shared" si="19"/>
        <v>1400</v>
      </c>
      <c r="U9" s="5">
        <f t="shared" si="9"/>
        <v>72000</v>
      </c>
      <c r="V9" s="21">
        <f t="shared" si="10"/>
        <v>6.6666666666666666E-2</v>
      </c>
      <c r="W9" s="21">
        <f t="shared" si="11"/>
        <v>0.23333333333333334</v>
      </c>
    </row>
    <row r="10" spans="1:23" ht="12.5" x14ac:dyDescent="0.25">
      <c r="A10" s="5">
        <f t="shared" si="12"/>
        <v>450000</v>
      </c>
      <c r="B10" s="5">
        <f t="shared" si="13"/>
        <v>5900</v>
      </c>
      <c r="C10" s="5">
        <f t="shared" si="0"/>
        <v>81000</v>
      </c>
      <c r="D10" s="21">
        <f t="shared" si="1"/>
        <v>2.9629629629629631E-2</v>
      </c>
      <c r="E10" s="21">
        <f t="shared" si="2"/>
        <v>0.1962962962962963</v>
      </c>
      <c r="F10" s="43"/>
      <c r="G10" s="5">
        <f t="shared" si="14"/>
        <v>450000</v>
      </c>
      <c r="H10" s="5">
        <f t="shared" si="15"/>
        <v>2950</v>
      </c>
      <c r="I10" s="5">
        <f t="shared" si="3"/>
        <v>81000</v>
      </c>
      <c r="J10" s="21">
        <f t="shared" si="4"/>
        <v>2.9629629629629631E-2</v>
      </c>
      <c r="K10" s="21">
        <f t="shared" si="5"/>
        <v>0.1962962962962963</v>
      </c>
      <c r="L10" s="43"/>
      <c r="M10" s="5">
        <f t="shared" si="16"/>
        <v>450000</v>
      </c>
      <c r="N10" s="5">
        <f t="shared" si="17"/>
        <v>2033.3333333333335</v>
      </c>
      <c r="O10" s="5">
        <f t="shared" si="6"/>
        <v>81000</v>
      </c>
      <c r="P10" s="21">
        <f t="shared" si="7"/>
        <v>4.4444444444444446E-2</v>
      </c>
      <c r="Q10" s="21">
        <f t="shared" si="8"/>
        <v>0.21111111111111111</v>
      </c>
      <c r="R10" s="43"/>
      <c r="S10" s="5">
        <f t="shared" si="18"/>
        <v>450000</v>
      </c>
      <c r="T10" s="5">
        <f t="shared" si="19"/>
        <v>1550</v>
      </c>
      <c r="U10" s="5">
        <f t="shared" si="9"/>
        <v>81000</v>
      </c>
      <c r="V10" s="21">
        <f t="shared" si="10"/>
        <v>5.9259259259259262E-2</v>
      </c>
      <c r="W10" s="21">
        <f t="shared" si="11"/>
        <v>0.22592592592592592</v>
      </c>
    </row>
    <row r="11" spans="1:23" ht="12.5" x14ac:dyDescent="0.25">
      <c r="A11" s="5">
        <f t="shared" si="12"/>
        <v>500000</v>
      </c>
      <c r="B11" s="5">
        <f t="shared" si="13"/>
        <v>6500</v>
      </c>
      <c r="C11" s="5">
        <f t="shared" si="0"/>
        <v>90000</v>
      </c>
      <c r="D11" s="21">
        <f t="shared" si="1"/>
        <v>2.6666666666666668E-2</v>
      </c>
      <c r="E11" s="21">
        <f t="shared" si="2"/>
        <v>0.19333333333333333</v>
      </c>
      <c r="F11" s="43"/>
      <c r="G11" s="5">
        <f t="shared" si="14"/>
        <v>500000</v>
      </c>
      <c r="H11" s="5">
        <f t="shared" si="15"/>
        <v>3250</v>
      </c>
      <c r="I11" s="5">
        <f t="shared" si="3"/>
        <v>90000</v>
      </c>
      <c r="J11" s="21">
        <f t="shared" si="4"/>
        <v>2.6666666666666668E-2</v>
      </c>
      <c r="K11" s="21">
        <f t="shared" si="5"/>
        <v>0.19333333333333333</v>
      </c>
      <c r="L11" s="43"/>
      <c r="M11" s="5">
        <f t="shared" si="16"/>
        <v>500000</v>
      </c>
      <c r="N11" s="5">
        <f t="shared" si="17"/>
        <v>2233.3333333333335</v>
      </c>
      <c r="O11" s="5">
        <f t="shared" si="6"/>
        <v>90000</v>
      </c>
      <c r="P11" s="21">
        <f t="shared" si="7"/>
        <v>0.04</v>
      </c>
      <c r="Q11" s="21">
        <f t="shared" si="8"/>
        <v>0.20666666666666667</v>
      </c>
      <c r="R11" s="43"/>
      <c r="S11" s="5">
        <f t="shared" si="18"/>
        <v>500000</v>
      </c>
      <c r="T11" s="5">
        <f t="shared" si="19"/>
        <v>1700</v>
      </c>
      <c r="U11" s="5">
        <f t="shared" si="9"/>
        <v>90000</v>
      </c>
      <c r="V11" s="21">
        <f t="shared" si="10"/>
        <v>5.3333333333333337E-2</v>
      </c>
      <c r="W11" s="21">
        <f t="shared" si="11"/>
        <v>0.22</v>
      </c>
    </row>
    <row r="12" spans="1:23" ht="12.5" x14ac:dyDescent="0.25">
      <c r="A12" s="5">
        <f t="shared" si="12"/>
        <v>550000</v>
      </c>
      <c r="B12" s="5">
        <f t="shared" si="13"/>
        <v>7100</v>
      </c>
      <c r="C12" s="5">
        <f t="shared" si="0"/>
        <v>99000</v>
      </c>
      <c r="D12" s="21">
        <f t="shared" si="1"/>
        <v>2.4242424242424242E-2</v>
      </c>
      <c r="E12" s="21">
        <f t="shared" si="2"/>
        <v>0.19090909090909092</v>
      </c>
      <c r="F12" s="43"/>
      <c r="G12" s="5">
        <f t="shared" si="14"/>
        <v>550000</v>
      </c>
      <c r="H12" s="5">
        <f t="shared" si="15"/>
        <v>3550</v>
      </c>
      <c r="I12" s="5">
        <f t="shared" si="3"/>
        <v>99000</v>
      </c>
      <c r="J12" s="21">
        <f t="shared" si="4"/>
        <v>2.4242424242424242E-2</v>
      </c>
      <c r="K12" s="21">
        <f t="shared" si="5"/>
        <v>0.19090909090909092</v>
      </c>
      <c r="L12" s="43"/>
      <c r="M12" s="5">
        <f t="shared" si="16"/>
        <v>550000</v>
      </c>
      <c r="N12" s="5">
        <f t="shared" si="17"/>
        <v>2433.3333333333335</v>
      </c>
      <c r="O12" s="5">
        <f t="shared" si="6"/>
        <v>99000</v>
      </c>
      <c r="P12" s="21">
        <f t="shared" si="7"/>
        <v>3.6363636363636362E-2</v>
      </c>
      <c r="Q12" s="21">
        <f t="shared" si="8"/>
        <v>0.20303030303030303</v>
      </c>
      <c r="R12" s="43"/>
      <c r="S12" s="5">
        <f t="shared" si="18"/>
        <v>550000</v>
      </c>
      <c r="T12" s="5">
        <f t="shared" si="19"/>
        <v>1850</v>
      </c>
      <c r="U12" s="5">
        <f t="shared" si="9"/>
        <v>99000</v>
      </c>
      <c r="V12" s="21">
        <f t="shared" si="10"/>
        <v>4.8484848484848485E-2</v>
      </c>
      <c r="W12" s="21">
        <f t="shared" si="11"/>
        <v>0.21515151515151515</v>
      </c>
    </row>
    <row r="13" spans="1:23" ht="12.5" x14ac:dyDescent="0.25">
      <c r="A13" s="5">
        <f t="shared" si="12"/>
        <v>600000</v>
      </c>
      <c r="B13" s="5">
        <f t="shared" si="13"/>
        <v>7700</v>
      </c>
      <c r="C13" s="5">
        <f t="shared" si="0"/>
        <v>108000</v>
      </c>
      <c r="D13" s="21">
        <f t="shared" si="1"/>
        <v>2.2222222222222223E-2</v>
      </c>
      <c r="E13" s="21">
        <f t="shared" si="2"/>
        <v>0.18888888888888888</v>
      </c>
      <c r="F13" s="43"/>
      <c r="G13" s="5">
        <f t="shared" si="14"/>
        <v>600000</v>
      </c>
      <c r="H13" s="5">
        <f t="shared" si="15"/>
        <v>3850</v>
      </c>
      <c r="I13" s="5">
        <f t="shared" si="3"/>
        <v>108000</v>
      </c>
      <c r="J13" s="21">
        <f t="shared" si="4"/>
        <v>2.2222222222222223E-2</v>
      </c>
      <c r="K13" s="21">
        <f t="shared" si="5"/>
        <v>0.18888888888888888</v>
      </c>
      <c r="L13" s="43"/>
      <c r="M13" s="5">
        <f t="shared" si="16"/>
        <v>600000</v>
      </c>
      <c r="N13" s="5">
        <f t="shared" si="17"/>
        <v>2633.3333333333335</v>
      </c>
      <c r="O13" s="5">
        <f t="shared" si="6"/>
        <v>108000</v>
      </c>
      <c r="P13" s="21">
        <f t="shared" si="7"/>
        <v>3.3333333333333333E-2</v>
      </c>
      <c r="Q13" s="21">
        <f t="shared" si="8"/>
        <v>0.2</v>
      </c>
      <c r="R13" s="43"/>
      <c r="S13" s="5">
        <f t="shared" si="18"/>
        <v>600000</v>
      </c>
      <c r="T13" s="5">
        <f t="shared" si="19"/>
        <v>2000</v>
      </c>
      <c r="U13" s="5">
        <f t="shared" si="9"/>
        <v>108000</v>
      </c>
      <c r="V13" s="21">
        <f t="shared" si="10"/>
        <v>4.4444444444444446E-2</v>
      </c>
      <c r="W13" s="21">
        <f t="shared" si="11"/>
        <v>0.21111111111111111</v>
      </c>
    </row>
    <row r="14" spans="1:23" ht="12.5" x14ac:dyDescent="0.25">
      <c r="A14" s="5">
        <f t="shared" si="12"/>
        <v>650000</v>
      </c>
      <c r="B14" s="5">
        <f t="shared" si="13"/>
        <v>8300</v>
      </c>
      <c r="C14" s="5">
        <f t="shared" si="0"/>
        <v>117000</v>
      </c>
      <c r="D14" s="21">
        <f t="shared" si="1"/>
        <v>2.0512820512820513E-2</v>
      </c>
      <c r="E14" s="21">
        <f t="shared" si="2"/>
        <v>0.18717948717948718</v>
      </c>
      <c r="F14" s="43"/>
      <c r="G14" s="5">
        <f t="shared" si="14"/>
        <v>650000</v>
      </c>
      <c r="H14" s="5">
        <f t="shared" si="15"/>
        <v>4150</v>
      </c>
      <c r="I14" s="5">
        <f t="shared" si="3"/>
        <v>117000</v>
      </c>
      <c r="J14" s="21">
        <f t="shared" si="4"/>
        <v>2.0512820512820513E-2</v>
      </c>
      <c r="K14" s="21">
        <f t="shared" si="5"/>
        <v>0.18717948717948718</v>
      </c>
      <c r="L14" s="43"/>
      <c r="M14" s="5">
        <f t="shared" si="16"/>
        <v>650000</v>
      </c>
      <c r="N14" s="5">
        <f t="shared" si="17"/>
        <v>2833.3333333333335</v>
      </c>
      <c r="O14" s="5">
        <f t="shared" si="6"/>
        <v>117000</v>
      </c>
      <c r="P14" s="21">
        <f t="shared" si="7"/>
        <v>3.0769230769230771E-2</v>
      </c>
      <c r="Q14" s="21">
        <f t="shared" si="8"/>
        <v>0.19743589743589743</v>
      </c>
      <c r="R14" s="43"/>
      <c r="S14" s="5">
        <f t="shared" si="18"/>
        <v>650000</v>
      </c>
      <c r="T14" s="5">
        <f t="shared" si="19"/>
        <v>2150</v>
      </c>
      <c r="U14" s="5">
        <f t="shared" si="9"/>
        <v>117000</v>
      </c>
      <c r="V14" s="21">
        <f t="shared" si="10"/>
        <v>4.1025641025641026E-2</v>
      </c>
      <c r="W14" s="21">
        <f t="shared" si="11"/>
        <v>0.2076923076923077</v>
      </c>
    </row>
    <row r="15" spans="1:23" ht="12.5" x14ac:dyDescent="0.25">
      <c r="A15" s="5">
        <f t="shared" si="12"/>
        <v>700000</v>
      </c>
      <c r="B15" s="5">
        <f t="shared" si="13"/>
        <v>8900</v>
      </c>
      <c r="C15" s="5">
        <f t="shared" si="0"/>
        <v>126000</v>
      </c>
      <c r="D15" s="21">
        <f t="shared" si="1"/>
        <v>1.9047619047619049E-2</v>
      </c>
      <c r="E15" s="21">
        <f t="shared" si="2"/>
        <v>0.18571428571428572</v>
      </c>
      <c r="F15" s="43"/>
      <c r="G15" s="5">
        <f t="shared" si="14"/>
        <v>700000</v>
      </c>
      <c r="H15" s="5">
        <f t="shared" si="15"/>
        <v>4450</v>
      </c>
      <c r="I15" s="5">
        <f t="shared" si="3"/>
        <v>126000</v>
      </c>
      <c r="J15" s="21">
        <f t="shared" si="4"/>
        <v>1.9047619047619049E-2</v>
      </c>
      <c r="K15" s="21">
        <f t="shared" si="5"/>
        <v>0.18571428571428572</v>
      </c>
      <c r="L15" s="43"/>
      <c r="M15" s="5">
        <f t="shared" si="16"/>
        <v>700000</v>
      </c>
      <c r="N15" s="5">
        <f t="shared" si="17"/>
        <v>3033.3333333333335</v>
      </c>
      <c r="O15" s="5">
        <f t="shared" si="6"/>
        <v>126000</v>
      </c>
      <c r="P15" s="21">
        <f t="shared" si="7"/>
        <v>2.8571428571428571E-2</v>
      </c>
      <c r="Q15" s="21">
        <f t="shared" si="8"/>
        <v>0.19523809523809524</v>
      </c>
      <c r="R15" s="43"/>
      <c r="S15" s="5">
        <f t="shared" si="18"/>
        <v>700000</v>
      </c>
      <c r="T15" s="5">
        <f t="shared" si="19"/>
        <v>2300</v>
      </c>
      <c r="U15" s="5">
        <f t="shared" si="9"/>
        <v>126000</v>
      </c>
      <c r="V15" s="21">
        <f t="shared" si="10"/>
        <v>3.8095238095238099E-2</v>
      </c>
      <c r="W15" s="21">
        <f t="shared" si="11"/>
        <v>0.20476190476190476</v>
      </c>
    </row>
    <row r="16" spans="1:23" ht="12.5" x14ac:dyDescent="0.25">
      <c r="A16" s="5">
        <f t="shared" si="12"/>
        <v>750000</v>
      </c>
      <c r="B16" s="5">
        <f t="shared" si="13"/>
        <v>9500</v>
      </c>
      <c r="C16" s="5">
        <f t="shared" si="0"/>
        <v>135000</v>
      </c>
      <c r="D16" s="21">
        <f t="shared" si="1"/>
        <v>1.7777777777777778E-2</v>
      </c>
      <c r="E16" s="21">
        <f t="shared" si="2"/>
        <v>0.18444444444444444</v>
      </c>
      <c r="F16" s="43"/>
      <c r="G16" s="5">
        <f t="shared" si="14"/>
        <v>750000</v>
      </c>
      <c r="H16" s="5">
        <f t="shared" si="15"/>
        <v>4750</v>
      </c>
      <c r="I16" s="5">
        <f t="shared" si="3"/>
        <v>135000</v>
      </c>
      <c r="J16" s="21">
        <f t="shared" si="4"/>
        <v>1.7777777777777778E-2</v>
      </c>
      <c r="K16" s="21">
        <f t="shared" si="5"/>
        <v>0.18444444444444444</v>
      </c>
      <c r="L16" s="43"/>
      <c r="M16" s="5">
        <f t="shared" si="16"/>
        <v>750000</v>
      </c>
      <c r="N16" s="5">
        <f t="shared" si="17"/>
        <v>3233.3333333333335</v>
      </c>
      <c r="O16" s="5">
        <f t="shared" si="6"/>
        <v>135000</v>
      </c>
      <c r="P16" s="21">
        <f t="shared" si="7"/>
        <v>2.6666666666666668E-2</v>
      </c>
      <c r="Q16" s="21">
        <f t="shared" si="8"/>
        <v>0.19333333333333333</v>
      </c>
      <c r="R16" s="43"/>
      <c r="S16" s="5">
        <f t="shared" si="18"/>
        <v>750000</v>
      </c>
      <c r="T16" s="5">
        <f t="shared" si="19"/>
        <v>2450</v>
      </c>
      <c r="U16" s="5">
        <f t="shared" si="9"/>
        <v>135000</v>
      </c>
      <c r="V16" s="21">
        <f t="shared" si="10"/>
        <v>3.5555555555555556E-2</v>
      </c>
      <c r="W16" s="21">
        <f t="shared" si="11"/>
        <v>0.20222222222222222</v>
      </c>
    </row>
    <row r="17" spans="1:26" ht="12.5" x14ac:dyDescent="0.25">
      <c r="A17" s="5">
        <f t="shared" si="12"/>
        <v>800000</v>
      </c>
      <c r="B17" s="5">
        <f t="shared" si="13"/>
        <v>10100</v>
      </c>
      <c r="C17" s="5">
        <f t="shared" si="0"/>
        <v>144000</v>
      </c>
      <c r="D17" s="21">
        <f t="shared" si="1"/>
        <v>1.6666666666666666E-2</v>
      </c>
      <c r="E17" s="21">
        <f t="shared" si="2"/>
        <v>0.18333333333333332</v>
      </c>
      <c r="F17" s="43"/>
      <c r="G17" s="5">
        <f t="shared" si="14"/>
        <v>800000</v>
      </c>
      <c r="H17" s="5">
        <f t="shared" si="15"/>
        <v>5050</v>
      </c>
      <c r="I17" s="5">
        <f t="shared" si="3"/>
        <v>144000</v>
      </c>
      <c r="J17" s="21">
        <f t="shared" si="4"/>
        <v>1.6666666666666666E-2</v>
      </c>
      <c r="K17" s="21">
        <f t="shared" si="5"/>
        <v>0.18333333333333332</v>
      </c>
      <c r="L17" s="43"/>
      <c r="M17" s="5">
        <f t="shared" si="16"/>
        <v>800000</v>
      </c>
      <c r="N17" s="5">
        <f t="shared" si="17"/>
        <v>3433.3333333333335</v>
      </c>
      <c r="O17" s="5">
        <f t="shared" si="6"/>
        <v>144000</v>
      </c>
      <c r="P17" s="21">
        <f t="shared" si="7"/>
        <v>2.5000000000000001E-2</v>
      </c>
      <c r="Q17" s="21">
        <f t="shared" si="8"/>
        <v>0.19166666666666668</v>
      </c>
      <c r="R17" s="43"/>
      <c r="S17" s="5">
        <f t="shared" si="18"/>
        <v>800000</v>
      </c>
      <c r="T17" s="5">
        <f t="shared" si="19"/>
        <v>2600</v>
      </c>
      <c r="U17" s="5">
        <f t="shared" si="9"/>
        <v>144000</v>
      </c>
      <c r="V17" s="21">
        <f t="shared" si="10"/>
        <v>3.3333333333333333E-2</v>
      </c>
      <c r="W17" s="21">
        <f t="shared" si="11"/>
        <v>0.2</v>
      </c>
    </row>
    <row r="18" spans="1:26" ht="12.5" x14ac:dyDescent="0.25">
      <c r="A18" s="5">
        <f t="shared" si="12"/>
        <v>850000</v>
      </c>
      <c r="B18" s="5">
        <f t="shared" si="13"/>
        <v>10700</v>
      </c>
      <c r="C18" s="5">
        <f t="shared" si="0"/>
        <v>153000</v>
      </c>
      <c r="D18" s="21">
        <f t="shared" si="1"/>
        <v>1.5686274509803921E-2</v>
      </c>
      <c r="E18" s="21">
        <f t="shared" si="2"/>
        <v>0.18235294117647058</v>
      </c>
      <c r="F18" s="43"/>
      <c r="G18" s="5">
        <f t="shared" si="14"/>
        <v>850000</v>
      </c>
      <c r="H18" s="5">
        <f t="shared" si="15"/>
        <v>5350</v>
      </c>
      <c r="I18" s="5">
        <f t="shared" si="3"/>
        <v>153000</v>
      </c>
      <c r="J18" s="21">
        <f t="shared" si="4"/>
        <v>1.5686274509803921E-2</v>
      </c>
      <c r="K18" s="21">
        <f t="shared" si="5"/>
        <v>0.18235294117647058</v>
      </c>
      <c r="L18" s="43"/>
      <c r="M18" s="5">
        <f t="shared" si="16"/>
        <v>850000</v>
      </c>
      <c r="N18" s="5">
        <f t="shared" si="17"/>
        <v>3633.3333333333335</v>
      </c>
      <c r="O18" s="5">
        <f t="shared" si="6"/>
        <v>153000</v>
      </c>
      <c r="P18" s="21">
        <f t="shared" si="7"/>
        <v>2.3529411764705882E-2</v>
      </c>
      <c r="Q18" s="21">
        <f t="shared" si="8"/>
        <v>0.19019607843137254</v>
      </c>
      <c r="R18" s="43"/>
      <c r="S18" s="5">
        <f t="shared" si="18"/>
        <v>850000</v>
      </c>
      <c r="T18" s="5">
        <f t="shared" si="19"/>
        <v>2750</v>
      </c>
      <c r="U18" s="5">
        <f t="shared" si="9"/>
        <v>153000</v>
      </c>
      <c r="V18" s="21">
        <f t="shared" si="10"/>
        <v>3.1372549019607843E-2</v>
      </c>
      <c r="W18" s="21">
        <f t="shared" si="11"/>
        <v>0.1980392156862745</v>
      </c>
    </row>
    <row r="19" spans="1:26" ht="12.5" x14ac:dyDescent="0.25">
      <c r="A19" s="5">
        <f t="shared" si="12"/>
        <v>900000</v>
      </c>
      <c r="B19" s="5">
        <f t="shared" si="13"/>
        <v>11300</v>
      </c>
      <c r="C19" s="5">
        <f t="shared" si="0"/>
        <v>162000</v>
      </c>
      <c r="D19" s="21">
        <f t="shared" si="1"/>
        <v>1.4814814814814815E-2</v>
      </c>
      <c r="E19" s="21">
        <f t="shared" si="2"/>
        <v>0.18148148148148149</v>
      </c>
      <c r="F19" s="43"/>
      <c r="G19" s="5">
        <f t="shared" si="14"/>
        <v>900000</v>
      </c>
      <c r="H19" s="5">
        <f t="shared" si="15"/>
        <v>5650</v>
      </c>
      <c r="I19" s="5">
        <f t="shared" si="3"/>
        <v>162000</v>
      </c>
      <c r="J19" s="21">
        <f t="shared" si="4"/>
        <v>1.4814814814814815E-2</v>
      </c>
      <c r="K19" s="21">
        <f t="shared" si="5"/>
        <v>0.18148148148148149</v>
      </c>
      <c r="L19" s="43"/>
      <c r="M19" s="5">
        <f t="shared" si="16"/>
        <v>900000</v>
      </c>
      <c r="N19" s="5">
        <f t="shared" si="17"/>
        <v>3833.3333333333335</v>
      </c>
      <c r="O19" s="5">
        <f t="shared" si="6"/>
        <v>162000</v>
      </c>
      <c r="P19" s="21">
        <f t="shared" si="7"/>
        <v>2.2222222222222223E-2</v>
      </c>
      <c r="Q19" s="21">
        <f t="shared" si="8"/>
        <v>0.18888888888888888</v>
      </c>
      <c r="R19" s="43"/>
      <c r="S19" s="5">
        <f t="shared" si="18"/>
        <v>900000</v>
      </c>
      <c r="T19" s="5">
        <f t="shared" si="19"/>
        <v>2900</v>
      </c>
      <c r="U19" s="5">
        <f t="shared" si="9"/>
        <v>162000</v>
      </c>
      <c r="V19" s="21">
        <f t="shared" si="10"/>
        <v>2.9629629629629631E-2</v>
      </c>
      <c r="W19" s="21">
        <f t="shared" si="11"/>
        <v>0.1962962962962963</v>
      </c>
    </row>
    <row r="20" spans="1:26" ht="12.5" x14ac:dyDescent="0.25">
      <c r="A20" s="5">
        <f t="shared" si="12"/>
        <v>950000</v>
      </c>
      <c r="B20" s="5">
        <f t="shared" si="13"/>
        <v>11900</v>
      </c>
      <c r="C20" s="5">
        <f t="shared" si="0"/>
        <v>171000</v>
      </c>
      <c r="D20" s="21">
        <f t="shared" si="1"/>
        <v>1.4035087719298246E-2</v>
      </c>
      <c r="E20" s="21">
        <f t="shared" si="2"/>
        <v>0.18070175438596492</v>
      </c>
      <c r="F20" s="43"/>
      <c r="G20" s="5">
        <f t="shared" si="14"/>
        <v>950000</v>
      </c>
      <c r="H20" s="5">
        <f t="shared" si="15"/>
        <v>5950</v>
      </c>
      <c r="I20" s="5">
        <f t="shared" si="3"/>
        <v>171000</v>
      </c>
      <c r="J20" s="21">
        <f t="shared" si="4"/>
        <v>1.4035087719298246E-2</v>
      </c>
      <c r="K20" s="21">
        <f t="shared" si="5"/>
        <v>0.18070175438596492</v>
      </c>
      <c r="L20" s="43"/>
      <c r="M20" s="5">
        <f t="shared" si="16"/>
        <v>950000</v>
      </c>
      <c r="N20" s="5">
        <f t="shared" si="17"/>
        <v>4033.3333333333335</v>
      </c>
      <c r="O20" s="5">
        <f t="shared" si="6"/>
        <v>171000</v>
      </c>
      <c r="P20" s="21">
        <f t="shared" si="7"/>
        <v>2.1052631578947368E-2</v>
      </c>
      <c r="Q20" s="21">
        <f t="shared" si="8"/>
        <v>0.18771929824561404</v>
      </c>
      <c r="R20" s="43"/>
      <c r="S20" s="5">
        <f t="shared" si="18"/>
        <v>950000</v>
      </c>
      <c r="T20" s="5">
        <f t="shared" si="19"/>
        <v>3050</v>
      </c>
      <c r="U20" s="5">
        <f t="shared" si="9"/>
        <v>171000</v>
      </c>
      <c r="V20" s="21">
        <f t="shared" si="10"/>
        <v>2.8070175438596492E-2</v>
      </c>
      <c r="W20" s="21">
        <f t="shared" si="11"/>
        <v>0.19473684210526315</v>
      </c>
    </row>
    <row r="21" spans="1:26" ht="12.5" x14ac:dyDescent="0.25">
      <c r="A21" s="5">
        <f t="shared" si="12"/>
        <v>1000000</v>
      </c>
      <c r="B21" s="5">
        <f t="shared" si="13"/>
        <v>12500</v>
      </c>
      <c r="C21" s="5">
        <f t="shared" si="0"/>
        <v>180000</v>
      </c>
      <c r="D21" s="21">
        <f t="shared" si="1"/>
        <v>1.3333333333333334E-2</v>
      </c>
      <c r="E21" s="21">
        <f t="shared" si="2"/>
        <v>0.18</v>
      </c>
      <c r="F21" s="43"/>
      <c r="G21" s="5">
        <f t="shared" si="14"/>
        <v>1000000</v>
      </c>
      <c r="H21" s="5">
        <f t="shared" si="15"/>
        <v>6250</v>
      </c>
      <c r="I21" s="5">
        <f t="shared" si="3"/>
        <v>180000</v>
      </c>
      <c r="J21" s="21">
        <f t="shared" si="4"/>
        <v>1.3333333333333334E-2</v>
      </c>
      <c r="K21" s="21">
        <f t="shared" si="5"/>
        <v>0.18</v>
      </c>
      <c r="L21" s="43"/>
      <c r="M21" s="5">
        <f t="shared" si="16"/>
        <v>1000000</v>
      </c>
      <c r="N21" s="5">
        <f t="shared" si="17"/>
        <v>4233.3333333333339</v>
      </c>
      <c r="O21" s="5">
        <f t="shared" si="6"/>
        <v>180000</v>
      </c>
      <c r="P21" s="21">
        <f t="shared" si="7"/>
        <v>0.02</v>
      </c>
      <c r="Q21" s="21">
        <f t="shared" si="8"/>
        <v>0.18666666666666668</v>
      </c>
      <c r="R21" s="43"/>
      <c r="S21" s="5">
        <f t="shared" si="18"/>
        <v>1000000</v>
      </c>
      <c r="T21" s="5">
        <f t="shared" si="19"/>
        <v>3200</v>
      </c>
      <c r="U21" s="5">
        <f t="shared" si="9"/>
        <v>180000</v>
      </c>
      <c r="V21" s="21">
        <f t="shared" si="10"/>
        <v>2.6666666666666668E-2</v>
      </c>
      <c r="W21" s="21">
        <f t="shared" si="11"/>
        <v>0.19333333333333333</v>
      </c>
    </row>
    <row r="22" spans="1:26" ht="12.5" x14ac:dyDescent="0.25">
      <c r="A22" s="6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26"/>
      <c r="Y22" s="26"/>
      <c r="Z22" s="26"/>
    </row>
    <row r="23" spans="1:26" ht="12.5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26"/>
      <c r="Y23" s="26"/>
      <c r="Z23" s="26"/>
    </row>
    <row r="24" spans="1:26" ht="13" x14ac:dyDescent="0.3">
      <c r="A24" s="49" t="s">
        <v>102</v>
      </c>
      <c r="B24" s="29"/>
      <c r="C24" s="29"/>
      <c r="D24" s="30"/>
      <c r="E24" s="1" t="s">
        <v>83</v>
      </c>
      <c r="F24" s="63"/>
      <c r="G24" s="49" t="s">
        <v>103</v>
      </c>
      <c r="H24" s="29"/>
      <c r="I24" s="29"/>
      <c r="J24" s="30"/>
      <c r="K24" s="1" t="s">
        <v>83</v>
      </c>
      <c r="L24" s="63"/>
      <c r="M24" s="49" t="s">
        <v>104</v>
      </c>
      <c r="N24" s="29"/>
      <c r="O24" s="29"/>
      <c r="P24" s="30"/>
      <c r="Q24" s="1" t="s">
        <v>83</v>
      </c>
      <c r="R24" s="63"/>
      <c r="S24" s="49" t="s">
        <v>105</v>
      </c>
      <c r="T24" s="29"/>
      <c r="U24" s="29"/>
      <c r="V24" s="30"/>
      <c r="W24" s="1" t="s">
        <v>83</v>
      </c>
    </row>
    <row r="25" spans="1:26" ht="12.5" x14ac:dyDescent="0.25">
      <c r="A25" s="13" t="s">
        <v>97</v>
      </c>
      <c r="B25" s="13" t="s">
        <v>106</v>
      </c>
      <c r="C25" s="13" t="s">
        <v>98</v>
      </c>
      <c r="D25" s="13" t="s">
        <v>99</v>
      </c>
      <c r="E25" s="13" t="s">
        <v>100</v>
      </c>
      <c r="F25" s="43"/>
      <c r="G25" s="13" t="s">
        <v>97</v>
      </c>
      <c r="H25" s="13" t="s">
        <v>106</v>
      </c>
      <c r="I25" s="13" t="s">
        <v>98</v>
      </c>
      <c r="J25" s="13" t="s">
        <v>99</v>
      </c>
      <c r="K25" s="13" t="s">
        <v>100</v>
      </c>
      <c r="L25" s="43"/>
      <c r="M25" s="13" t="s">
        <v>97</v>
      </c>
      <c r="N25" s="13" t="s">
        <v>106</v>
      </c>
      <c r="O25" s="13" t="s">
        <v>98</v>
      </c>
      <c r="P25" s="13" t="s">
        <v>99</v>
      </c>
      <c r="Q25" s="13" t="s">
        <v>100</v>
      </c>
      <c r="R25" s="43"/>
      <c r="S25" s="13" t="s">
        <v>97</v>
      </c>
      <c r="T25" s="13" t="s">
        <v>106</v>
      </c>
      <c r="U25" s="13" t="s">
        <v>98</v>
      </c>
      <c r="V25" s="13" t="s">
        <v>99</v>
      </c>
      <c r="W25" s="13" t="s">
        <v>100</v>
      </c>
    </row>
    <row r="26" spans="1:26" ht="12.5" x14ac:dyDescent="0.25">
      <c r="A26" s="5">
        <v>100000</v>
      </c>
      <c r="B26" s="5">
        <f>1700/2</f>
        <v>850</v>
      </c>
      <c r="C26" s="5">
        <f t="shared" ref="C26:C44" si="20">(A26*0.08)+(A26*0.1)</f>
        <v>18000</v>
      </c>
      <c r="D26" s="21">
        <f t="shared" ref="D26:D44" si="21">200*12/C26</f>
        <v>0.13333333333333333</v>
      </c>
      <c r="E26" s="21">
        <f t="shared" ref="E26:E44" si="22">IF($E$24="Appreciation",((200*12)+(A26*0.03))/C26,((200*12)+(A26*0.01))/C26)</f>
        <v>0.3</v>
      </c>
      <c r="F26" s="43"/>
      <c r="G26" s="5">
        <v>100000</v>
      </c>
      <c r="H26" s="5">
        <f>1700/3</f>
        <v>566.66666666666663</v>
      </c>
      <c r="I26" s="5">
        <f t="shared" ref="I26:I44" si="23">(G26*0.08)+(G26*0.1)</f>
        <v>18000</v>
      </c>
      <c r="J26" s="21">
        <f t="shared" ref="J26:J44" si="24">200*12/I26</f>
        <v>0.13333333333333333</v>
      </c>
      <c r="K26" s="21">
        <f t="shared" ref="K26:K44" si="25">IF($K$24="Appreciation",((200*12)+(G26*0.03))/I26,((200*12)+(G26*0.01))/I26)</f>
        <v>0.3</v>
      </c>
      <c r="L26" s="43"/>
      <c r="M26" s="5">
        <v>100000</v>
      </c>
      <c r="N26" s="5">
        <f>1700/4</f>
        <v>425</v>
      </c>
      <c r="O26" s="5">
        <f t="shared" ref="O26:O44" si="26">(M26*0.08)+(M26*0.1)</f>
        <v>18000</v>
      </c>
      <c r="P26" s="21">
        <f t="shared" ref="P26:P44" si="27">200*12/O26</f>
        <v>0.13333333333333333</v>
      </c>
      <c r="Q26" s="21">
        <f t="shared" ref="Q26:Q44" si="28">IF($Q$24="Appreciation",((200*12)+(M26*0.03))/O26,((200*12)+(M26*0.01))/O26)</f>
        <v>0.3</v>
      </c>
      <c r="R26" s="43"/>
      <c r="S26" s="5">
        <v>100000</v>
      </c>
      <c r="T26" s="5">
        <f>1800/5</f>
        <v>360</v>
      </c>
      <c r="U26" s="5">
        <f t="shared" ref="U26:U44" si="29">(S26*0.08)+(S26*0.1)</f>
        <v>18000</v>
      </c>
      <c r="V26" s="21">
        <f t="shared" ref="V26:V44" si="30">250*12/U26</f>
        <v>0.16666666666666666</v>
      </c>
      <c r="W26" s="21">
        <f t="shared" ref="W26:W44" si="31">IF($W$24="Appreciation",((250*12)+(S26*0.03))/U26,((250*12)+(S26*0.01))/U26)</f>
        <v>0.33333333333333331</v>
      </c>
    </row>
    <row r="27" spans="1:26" ht="12.5" x14ac:dyDescent="0.25">
      <c r="A27" s="5">
        <f t="shared" ref="A27:A44" si="32">A26+50000</f>
        <v>150000</v>
      </c>
      <c r="B27" s="5">
        <f t="shared" ref="B27:B44" si="33">B26+300</f>
        <v>1150</v>
      </c>
      <c r="C27" s="5">
        <f t="shared" si="20"/>
        <v>27000</v>
      </c>
      <c r="D27" s="21">
        <f t="shared" si="21"/>
        <v>8.8888888888888892E-2</v>
      </c>
      <c r="E27" s="21">
        <f t="shared" si="22"/>
        <v>0.25555555555555554</v>
      </c>
      <c r="F27" s="43"/>
      <c r="G27" s="5">
        <f t="shared" ref="G27:G44" si="34">G26+50000</f>
        <v>150000</v>
      </c>
      <c r="H27" s="5">
        <f t="shared" ref="H27:H44" si="35">H26+200</f>
        <v>766.66666666666663</v>
      </c>
      <c r="I27" s="5">
        <f t="shared" si="23"/>
        <v>27000</v>
      </c>
      <c r="J27" s="21">
        <f t="shared" si="24"/>
        <v>8.8888888888888892E-2</v>
      </c>
      <c r="K27" s="21">
        <f t="shared" si="25"/>
        <v>0.25555555555555554</v>
      </c>
      <c r="L27" s="43"/>
      <c r="M27" s="5">
        <f t="shared" ref="M27:M44" si="36">M26+50000</f>
        <v>150000</v>
      </c>
      <c r="N27" s="5">
        <f t="shared" ref="N27:N44" si="37">N26+150</f>
        <v>575</v>
      </c>
      <c r="O27" s="5">
        <f t="shared" si="26"/>
        <v>27000</v>
      </c>
      <c r="P27" s="21">
        <f t="shared" si="27"/>
        <v>8.8888888888888892E-2</v>
      </c>
      <c r="Q27" s="21">
        <f t="shared" si="28"/>
        <v>0.25555555555555554</v>
      </c>
      <c r="R27" s="43"/>
      <c r="S27" s="5">
        <f t="shared" ref="S27:S44" si="38">S26+50000</f>
        <v>150000</v>
      </c>
      <c r="T27" s="5">
        <f t="shared" ref="T27:T44" si="39">T26+120</f>
        <v>480</v>
      </c>
      <c r="U27" s="5">
        <f t="shared" si="29"/>
        <v>27000</v>
      </c>
      <c r="V27" s="21">
        <f t="shared" si="30"/>
        <v>0.1111111111111111</v>
      </c>
      <c r="W27" s="21">
        <f t="shared" si="31"/>
        <v>0.27777777777777779</v>
      </c>
    </row>
    <row r="28" spans="1:26" ht="12.5" x14ac:dyDescent="0.25">
      <c r="A28" s="5">
        <f t="shared" si="32"/>
        <v>200000</v>
      </c>
      <c r="B28" s="5">
        <f t="shared" si="33"/>
        <v>1450</v>
      </c>
      <c r="C28" s="5">
        <f t="shared" si="20"/>
        <v>36000</v>
      </c>
      <c r="D28" s="21">
        <f t="shared" si="21"/>
        <v>6.6666666666666666E-2</v>
      </c>
      <c r="E28" s="21">
        <f t="shared" si="22"/>
        <v>0.23333333333333334</v>
      </c>
      <c r="F28" s="43"/>
      <c r="G28" s="5">
        <f t="shared" si="34"/>
        <v>200000</v>
      </c>
      <c r="H28" s="5">
        <f t="shared" si="35"/>
        <v>966.66666666666663</v>
      </c>
      <c r="I28" s="5">
        <f t="shared" si="23"/>
        <v>36000</v>
      </c>
      <c r="J28" s="21">
        <f t="shared" si="24"/>
        <v>6.6666666666666666E-2</v>
      </c>
      <c r="K28" s="21">
        <f t="shared" si="25"/>
        <v>0.23333333333333334</v>
      </c>
      <c r="L28" s="43"/>
      <c r="M28" s="5">
        <f t="shared" si="36"/>
        <v>200000</v>
      </c>
      <c r="N28" s="5">
        <f t="shared" si="37"/>
        <v>725</v>
      </c>
      <c r="O28" s="5">
        <f t="shared" si="26"/>
        <v>36000</v>
      </c>
      <c r="P28" s="21">
        <f t="shared" si="27"/>
        <v>6.6666666666666666E-2</v>
      </c>
      <c r="Q28" s="21">
        <f t="shared" si="28"/>
        <v>0.23333333333333334</v>
      </c>
      <c r="R28" s="43"/>
      <c r="S28" s="5">
        <f t="shared" si="38"/>
        <v>200000</v>
      </c>
      <c r="T28" s="5">
        <f t="shared" si="39"/>
        <v>600</v>
      </c>
      <c r="U28" s="5">
        <f t="shared" si="29"/>
        <v>36000</v>
      </c>
      <c r="V28" s="21">
        <f t="shared" si="30"/>
        <v>8.3333333333333329E-2</v>
      </c>
      <c r="W28" s="21">
        <f t="shared" si="31"/>
        <v>0.25</v>
      </c>
    </row>
    <row r="29" spans="1:26" ht="12.5" x14ac:dyDescent="0.25">
      <c r="A29" s="5">
        <f t="shared" si="32"/>
        <v>250000</v>
      </c>
      <c r="B29" s="5">
        <f t="shared" si="33"/>
        <v>1750</v>
      </c>
      <c r="C29" s="5">
        <f t="shared" si="20"/>
        <v>45000</v>
      </c>
      <c r="D29" s="21">
        <f t="shared" si="21"/>
        <v>5.3333333333333337E-2</v>
      </c>
      <c r="E29" s="21">
        <f t="shared" si="22"/>
        <v>0.22</v>
      </c>
      <c r="F29" s="43"/>
      <c r="G29" s="5">
        <f t="shared" si="34"/>
        <v>250000</v>
      </c>
      <c r="H29" s="5">
        <f t="shared" si="35"/>
        <v>1166.6666666666665</v>
      </c>
      <c r="I29" s="5">
        <f t="shared" si="23"/>
        <v>45000</v>
      </c>
      <c r="J29" s="21">
        <f t="shared" si="24"/>
        <v>5.3333333333333337E-2</v>
      </c>
      <c r="K29" s="21">
        <f t="shared" si="25"/>
        <v>0.22</v>
      </c>
      <c r="L29" s="43"/>
      <c r="M29" s="5">
        <f t="shared" si="36"/>
        <v>250000</v>
      </c>
      <c r="N29" s="5">
        <f t="shared" si="37"/>
        <v>875</v>
      </c>
      <c r="O29" s="5">
        <f t="shared" si="26"/>
        <v>45000</v>
      </c>
      <c r="P29" s="21">
        <f t="shared" si="27"/>
        <v>5.3333333333333337E-2</v>
      </c>
      <c r="Q29" s="21">
        <f t="shared" si="28"/>
        <v>0.22</v>
      </c>
      <c r="R29" s="43"/>
      <c r="S29" s="5">
        <f t="shared" si="38"/>
        <v>250000</v>
      </c>
      <c r="T29" s="5">
        <f t="shared" si="39"/>
        <v>720</v>
      </c>
      <c r="U29" s="5">
        <f t="shared" si="29"/>
        <v>45000</v>
      </c>
      <c r="V29" s="21">
        <f t="shared" si="30"/>
        <v>6.6666666666666666E-2</v>
      </c>
      <c r="W29" s="21">
        <f t="shared" si="31"/>
        <v>0.23333333333333334</v>
      </c>
    </row>
    <row r="30" spans="1:26" ht="12.5" x14ac:dyDescent="0.25">
      <c r="A30" s="5">
        <f t="shared" si="32"/>
        <v>300000</v>
      </c>
      <c r="B30" s="5">
        <f t="shared" si="33"/>
        <v>2050</v>
      </c>
      <c r="C30" s="5">
        <f t="shared" si="20"/>
        <v>54000</v>
      </c>
      <c r="D30" s="21">
        <f t="shared" si="21"/>
        <v>4.4444444444444446E-2</v>
      </c>
      <c r="E30" s="21">
        <f t="shared" si="22"/>
        <v>0.21111111111111111</v>
      </c>
      <c r="F30" s="43"/>
      <c r="G30" s="5">
        <f t="shared" si="34"/>
        <v>300000</v>
      </c>
      <c r="H30" s="5">
        <f t="shared" si="35"/>
        <v>1366.6666666666665</v>
      </c>
      <c r="I30" s="5">
        <f t="shared" si="23"/>
        <v>54000</v>
      </c>
      <c r="J30" s="21">
        <f t="shared" si="24"/>
        <v>4.4444444444444446E-2</v>
      </c>
      <c r="K30" s="21">
        <f t="shared" si="25"/>
        <v>0.21111111111111111</v>
      </c>
      <c r="L30" s="43"/>
      <c r="M30" s="5">
        <f t="shared" si="36"/>
        <v>300000</v>
      </c>
      <c r="N30" s="5">
        <f t="shared" si="37"/>
        <v>1025</v>
      </c>
      <c r="O30" s="5">
        <f t="shared" si="26"/>
        <v>54000</v>
      </c>
      <c r="P30" s="21">
        <f t="shared" si="27"/>
        <v>4.4444444444444446E-2</v>
      </c>
      <c r="Q30" s="21">
        <f t="shared" si="28"/>
        <v>0.21111111111111111</v>
      </c>
      <c r="R30" s="43"/>
      <c r="S30" s="5">
        <f t="shared" si="38"/>
        <v>300000</v>
      </c>
      <c r="T30" s="5">
        <f t="shared" si="39"/>
        <v>840</v>
      </c>
      <c r="U30" s="5">
        <f t="shared" si="29"/>
        <v>54000</v>
      </c>
      <c r="V30" s="21">
        <f t="shared" si="30"/>
        <v>5.5555555555555552E-2</v>
      </c>
      <c r="W30" s="21">
        <f t="shared" si="31"/>
        <v>0.22222222222222221</v>
      </c>
    </row>
    <row r="31" spans="1:26" ht="12.5" x14ac:dyDescent="0.25">
      <c r="A31" s="5">
        <f t="shared" si="32"/>
        <v>350000</v>
      </c>
      <c r="B31" s="5">
        <f t="shared" si="33"/>
        <v>2350</v>
      </c>
      <c r="C31" s="5">
        <f t="shared" si="20"/>
        <v>63000</v>
      </c>
      <c r="D31" s="21">
        <f t="shared" si="21"/>
        <v>3.8095238095238099E-2</v>
      </c>
      <c r="E31" s="21">
        <f t="shared" si="22"/>
        <v>0.20476190476190476</v>
      </c>
      <c r="F31" s="43"/>
      <c r="G31" s="5">
        <f t="shared" si="34"/>
        <v>350000</v>
      </c>
      <c r="H31" s="5">
        <f t="shared" si="35"/>
        <v>1566.6666666666665</v>
      </c>
      <c r="I31" s="5">
        <f t="shared" si="23"/>
        <v>63000</v>
      </c>
      <c r="J31" s="21">
        <f t="shared" si="24"/>
        <v>3.8095238095238099E-2</v>
      </c>
      <c r="K31" s="21">
        <f t="shared" si="25"/>
        <v>0.20476190476190476</v>
      </c>
      <c r="L31" s="43"/>
      <c r="M31" s="5">
        <f t="shared" si="36"/>
        <v>350000</v>
      </c>
      <c r="N31" s="5">
        <f t="shared" si="37"/>
        <v>1175</v>
      </c>
      <c r="O31" s="5">
        <f t="shared" si="26"/>
        <v>63000</v>
      </c>
      <c r="P31" s="21">
        <f t="shared" si="27"/>
        <v>3.8095238095238099E-2</v>
      </c>
      <c r="Q31" s="21">
        <f t="shared" si="28"/>
        <v>0.20476190476190476</v>
      </c>
      <c r="R31" s="43"/>
      <c r="S31" s="5">
        <f t="shared" si="38"/>
        <v>350000</v>
      </c>
      <c r="T31" s="5">
        <f t="shared" si="39"/>
        <v>960</v>
      </c>
      <c r="U31" s="5">
        <f t="shared" si="29"/>
        <v>63000</v>
      </c>
      <c r="V31" s="21">
        <f t="shared" si="30"/>
        <v>4.7619047619047616E-2</v>
      </c>
      <c r="W31" s="21">
        <f t="shared" si="31"/>
        <v>0.21428571428571427</v>
      </c>
    </row>
    <row r="32" spans="1:26" ht="12.5" x14ac:dyDescent="0.25">
      <c r="A32" s="5">
        <f t="shared" si="32"/>
        <v>400000</v>
      </c>
      <c r="B32" s="5">
        <f t="shared" si="33"/>
        <v>2650</v>
      </c>
      <c r="C32" s="5">
        <f t="shared" si="20"/>
        <v>72000</v>
      </c>
      <c r="D32" s="21">
        <f t="shared" si="21"/>
        <v>3.3333333333333333E-2</v>
      </c>
      <c r="E32" s="21">
        <f t="shared" si="22"/>
        <v>0.2</v>
      </c>
      <c r="F32" s="43"/>
      <c r="G32" s="5">
        <f t="shared" si="34"/>
        <v>400000</v>
      </c>
      <c r="H32" s="5">
        <f t="shared" si="35"/>
        <v>1766.6666666666665</v>
      </c>
      <c r="I32" s="5">
        <f t="shared" si="23"/>
        <v>72000</v>
      </c>
      <c r="J32" s="21">
        <f t="shared" si="24"/>
        <v>3.3333333333333333E-2</v>
      </c>
      <c r="K32" s="21">
        <f t="shared" si="25"/>
        <v>0.2</v>
      </c>
      <c r="L32" s="43"/>
      <c r="M32" s="5">
        <f t="shared" si="36"/>
        <v>400000</v>
      </c>
      <c r="N32" s="5">
        <f t="shared" si="37"/>
        <v>1325</v>
      </c>
      <c r="O32" s="5">
        <f t="shared" si="26"/>
        <v>72000</v>
      </c>
      <c r="P32" s="21">
        <f t="shared" si="27"/>
        <v>3.3333333333333333E-2</v>
      </c>
      <c r="Q32" s="21">
        <f t="shared" si="28"/>
        <v>0.2</v>
      </c>
      <c r="R32" s="43"/>
      <c r="S32" s="5">
        <f t="shared" si="38"/>
        <v>400000</v>
      </c>
      <c r="T32" s="5">
        <f t="shared" si="39"/>
        <v>1080</v>
      </c>
      <c r="U32" s="5">
        <f t="shared" si="29"/>
        <v>72000</v>
      </c>
      <c r="V32" s="21">
        <f t="shared" si="30"/>
        <v>4.1666666666666664E-2</v>
      </c>
      <c r="W32" s="21">
        <f t="shared" si="31"/>
        <v>0.20833333333333334</v>
      </c>
    </row>
    <row r="33" spans="1:26" ht="12.5" x14ac:dyDescent="0.25">
      <c r="A33" s="5">
        <f t="shared" si="32"/>
        <v>450000</v>
      </c>
      <c r="B33" s="5">
        <f t="shared" si="33"/>
        <v>2950</v>
      </c>
      <c r="C33" s="5">
        <f t="shared" si="20"/>
        <v>81000</v>
      </c>
      <c r="D33" s="21">
        <f t="shared" si="21"/>
        <v>2.9629629629629631E-2</v>
      </c>
      <c r="E33" s="21">
        <f t="shared" si="22"/>
        <v>0.1962962962962963</v>
      </c>
      <c r="F33" s="43"/>
      <c r="G33" s="5">
        <f t="shared" si="34"/>
        <v>450000</v>
      </c>
      <c r="H33" s="5">
        <f t="shared" si="35"/>
        <v>1966.6666666666665</v>
      </c>
      <c r="I33" s="5">
        <f t="shared" si="23"/>
        <v>81000</v>
      </c>
      <c r="J33" s="21">
        <f t="shared" si="24"/>
        <v>2.9629629629629631E-2</v>
      </c>
      <c r="K33" s="21">
        <f t="shared" si="25"/>
        <v>0.1962962962962963</v>
      </c>
      <c r="L33" s="43"/>
      <c r="M33" s="5">
        <f t="shared" si="36"/>
        <v>450000</v>
      </c>
      <c r="N33" s="5">
        <f t="shared" si="37"/>
        <v>1475</v>
      </c>
      <c r="O33" s="5">
        <f t="shared" si="26"/>
        <v>81000</v>
      </c>
      <c r="P33" s="21">
        <f t="shared" si="27"/>
        <v>2.9629629629629631E-2</v>
      </c>
      <c r="Q33" s="21">
        <f t="shared" si="28"/>
        <v>0.1962962962962963</v>
      </c>
      <c r="R33" s="43"/>
      <c r="S33" s="5">
        <f t="shared" si="38"/>
        <v>450000</v>
      </c>
      <c r="T33" s="5">
        <f t="shared" si="39"/>
        <v>1200</v>
      </c>
      <c r="U33" s="5">
        <f t="shared" si="29"/>
        <v>81000</v>
      </c>
      <c r="V33" s="21">
        <f t="shared" si="30"/>
        <v>3.7037037037037035E-2</v>
      </c>
      <c r="W33" s="21">
        <f t="shared" si="31"/>
        <v>0.20370370370370369</v>
      </c>
    </row>
    <row r="34" spans="1:26" ht="12.5" x14ac:dyDescent="0.25">
      <c r="A34" s="5">
        <f t="shared" si="32"/>
        <v>500000</v>
      </c>
      <c r="B34" s="5">
        <f t="shared" si="33"/>
        <v>3250</v>
      </c>
      <c r="C34" s="5">
        <f t="shared" si="20"/>
        <v>90000</v>
      </c>
      <c r="D34" s="21">
        <f t="shared" si="21"/>
        <v>2.6666666666666668E-2</v>
      </c>
      <c r="E34" s="21">
        <f t="shared" si="22"/>
        <v>0.19333333333333333</v>
      </c>
      <c r="F34" s="43"/>
      <c r="G34" s="5">
        <f t="shared" si="34"/>
        <v>500000</v>
      </c>
      <c r="H34" s="5">
        <f t="shared" si="35"/>
        <v>2166.6666666666665</v>
      </c>
      <c r="I34" s="5">
        <f t="shared" si="23"/>
        <v>90000</v>
      </c>
      <c r="J34" s="21">
        <f t="shared" si="24"/>
        <v>2.6666666666666668E-2</v>
      </c>
      <c r="K34" s="21">
        <f t="shared" si="25"/>
        <v>0.19333333333333333</v>
      </c>
      <c r="L34" s="43"/>
      <c r="M34" s="5">
        <f t="shared" si="36"/>
        <v>500000</v>
      </c>
      <c r="N34" s="5">
        <f t="shared" si="37"/>
        <v>1625</v>
      </c>
      <c r="O34" s="5">
        <f t="shared" si="26"/>
        <v>90000</v>
      </c>
      <c r="P34" s="21">
        <f t="shared" si="27"/>
        <v>2.6666666666666668E-2</v>
      </c>
      <c r="Q34" s="21">
        <f t="shared" si="28"/>
        <v>0.19333333333333333</v>
      </c>
      <c r="R34" s="43"/>
      <c r="S34" s="5">
        <f t="shared" si="38"/>
        <v>500000</v>
      </c>
      <c r="T34" s="5">
        <f t="shared" si="39"/>
        <v>1320</v>
      </c>
      <c r="U34" s="5">
        <f t="shared" si="29"/>
        <v>90000</v>
      </c>
      <c r="V34" s="21">
        <f t="shared" si="30"/>
        <v>3.3333333333333333E-2</v>
      </c>
      <c r="W34" s="21">
        <f t="shared" si="31"/>
        <v>0.2</v>
      </c>
    </row>
    <row r="35" spans="1:26" ht="12.5" x14ac:dyDescent="0.25">
      <c r="A35" s="5">
        <f t="shared" si="32"/>
        <v>550000</v>
      </c>
      <c r="B35" s="5">
        <f t="shared" si="33"/>
        <v>3550</v>
      </c>
      <c r="C35" s="5">
        <f t="shared" si="20"/>
        <v>99000</v>
      </c>
      <c r="D35" s="21">
        <f t="shared" si="21"/>
        <v>2.4242424242424242E-2</v>
      </c>
      <c r="E35" s="21">
        <f t="shared" si="22"/>
        <v>0.19090909090909092</v>
      </c>
      <c r="F35" s="43"/>
      <c r="G35" s="5">
        <f t="shared" si="34"/>
        <v>550000</v>
      </c>
      <c r="H35" s="5">
        <f t="shared" si="35"/>
        <v>2366.6666666666665</v>
      </c>
      <c r="I35" s="5">
        <f t="shared" si="23"/>
        <v>99000</v>
      </c>
      <c r="J35" s="21">
        <f t="shared" si="24"/>
        <v>2.4242424242424242E-2</v>
      </c>
      <c r="K35" s="21">
        <f t="shared" si="25"/>
        <v>0.19090909090909092</v>
      </c>
      <c r="L35" s="43"/>
      <c r="M35" s="5">
        <f t="shared" si="36"/>
        <v>550000</v>
      </c>
      <c r="N35" s="5">
        <f t="shared" si="37"/>
        <v>1775</v>
      </c>
      <c r="O35" s="5">
        <f t="shared" si="26"/>
        <v>99000</v>
      </c>
      <c r="P35" s="21">
        <f t="shared" si="27"/>
        <v>2.4242424242424242E-2</v>
      </c>
      <c r="Q35" s="21">
        <f t="shared" si="28"/>
        <v>0.19090909090909092</v>
      </c>
      <c r="R35" s="43"/>
      <c r="S35" s="5">
        <f t="shared" si="38"/>
        <v>550000</v>
      </c>
      <c r="T35" s="5">
        <f t="shared" si="39"/>
        <v>1440</v>
      </c>
      <c r="U35" s="5">
        <f t="shared" si="29"/>
        <v>99000</v>
      </c>
      <c r="V35" s="21">
        <f t="shared" si="30"/>
        <v>3.0303030303030304E-2</v>
      </c>
      <c r="W35" s="21">
        <f t="shared" si="31"/>
        <v>0.19696969696969696</v>
      </c>
    </row>
    <row r="36" spans="1:26" ht="12.5" x14ac:dyDescent="0.25">
      <c r="A36" s="5">
        <f t="shared" si="32"/>
        <v>600000</v>
      </c>
      <c r="B36" s="5">
        <f t="shared" si="33"/>
        <v>3850</v>
      </c>
      <c r="C36" s="5">
        <f t="shared" si="20"/>
        <v>108000</v>
      </c>
      <c r="D36" s="21">
        <f t="shared" si="21"/>
        <v>2.2222222222222223E-2</v>
      </c>
      <c r="E36" s="21">
        <f t="shared" si="22"/>
        <v>0.18888888888888888</v>
      </c>
      <c r="F36" s="43"/>
      <c r="G36" s="5">
        <f t="shared" si="34"/>
        <v>600000</v>
      </c>
      <c r="H36" s="5">
        <f t="shared" si="35"/>
        <v>2566.6666666666665</v>
      </c>
      <c r="I36" s="5">
        <f t="shared" si="23"/>
        <v>108000</v>
      </c>
      <c r="J36" s="21">
        <f t="shared" si="24"/>
        <v>2.2222222222222223E-2</v>
      </c>
      <c r="K36" s="21">
        <f t="shared" si="25"/>
        <v>0.18888888888888888</v>
      </c>
      <c r="L36" s="43"/>
      <c r="M36" s="5">
        <f t="shared" si="36"/>
        <v>600000</v>
      </c>
      <c r="N36" s="5">
        <f t="shared" si="37"/>
        <v>1925</v>
      </c>
      <c r="O36" s="5">
        <f t="shared" si="26"/>
        <v>108000</v>
      </c>
      <c r="P36" s="21">
        <f t="shared" si="27"/>
        <v>2.2222222222222223E-2</v>
      </c>
      <c r="Q36" s="21">
        <f t="shared" si="28"/>
        <v>0.18888888888888888</v>
      </c>
      <c r="R36" s="43"/>
      <c r="S36" s="5">
        <f t="shared" si="38"/>
        <v>600000</v>
      </c>
      <c r="T36" s="5">
        <f t="shared" si="39"/>
        <v>1560</v>
      </c>
      <c r="U36" s="5">
        <f t="shared" si="29"/>
        <v>108000</v>
      </c>
      <c r="V36" s="21">
        <f t="shared" si="30"/>
        <v>2.7777777777777776E-2</v>
      </c>
      <c r="W36" s="21">
        <f t="shared" si="31"/>
        <v>0.19444444444444445</v>
      </c>
    </row>
    <row r="37" spans="1:26" ht="12.5" x14ac:dyDescent="0.25">
      <c r="A37" s="5">
        <f t="shared" si="32"/>
        <v>650000</v>
      </c>
      <c r="B37" s="5">
        <f t="shared" si="33"/>
        <v>4150</v>
      </c>
      <c r="C37" s="5">
        <f t="shared" si="20"/>
        <v>117000</v>
      </c>
      <c r="D37" s="21">
        <f t="shared" si="21"/>
        <v>2.0512820512820513E-2</v>
      </c>
      <c r="E37" s="21">
        <f t="shared" si="22"/>
        <v>0.18717948717948718</v>
      </c>
      <c r="F37" s="43"/>
      <c r="G37" s="5">
        <f t="shared" si="34"/>
        <v>650000</v>
      </c>
      <c r="H37" s="5">
        <f t="shared" si="35"/>
        <v>2766.6666666666665</v>
      </c>
      <c r="I37" s="5">
        <f t="shared" si="23"/>
        <v>117000</v>
      </c>
      <c r="J37" s="21">
        <f t="shared" si="24"/>
        <v>2.0512820512820513E-2</v>
      </c>
      <c r="K37" s="21">
        <f t="shared" si="25"/>
        <v>0.18717948717948718</v>
      </c>
      <c r="L37" s="43"/>
      <c r="M37" s="5">
        <f t="shared" si="36"/>
        <v>650000</v>
      </c>
      <c r="N37" s="5">
        <f t="shared" si="37"/>
        <v>2075</v>
      </c>
      <c r="O37" s="5">
        <f t="shared" si="26"/>
        <v>117000</v>
      </c>
      <c r="P37" s="21">
        <f t="shared" si="27"/>
        <v>2.0512820512820513E-2</v>
      </c>
      <c r="Q37" s="21">
        <f t="shared" si="28"/>
        <v>0.18717948717948718</v>
      </c>
      <c r="R37" s="43"/>
      <c r="S37" s="5">
        <f t="shared" si="38"/>
        <v>650000</v>
      </c>
      <c r="T37" s="5">
        <f t="shared" si="39"/>
        <v>1680</v>
      </c>
      <c r="U37" s="5">
        <f t="shared" si="29"/>
        <v>117000</v>
      </c>
      <c r="V37" s="21">
        <f t="shared" si="30"/>
        <v>2.564102564102564E-2</v>
      </c>
      <c r="W37" s="21">
        <f t="shared" si="31"/>
        <v>0.19230769230769232</v>
      </c>
    </row>
    <row r="38" spans="1:26" ht="12.5" x14ac:dyDescent="0.25">
      <c r="A38" s="5">
        <f t="shared" si="32"/>
        <v>700000</v>
      </c>
      <c r="B38" s="5">
        <f t="shared" si="33"/>
        <v>4450</v>
      </c>
      <c r="C38" s="5">
        <f t="shared" si="20"/>
        <v>126000</v>
      </c>
      <c r="D38" s="21">
        <f t="shared" si="21"/>
        <v>1.9047619047619049E-2</v>
      </c>
      <c r="E38" s="21">
        <f t="shared" si="22"/>
        <v>0.18571428571428572</v>
      </c>
      <c r="F38" s="43"/>
      <c r="G38" s="5">
        <f t="shared" si="34"/>
        <v>700000</v>
      </c>
      <c r="H38" s="5">
        <f t="shared" si="35"/>
        <v>2966.6666666666665</v>
      </c>
      <c r="I38" s="5">
        <f t="shared" si="23"/>
        <v>126000</v>
      </c>
      <c r="J38" s="21">
        <f t="shared" si="24"/>
        <v>1.9047619047619049E-2</v>
      </c>
      <c r="K38" s="21">
        <f t="shared" si="25"/>
        <v>0.18571428571428572</v>
      </c>
      <c r="L38" s="43"/>
      <c r="M38" s="5">
        <f t="shared" si="36"/>
        <v>700000</v>
      </c>
      <c r="N38" s="5">
        <f t="shared" si="37"/>
        <v>2225</v>
      </c>
      <c r="O38" s="5">
        <f t="shared" si="26"/>
        <v>126000</v>
      </c>
      <c r="P38" s="21">
        <f t="shared" si="27"/>
        <v>1.9047619047619049E-2</v>
      </c>
      <c r="Q38" s="21">
        <f t="shared" si="28"/>
        <v>0.18571428571428572</v>
      </c>
      <c r="R38" s="43"/>
      <c r="S38" s="5">
        <f t="shared" si="38"/>
        <v>700000</v>
      </c>
      <c r="T38" s="5">
        <f t="shared" si="39"/>
        <v>1800</v>
      </c>
      <c r="U38" s="5">
        <f t="shared" si="29"/>
        <v>126000</v>
      </c>
      <c r="V38" s="21">
        <f t="shared" si="30"/>
        <v>2.3809523809523808E-2</v>
      </c>
      <c r="W38" s="21">
        <f t="shared" si="31"/>
        <v>0.19047619047619047</v>
      </c>
    </row>
    <row r="39" spans="1:26" ht="12.5" x14ac:dyDescent="0.25">
      <c r="A39" s="5">
        <f t="shared" si="32"/>
        <v>750000</v>
      </c>
      <c r="B39" s="5">
        <f t="shared" si="33"/>
        <v>4750</v>
      </c>
      <c r="C39" s="5">
        <f t="shared" si="20"/>
        <v>135000</v>
      </c>
      <c r="D39" s="21">
        <f t="shared" si="21"/>
        <v>1.7777777777777778E-2</v>
      </c>
      <c r="E39" s="21">
        <f t="shared" si="22"/>
        <v>0.18444444444444444</v>
      </c>
      <c r="F39" s="43"/>
      <c r="G39" s="5">
        <f t="shared" si="34"/>
        <v>750000</v>
      </c>
      <c r="H39" s="5">
        <f t="shared" si="35"/>
        <v>3166.6666666666665</v>
      </c>
      <c r="I39" s="5">
        <f t="shared" si="23"/>
        <v>135000</v>
      </c>
      <c r="J39" s="21">
        <f t="shared" si="24"/>
        <v>1.7777777777777778E-2</v>
      </c>
      <c r="K39" s="21">
        <f t="shared" si="25"/>
        <v>0.18444444444444444</v>
      </c>
      <c r="L39" s="43"/>
      <c r="M39" s="5">
        <f t="shared" si="36"/>
        <v>750000</v>
      </c>
      <c r="N39" s="5">
        <f t="shared" si="37"/>
        <v>2375</v>
      </c>
      <c r="O39" s="5">
        <f t="shared" si="26"/>
        <v>135000</v>
      </c>
      <c r="P39" s="21">
        <f t="shared" si="27"/>
        <v>1.7777777777777778E-2</v>
      </c>
      <c r="Q39" s="21">
        <f t="shared" si="28"/>
        <v>0.18444444444444444</v>
      </c>
      <c r="R39" s="43"/>
      <c r="S39" s="5">
        <f t="shared" si="38"/>
        <v>750000</v>
      </c>
      <c r="T39" s="5">
        <f t="shared" si="39"/>
        <v>1920</v>
      </c>
      <c r="U39" s="5">
        <f t="shared" si="29"/>
        <v>135000</v>
      </c>
      <c r="V39" s="21">
        <f t="shared" si="30"/>
        <v>2.2222222222222223E-2</v>
      </c>
      <c r="W39" s="21">
        <f t="shared" si="31"/>
        <v>0.18888888888888888</v>
      </c>
    </row>
    <row r="40" spans="1:26" ht="12.5" x14ac:dyDescent="0.25">
      <c r="A40" s="5">
        <f t="shared" si="32"/>
        <v>800000</v>
      </c>
      <c r="B40" s="5">
        <f t="shared" si="33"/>
        <v>5050</v>
      </c>
      <c r="C40" s="5">
        <f t="shared" si="20"/>
        <v>144000</v>
      </c>
      <c r="D40" s="21">
        <f t="shared" si="21"/>
        <v>1.6666666666666666E-2</v>
      </c>
      <c r="E40" s="21">
        <f t="shared" si="22"/>
        <v>0.18333333333333332</v>
      </c>
      <c r="F40" s="43"/>
      <c r="G40" s="5">
        <f t="shared" si="34"/>
        <v>800000</v>
      </c>
      <c r="H40" s="5">
        <f t="shared" si="35"/>
        <v>3366.6666666666665</v>
      </c>
      <c r="I40" s="5">
        <f t="shared" si="23"/>
        <v>144000</v>
      </c>
      <c r="J40" s="21">
        <f t="shared" si="24"/>
        <v>1.6666666666666666E-2</v>
      </c>
      <c r="K40" s="21">
        <f t="shared" si="25"/>
        <v>0.18333333333333332</v>
      </c>
      <c r="L40" s="43"/>
      <c r="M40" s="5">
        <f t="shared" si="36"/>
        <v>800000</v>
      </c>
      <c r="N40" s="5">
        <f t="shared" si="37"/>
        <v>2525</v>
      </c>
      <c r="O40" s="5">
        <f t="shared" si="26"/>
        <v>144000</v>
      </c>
      <c r="P40" s="21">
        <f t="shared" si="27"/>
        <v>1.6666666666666666E-2</v>
      </c>
      <c r="Q40" s="21">
        <f t="shared" si="28"/>
        <v>0.18333333333333332</v>
      </c>
      <c r="R40" s="43"/>
      <c r="S40" s="5">
        <f t="shared" si="38"/>
        <v>800000</v>
      </c>
      <c r="T40" s="5">
        <f t="shared" si="39"/>
        <v>2040</v>
      </c>
      <c r="U40" s="5">
        <f t="shared" si="29"/>
        <v>144000</v>
      </c>
      <c r="V40" s="21">
        <f t="shared" si="30"/>
        <v>2.0833333333333332E-2</v>
      </c>
      <c r="W40" s="21">
        <f t="shared" si="31"/>
        <v>0.1875</v>
      </c>
    </row>
    <row r="41" spans="1:26" ht="12.5" x14ac:dyDescent="0.25">
      <c r="A41" s="5">
        <f t="shared" si="32"/>
        <v>850000</v>
      </c>
      <c r="B41" s="5">
        <f t="shared" si="33"/>
        <v>5350</v>
      </c>
      <c r="C41" s="5">
        <f t="shared" si="20"/>
        <v>153000</v>
      </c>
      <c r="D41" s="21">
        <f t="shared" si="21"/>
        <v>1.5686274509803921E-2</v>
      </c>
      <c r="E41" s="21">
        <f t="shared" si="22"/>
        <v>0.18235294117647058</v>
      </c>
      <c r="F41" s="43"/>
      <c r="G41" s="5">
        <f t="shared" si="34"/>
        <v>850000</v>
      </c>
      <c r="H41" s="5">
        <f t="shared" si="35"/>
        <v>3566.6666666666665</v>
      </c>
      <c r="I41" s="5">
        <f t="shared" si="23"/>
        <v>153000</v>
      </c>
      <c r="J41" s="21">
        <f t="shared" si="24"/>
        <v>1.5686274509803921E-2</v>
      </c>
      <c r="K41" s="21">
        <f t="shared" si="25"/>
        <v>0.18235294117647058</v>
      </c>
      <c r="L41" s="43"/>
      <c r="M41" s="5">
        <f t="shared" si="36"/>
        <v>850000</v>
      </c>
      <c r="N41" s="5">
        <f t="shared" si="37"/>
        <v>2675</v>
      </c>
      <c r="O41" s="5">
        <f t="shared" si="26"/>
        <v>153000</v>
      </c>
      <c r="P41" s="21">
        <f t="shared" si="27"/>
        <v>1.5686274509803921E-2</v>
      </c>
      <c r="Q41" s="21">
        <f t="shared" si="28"/>
        <v>0.18235294117647058</v>
      </c>
      <c r="R41" s="43"/>
      <c r="S41" s="5">
        <f t="shared" si="38"/>
        <v>850000</v>
      </c>
      <c r="T41" s="5">
        <f t="shared" si="39"/>
        <v>2160</v>
      </c>
      <c r="U41" s="5">
        <f t="shared" si="29"/>
        <v>153000</v>
      </c>
      <c r="V41" s="21">
        <f t="shared" si="30"/>
        <v>1.9607843137254902E-2</v>
      </c>
      <c r="W41" s="21">
        <f t="shared" si="31"/>
        <v>0.18627450980392157</v>
      </c>
    </row>
    <row r="42" spans="1:26" ht="12.5" x14ac:dyDescent="0.25">
      <c r="A42" s="5">
        <f t="shared" si="32"/>
        <v>900000</v>
      </c>
      <c r="B42" s="5">
        <f t="shared" si="33"/>
        <v>5650</v>
      </c>
      <c r="C42" s="5">
        <f t="shared" si="20"/>
        <v>162000</v>
      </c>
      <c r="D42" s="21">
        <f t="shared" si="21"/>
        <v>1.4814814814814815E-2</v>
      </c>
      <c r="E42" s="21">
        <f t="shared" si="22"/>
        <v>0.18148148148148149</v>
      </c>
      <c r="F42" s="43"/>
      <c r="G42" s="5">
        <f t="shared" si="34"/>
        <v>900000</v>
      </c>
      <c r="H42" s="5">
        <f t="shared" si="35"/>
        <v>3766.6666666666665</v>
      </c>
      <c r="I42" s="5">
        <f t="shared" si="23"/>
        <v>162000</v>
      </c>
      <c r="J42" s="21">
        <f t="shared" si="24"/>
        <v>1.4814814814814815E-2</v>
      </c>
      <c r="K42" s="21">
        <f t="shared" si="25"/>
        <v>0.18148148148148149</v>
      </c>
      <c r="L42" s="43"/>
      <c r="M42" s="5">
        <f t="shared" si="36"/>
        <v>900000</v>
      </c>
      <c r="N42" s="5">
        <f t="shared" si="37"/>
        <v>2825</v>
      </c>
      <c r="O42" s="5">
        <f t="shared" si="26"/>
        <v>162000</v>
      </c>
      <c r="P42" s="21">
        <f t="shared" si="27"/>
        <v>1.4814814814814815E-2</v>
      </c>
      <c r="Q42" s="21">
        <f t="shared" si="28"/>
        <v>0.18148148148148149</v>
      </c>
      <c r="R42" s="43"/>
      <c r="S42" s="5">
        <f t="shared" si="38"/>
        <v>900000</v>
      </c>
      <c r="T42" s="5">
        <f t="shared" si="39"/>
        <v>2280</v>
      </c>
      <c r="U42" s="5">
        <f t="shared" si="29"/>
        <v>162000</v>
      </c>
      <c r="V42" s="21">
        <f t="shared" si="30"/>
        <v>1.8518518518518517E-2</v>
      </c>
      <c r="W42" s="21">
        <f t="shared" si="31"/>
        <v>0.18518518518518517</v>
      </c>
    </row>
    <row r="43" spans="1:26" ht="12.5" x14ac:dyDescent="0.25">
      <c r="A43" s="5">
        <f t="shared" si="32"/>
        <v>950000</v>
      </c>
      <c r="B43" s="5">
        <f t="shared" si="33"/>
        <v>5950</v>
      </c>
      <c r="C43" s="5">
        <f t="shared" si="20"/>
        <v>171000</v>
      </c>
      <c r="D43" s="21">
        <f t="shared" si="21"/>
        <v>1.4035087719298246E-2</v>
      </c>
      <c r="E43" s="21">
        <f t="shared" si="22"/>
        <v>0.18070175438596492</v>
      </c>
      <c r="F43" s="43"/>
      <c r="G43" s="5">
        <f t="shared" si="34"/>
        <v>950000</v>
      </c>
      <c r="H43" s="5">
        <f t="shared" si="35"/>
        <v>3966.6666666666665</v>
      </c>
      <c r="I43" s="5">
        <f t="shared" si="23"/>
        <v>171000</v>
      </c>
      <c r="J43" s="21">
        <f t="shared" si="24"/>
        <v>1.4035087719298246E-2</v>
      </c>
      <c r="K43" s="21">
        <f t="shared" si="25"/>
        <v>0.18070175438596492</v>
      </c>
      <c r="L43" s="43"/>
      <c r="M43" s="5">
        <f t="shared" si="36"/>
        <v>950000</v>
      </c>
      <c r="N43" s="5">
        <f t="shared" si="37"/>
        <v>2975</v>
      </c>
      <c r="O43" s="5">
        <f t="shared" si="26"/>
        <v>171000</v>
      </c>
      <c r="P43" s="21">
        <f t="shared" si="27"/>
        <v>1.4035087719298246E-2</v>
      </c>
      <c r="Q43" s="21">
        <f t="shared" si="28"/>
        <v>0.18070175438596492</v>
      </c>
      <c r="R43" s="43"/>
      <c r="S43" s="5">
        <f t="shared" si="38"/>
        <v>950000</v>
      </c>
      <c r="T43" s="5">
        <f t="shared" si="39"/>
        <v>2400</v>
      </c>
      <c r="U43" s="5">
        <f t="shared" si="29"/>
        <v>171000</v>
      </c>
      <c r="V43" s="21">
        <f t="shared" si="30"/>
        <v>1.7543859649122806E-2</v>
      </c>
      <c r="W43" s="21">
        <f t="shared" si="31"/>
        <v>0.18421052631578946</v>
      </c>
    </row>
    <row r="44" spans="1:26" ht="12.5" x14ac:dyDescent="0.25">
      <c r="A44" s="5">
        <f t="shared" si="32"/>
        <v>1000000</v>
      </c>
      <c r="B44" s="5">
        <f t="shared" si="33"/>
        <v>6250</v>
      </c>
      <c r="C44" s="5">
        <f t="shared" si="20"/>
        <v>180000</v>
      </c>
      <c r="D44" s="21">
        <f t="shared" si="21"/>
        <v>1.3333333333333334E-2</v>
      </c>
      <c r="E44" s="21">
        <f t="shared" si="22"/>
        <v>0.18</v>
      </c>
      <c r="F44" s="43"/>
      <c r="G44" s="5">
        <f t="shared" si="34"/>
        <v>1000000</v>
      </c>
      <c r="H44" s="5">
        <f t="shared" si="35"/>
        <v>4166.6666666666661</v>
      </c>
      <c r="I44" s="5">
        <f t="shared" si="23"/>
        <v>180000</v>
      </c>
      <c r="J44" s="21">
        <f t="shared" si="24"/>
        <v>1.3333333333333334E-2</v>
      </c>
      <c r="K44" s="21">
        <f t="shared" si="25"/>
        <v>0.18</v>
      </c>
      <c r="L44" s="43"/>
      <c r="M44" s="5">
        <f t="shared" si="36"/>
        <v>1000000</v>
      </c>
      <c r="N44" s="5">
        <f t="shared" si="37"/>
        <v>3125</v>
      </c>
      <c r="O44" s="5">
        <f t="shared" si="26"/>
        <v>180000</v>
      </c>
      <c r="P44" s="21">
        <f t="shared" si="27"/>
        <v>1.3333333333333334E-2</v>
      </c>
      <c r="Q44" s="21">
        <f t="shared" si="28"/>
        <v>0.18</v>
      </c>
      <c r="R44" s="43"/>
      <c r="S44" s="5">
        <f t="shared" si="38"/>
        <v>1000000</v>
      </c>
      <c r="T44" s="5">
        <f t="shared" si="39"/>
        <v>2520</v>
      </c>
      <c r="U44" s="5">
        <f t="shared" si="29"/>
        <v>180000</v>
      </c>
      <c r="V44" s="21">
        <f t="shared" si="30"/>
        <v>1.6666666666666666E-2</v>
      </c>
      <c r="W44" s="21">
        <f t="shared" si="31"/>
        <v>0.18333333333333332</v>
      </c>
    </row>
    <row r="45" spans="1:26" ht="12.5" x14ac:dyDescent="0.25">
      <c r="A45" s="6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26"/>
      <c r="Y45" s="26"/>
      <c r="Z45" s="26"/>
    </row>
    <row r="46" spans="1:26" ht="12.5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26"/>
      <c r="Y46" s="26"/>
      <c r="Z46" s="26"/>
    </row>
    <row r="47" spans="1:26" ht="13" x14ac:dyDescent="0.3">
      <c r="A47" s="49" t="s">
        <v>107</v>
      </c>
      <c r="B47" s="29"/>
      <c r="C47" s="29"/>
      <c r="D47" s="30"/>
      <c r="E47" s="1" t="s">
        <v>83</v>
      </c>
      <c r="F47" s="63"/>
      <c r="G47" s="49" t="s">
        <v>108</v>
      </c>
      <c r="H47" s="29"/>
      <c r="I47" s="29"/>
      <c r="J47" s="30"/>
      <c r="K47" s="1" t="s">
        <v>83</v>
      </c>
      <c r="L47" s="63"/>
      <c r="M47" s="49" t="s">
        <v>109</v>
      </c>
      <c r="N47" s="29"/>
      <c r="O47" s="29"/>
      <c r="P47" s="30"/>
      <c r="Q47" s="1" t="s">
        <v>83</v>
      </c>
      <c r="R47" s="63"/>
      <c r="S47" s="49" t="s">
        <v>110</v>
      </c>
      <c r="T47" s="29"/>
      <c r="U47" s="29"/>
      <c r="V47" s="30"/>
      <c r="W47" s="1" t="s">
        <v>83</v>
      </c>
    </row>
    <row r="48" spans="1:26" ht="12.5" x14ac:dyDescent="0.25">
      <c r="A48" s="13" t="s">
        <v>97</v>
      </c>
      <c r="B48" s="13" t="s">
        <v>106</v>
      </c>
      <c r="C48" s="13" t="s">
        <v>98</v>
      </c>
      <c r="D48" s="13" t="s">
        <v>99</v>
      </c>
      <c r="E48" s="13" t="s">
        <v>100</v>
      </c>
      <c r="F48" s="43"/>
      <c r="G48" s="13" t="s">
        <v>97</v>
      </c>
      <c r="H48" s="13" t="s">
        <v>106</v>
      </c>
      <c r="I48" s="13" t="s">
        <v>98</v>
      </c>
      <c r="J48" s="13" t="s">
        <v>99</v>
      </c>
      <c r="K48" s="13" t="s">
        <v>100</v>
      </c>
      <c r="L48" s="43"/>
      <c r="M48" s="13" t="s">
        <v>97</v>
      </c>
      <c r="N48" s="13" t="s">
        <v>106</v>
      </c>
      <c r="O48" s="13" t="s">
        <v>98</v>
      </c>
      <c r="P48" s="13" t="s">
        <v>99</v>
      </c>
      <c r="Q48" s="13" t="s">
        <v>100</v>
      </c>
      <c r="R48" s="43"/>
      <c r="S48" s="13" t="s">
        <v>97</v>
      </c>
      <c r="T48" s="13" t="s">
        <v>106</v>
      </c>
      <c r="U48" s="13" t="s">
        <v>98</v>
      </c>
      <c r="V48" s="13" t="s">
        <v>99</v>
      </c>
      <c r="W48" s="13" t="s">
        <v>100</v>
      </c>
    </row>
    <row r="49" spans="1:23" ht="12.5" x14ac:dyDescent="0.25">
      <c r="A49" s="5">
        <v>100000</v>
      </c>
      <c r="B49" s="5">
        <f>1900/6</f>
        <v>316.66666666666669</v>
      </c>
      <c r="C49" s="5">
        <f t="shared" ref="C49:C67" si="40">(A49*0.08)+(A49*0.1)</f>
        <v>18000</v>
      </c>
      <c r="D49" s="21">
        <f t="shared" ref="D49:D67" si="41">300*12/C49</f>
        <v>0.2</v>
      </c>
      <c r="E49" s="21">
        <f t="shared" ref="E49:E67" si="42">IF($E$47="Appreciation",((300*12)+(A49*0.03))/C49,((300*12)+(A49*0.01))/C49)</f>
        <v>0.36666666666666664</v>
      </c>
      <c r="F49" s="43"/>
      <c r="G49" s="5">
        <v>100000</v>
      </c>
      <c r="H49" s="5">
        <f>1950/7</f>
        <v>278.57142857142856</v>
      </c>
      <c r="I49" s="5">
        <f t="shared" ref="I49:I67" si="43">(G49*0.08)+(G49*0.1)</f>
        <v>18000</v>
      </c>
      <c r="J49" s="21">
        <f t="shared" ref="J49:J67" si="44">350*12/I49</f>
        <v>0.23333333333333334</v>
      </c>
      <c r="K49" s="21">
        <f t="shared" ref="K49:K67" si="45">IF($K$47="Appreciation",((350*12)+(G49*0.03))/I49,((350*12)+(G49*0.01))/I49)</f>
        <v>0.4</v>
      </c>
      <c r="L49" s="43"/>
      <c r="M49" s="5">
        <v>100000</v>
      </c>
      <c r="N49" s="5">
        <f>2000/8</f>
        <v>250</v>
      </c>
      <c r="O49" s="5">
        <f t="shared" ref="O49:O67" si="46">(M49*0.08)+(M49*0.1)</f>
        <v>18000</v>
      </c>
      <c r="P49" s="21">
        <f t="shared" ref="P49:P67" si="47">400*12/O49</f>
        <v>0.26666666666666666</v>
      </c>
      <c r="Q49" s="21">
        <f t="shared" ref="Q49:Q67" si="48">IF($Q$47="Appreciation",((400*12)+(M49*0.03))/O49,((400*12)+(M49*0.01))/O49)</f>
        <v>0.43333333333333335</v>
      </c>
      <c r="R49" s="43"/>
      <c r="S49" s="5">
        <v>100000</v>
      </c>
      <c r="T49" s="5">
        <f>2100/9</f>
        <v>233.33333333333334</v>
      </c>
      <c r="U49" s="5">
        <f t="shared" ref="U49:U67" si="49">(S49*0.08)+(S49*0.1)</f>
        <v>18000</v>
      </c>
      <c r="V49" s="21">
        <f t="shared" ref="V49:V67" si="50">450*12/U49</f>
        <v>0.3</v>
      </c>
      <c r="W49" s="21">
        <f t="shared" ref="W49:W67" si="51">IF($W$47="Appreciation",((450*12)+(S49*0.03))/U49,((450*12)+(S49*0.01))/U49)</f>
        <v>0.46666666666666667</v>
      </c>
    </row>
    <row r="50" spans="1:23" ht="12.5" x14ac:dyDescent="0.25">
      <c r="A50" s="5">
        <f t="shared" ref="A50:A67" si="52">A49+50000</f>
        <v>150000</v>
      </c>
      <c r="B50" s="5">
        <f t="shared" ref="B50:B67" si="53">B49+100</f>
        <v>416.66666666666669</v>
      </c>
      <c r="C50" s="5">
        <f t="shared" si="40"/>
        <v>27000</v>
      </c>
      <c r="D50" s="21">
        <f t="shared" si="41"/>
        <v>0.13333333333333333</v>
      </c>
      <c r="E50" s="21">
        <f t="shared" si="42"/>
        <v>0.3</v>
      </c>
      <c r="F50" s="43"/>
      <c r="G50" s="5">
        <f t="shared" ref="G50:G67" si="54">G49+50000</f>
        <v>150000</v>
      </c>
      <c r="H50" s="5">
        <f t="shared" ref="H50:H67" si="55">H49+85</f>
        <v>363.57142857142856</v>
      </c>
      <c r="I50" s="5">
        <f t="shared" si="43"/>
        <v>27000</v>
      </c>
      <c r="J50" s="21">
        <f t="shared" si="44"/>
        <v>0.15555555555555556</v>
      </c>
      <c r="K50" s="21">
        <f t="shared" si="45"/>
        <v>0.32222222222222224</v>
      </c>
      <c r="L50" s="43"/>
      <c r="M50" s="5">
        <f t="shared" ref="M50:M67" si="56">M49+50000</f>
        <v>150000</v>
      </c>
      <c r="N50" s="5">
        <f t="shared" ref="N50:N67" si="57">N49+75</f>
        <v>325</v>
      </c>
      <c r="O50" s="5">
        <f t="shared" si="46"/>
        <v>27000</v>
      </c>
      <c r="P50" s="21">
        <f t="shared" si="47"/>
        <v>0.17777777777777778</v>
      </c>
      <c r="Q50" s="21">
        <f t="shared" si="48"/>
        <v>0.34444444444444444</v>
      </c>
      <c r="R50" s="43"/>
      <c r="S50" s="5">
        <f t="shared" ref="S50:S67" si="58">S49+50000</f>
        <v>150000</v>
      </c>
      <c r="T50" s="5">
        <f t="shared" ref="T50:T67" si="59">T49+67</f>
        <v>300.33333333333337</v>
      </c>
      <c r="U50" s="5">
        <f t="shared" si="49"/>
        <v>27000</v>
      </c>
      <c r="V50" s="21">
        <f t="shared" si="50"/>
        <v>0.2</v>
      </c>
      <c r="W50" s="21">
        <f t="shared" si="51"/>
        <v>0.36666666666666664</v>
      </c>
    </row>
    <row r="51" spans="1:23" ht="12.5" x14ac:dyDescent="0.25">
      <c r="A51" s="5">
        <f t="shared" si="52"/>
        <v>200000</v>
      </c>
      <c r="B51" s="5">
        <f t="shared" si="53"/>
        <v>516.66666666666674</v>
      </c>
      <c r="C51" s="5">
        <f t="shared" si="40"/>
        <v>36000</v>
      </c>
      <c r="D51" s="21">
        <f t="shared" si="41"/>
        <v>0.1</v>
      </c>
      <c r="E51" s="21">
        <f t="shared" si="42"/>
        <v>0.26666666666666666</v>
      </c>
      <c r="F51" s="43"/>
      <c r="G51" s="5">
        <f t="shared" si="54"/>
        <v>200000</v>
      </c>
      <c r="H51" s="5">
        <f t="shared" si="55"/>
        <v>448.57142857142856</v>
      </c>
      <c r="I51" s="5">
        <f t="shared" si="43"/>
        <v>36000</v>
      </c>
      <c r="J51" s="21">
        <f t="shared" si="44"/>
        <v>0.11666666666666667</v>
      </c>
      <c r="K51" s="21">
        <f t="shared" si="45"/>
        <v>0.28333333333333333</v>
      </c>
      <c r="L51" s="43"/>
      <c r="M51" s="5">
        <f t="shared" si="56"/>
        <v>200000</v>
      </c>
      <c r="N51" s="5">
        <f t="shared" si="57"/>
        <v>400</v>
      </c>
      <c r="O51" s="5">
        <f t="shared" si="46"/>
        <v>36000</v>
      </c>
      <c r="P51" s="21">
        <f t="shared" si="47"/>
        <v>0.13333333333333333</v>
      </c>
      <c r="Q51" s="21">
        <f t="shared" si="48"/>
        <v>0.3</v>
      </c>
      <c r="R51" s="43"/>
      <c r="S51" s="5">
        <f t="shared" si="58"/>
        <v>200000</v>
      </c>
      <c r="T51" s="5">
        <f t="shared" si="59"/>
        <v>367.33333333333337</v>
      </c>
      <c r="U51" s="5">
        <f t="shared" si="49"/>
        <v>36000</v>
      </c>
      <c r="V51" s="21">
        <f t="shared" si="50"/>
        <v>0.15</v>
      </c>
      <c r="W51" s="21">
        <f t="shared" si="51"/>
        <v>0.31666666666666665</v>
      </c>
    </row>
    <row r="52" spans="1:23" ht="12.5" x14ac:dyDescent="0.25">
      <c r="A52" s="5">
        <f t="shared" si="52"/>
        <v>250000</v>
      </c>
      <c r="B52" s="5">
        <f t="shared" si="53"/>
        <v>616.66666666666674</v>
      </c>
      <c r="C52" s="5">
        <f t="shared" si="40"/>
        <v>45000</v>
      </c>
      <c r="D52" s="21">
        <f t="shared" si="41"/>
        <v>0.08</v>
      </c>
      <c r="E52" s="21">
        <f t="shared" si="42"/>
        <v>0.24666666666666667</v>
      </c>
      <c r="F52" s="43"/>
      <c r="G52" s="5">
        <f t="shared" si="54"/>
        <v>250000</v>
      </c>
      <c r="H52" s="5">
        <f t="shared" si="55"/>
        <v>533.57142857142856</v>
      </c>
      <c r="I52" s="5">
        <f t="shared" si="43"/>
        <v>45000</v>
      </c>
      <c r="J52" s="21">
        <f t="shared" si="44"/>
        <v>9.3333333333333338E-2</v>
      </c>
      <c r="K52" s="21">
        <f t="shared" si="45"/>
        <v>0.26</v>
      </c>
      <c r="L52" s="43"/>
      <c r="M52" s="5">
        <f t="shared" si="56"/>
        <v>250000</v>
      </c>
      <c r="N52" s="5">
        <f t="shared" si="57"/>
        <v>475</v>
      </c>
      <c r="O52" s="5">
        <f t="shared" si="46"/>
        <v>45000</v>
      </c>
      <c r="P52" s="21">
        <f t="shared" si="47"/>
        <v>0.10666666666666667</v>
      </c>
      <c r="Q52" s="21">
        <f t="shared" si="48"/>
        <v>0.27333333333333332</v>
      </c>
      <c r="R52" s="43"/>
      <c r="S52" s="5">
        <f t="shared" si="58"/>
        <v>250000</v>
      </c>
      <c r="T52" s="5">
        <f t="shared" si="59"/>
        <v>434.33333333333337</v>
      </c>
      <c r="U52" s="5">
        <f t="shared" si="49"/>
        <v>45000</v>
      </c>
      <c r="V52" s="21">
        <f t="shared" si="50"/>
        <v>0.12</v>
      </c>
      <c r="W52" s="21">
        <f t="shared" si="51"/>
        <v>0.28666666666666668</v>
      </c>
    </row>
    <row r="53" spans="1:23" ht="12.5" x14ac:dyDescent="0.25">
      <c r="A53" s="5">
        <f t="shared" si="52"/>
        <v>300000</v>
      </c>
      <c r="B53" s="5">
        <f t="shared" si="53"/>
        <v>716.66666666666674</v>
      </c>
      <c r="C53" s="5">
        <f t="shared" si="40"/>
        <v>54000</v>
      </c>
      <c r="D53" s="21">
        <f t="shared" si="41"/>
        <v>6.6666666666666666E-2</v>
      </c>
      <c r="E53" s="21">
        <f t="shared" si="42"/>
        <v>0.23333333333333334</v>
      </c>
      <c r="F53" s="43"/>
      <c r="G53" s="5">
        <f t="shared" si="54"/>
        <v>300000</v>
      </c>
      <c r="H53" s="5">
        <f t="shared" si="55"/>
        <v>618.57142857142856</v>
      </c>
      <c r="I53" s="5">
        <f t="shared" si="43"/>
        <v>54000</v>
      </c>
      <c r="J53" s="21">
        <f t="shared" si="44"/>
        <v>7.7777777777777779E-2</v>
      </c>
      <c r="K53" s="21">
        <f t="shared" si="45"/>
        <v>0.24444444444444444</v>
      </c>
      <c r="L53" s="43"/>
      <c r="M53" s="5">
        <f t="shared" si="56"/>
        <v>300000</v>
      </c>
      <c r="N53" s="5">
        <f t="shared" si="57"/>
        <v>550</v>
      </c>
      <c r="O53" s="5">
        <f t="shared" si="46"/>
        <v>54000</v>
      </c>
      <c r="P53" s="21">
        <f t="shared" si="47"/>
        <v>8.8888888888888892E-2</v>
      </c>
      <c r="Q53" s="21">
        <f t="shared" si="48"/>
        <v>0.25555555555555554</v>
      </c>
      <c r="R53" s="43"/>
      <c r="S53" s="5">
        <f t="shared" si="58"/>
        <v>300000</v>
      </c>
      <c r="T53" s="5">
        <f t="shared" si="59"/>
        <v>501.33333333333337</v>
      </c>
      <c r="U53" s="5">
        <f t="shared" si="49"/>
        <v>54000</v>
      </c>
      <c r="V53" s="21">
        <f t="shared" si="50"/>
        <v>0.1</v>
      </c>
      <c r="W53" s="21">
        <f t="shared" si="51"/>
        <v>0.26666666666666666</v>
      </c>
    </row>
    <row r="54" spans="1:23" ht="12.5" x14ac:dyDescent="0.25">
      <c r="A54" s="5">
        <f t="shared" si="52"/>
        <v>350000</v>
      </c>
      <c r="B54" s="5">
        <f t="shared" si="53"/>
        <v>816.66666666666674</v>
      </c>
      <c r="C54" s="5">
        <f t="shared" si="40"/>
        <v>63000</v>
      </c>
      <c r="D54" s="21">
        <f t="shared" si="41"/>
        <v>5.7142857142857141E-2</v>
      </c>
      <c r="E54" s="21">
        <f t="shared" si="42"/>
        <v>0.22380952380952382</v>
      </c>
      <c r="F54" s="43"/>
      <c r="G54" s="5">
        <f t="shared" si="54"/>
        <v>350000</v>
      </c>
      <c r="H54" s="5">
        <f t="shared" si="55"/>
        <v>703.57142857142856</v>
      </c>
      <c r="I54" s="5">
        <f t="shared" si="43"/>
        <v>63000</v>
      </c>
      <c r="J54" s="21">
        <f t="shared" si="44"/>
        <v>6.6666666666666666E-2</v>
      </c>
      <c r="K54" s="21">
        <f t="shared" si="45"/>
        <v>0.23333333333333334</v>
      </c>
      <c r="L54" s="43"/>
      <c r="M54" s="5">
        <f t="shared" si="56"/>
        <v>350000</v>
      </c>
      <c r="N54" s="5">
        <f t="shared" si="57"/>
        <v>625</v>
      </c>
      <c r="O54" s="5">
        <f t="shared" si="46"/>
        <v>63000</v>
      </c>
      <c r="P54" s="21">
        <f t="shared" si="47"/>
        <v>7.6190476190476197E-2</v>
      </c>
      <c r="Q54" s="21">
        <f t="shared" si="48"/>
        <v>0.24285714285714285</v>
      </c>
      <c r="R54" s="43"/>
      <c r="S54" s="5">
        <f t="shared" si="58"/>
        <v>350000</v>
      </c>
      <c r="T54" s="5">
        <f t="shared" si="59"/>
        <v>568.33333333333337</v>
      </c>
      <c r="U54" s="5">
        <f t="shared" si="49"/>
        <v>63000</v>
      </c>
      <c r="V54" s="21">
        <f t="shared" si="50"/>
        <v>8.5714285714285715E-2</v>
      </c>
      <c r="W54" s="21">
        <f t="shared" si="51"/>
        <v>0.25238095238095237</v>
      </c>
    </row>
    <row r="55" spans="1:23" ht="12.5" x14ac:dyDescent="0.25">
      <c r="A55" s="5">
        <f t="shared" si="52"/>
        <v>400000</v>
      </c>
      <c r="B55" s="5">
        <f t="shared" si="53"/>
        <v>916.66666666666674</v>
      </c>
      <c r="C55" s="5">
        <f t="shared" si="40"/>
        <v>72000</v>
      </c>
      <c r="D55" s="21">
        <f t="shared" si="41"/>
        <v>0.05</v>
      </c>
      <c r="E55" s="21">
        <f t="shared" si="42"/>
        <v>0.21666666666666667</v>
      </c>
      <c r="F55" s="43"/>
      <c r="G55" s="5">
        <f t="shared" si="54"/>
        <v>400000</v>
      </c>
      <c r="H55" s="5">
        <f t="shared" si="55"/>
        <v>788.57142857142856</v>
      </c>
      <c r="I55" s="5">
        <f t="shared" si="43"/>
        <v>72000</v>
      </c>
      <c r="J55" s="21">
        <f t="shared" si="44"/>
        <v>5.8333333333333334E-2</v>
      </c>
      <c r="K55" s="21">
        <f t="shared" si="45"/>
        <v>0.22500000000000001</v>
      </c>
      <c r="L55" s="43"/>
      <c r="M55" s="5">
        <f t="shared" si="56"/>
        <v>400000</v>
      </c>
      <c r="N55" s="5">
        <f t="shared" si="57"/>
        <v>700</v>
      </c>
      <c r="O55" s="5">
        <f t="shared" si="46"/>
        <v>72000</v>
      </c>
      <c r="P55" s="21">
        <f t="shared" si="47"/>
        <v>6.6666666666666666E-2</v>
      </c>
      <c r="Q55" s="21">
        <f t="shared" si="48"/>
        <v>0.23333333333333334</v>
      </c>
      <c r="R55" s="43"/>
      <c r="S55" s="5">
        <f t="shared" si="58"/>
        <v>400000</v>
      </c>
      <c r="T55" s="5">
        <f t="shared" si="59"/>
        <v>635.33333333333337</v>
      </c>
      <c r="U55" s="5">
        <f t="shared" si="49"/>
        <v>72000</v>
      </c>
      <c r="V55" s="21">
        <f t="shared" si="50"/>
        <v>7.4999999999999997E-2</v>
      </c>
      <c r="W55" s="21">
        <f t="shared" si="51"/>
        <v>0.24166666666666667</v>
      </c>
    </row>
    <row r="56" spans="1:23" ht="12.5" x14ac:dyDescent="0.25">
      <c r="A56" s="5">
        <f t="shared" si="52"/>
        <v>450000</v>
      </c>
      <c r="B56" s="5">
        <f t="shared" si="53"/>
        <v>1016.6666666666667</v>
      </c>
      <c r="C56" s="5">
        <f t="shared" si="40"/>
        <v>81000</v>
      </c>
      <c r="D56" s="21">
        <f t="shared" si="41"/>
        <v>4.4444444444444446E-2</v>
      </c>
      <c r="E56" s="21">
        <f t="shared" si="42"/>
        <v>0.21111111111111111</v>
      </c>
      <c r="F56" s="43"/>
      <c r="G56" s="5">
        <f t="shared" si="54"/>
        <v>450000</v>
      </c>
      <c r="H56" s="5">
        <f t="shared" si="55"/>
        <v>873.57142857142856</v>
      </c>
      <c r="I56" s="5">
        <f t="shared" si="43"/>
        <v>81000</v>
      </c>
      <c r="J56" s="21">
        <f t="shared" si="44"/>
        <v>5.185185185185185E-2</v>
      </c>
      <c r="K56" s="21">
        <f t="shared" si="45"/>
        <v>0.21851851851851853</v>
      </c>
      <c r="L56" s="43"/>
      <c r="M56" s="5">
        <f t="shared" si="56"/>
        <v>450000</v>
      </c>
      <c r="N56" s="5">
        <f t="shared" si="57"/>
        <v>775</v>
      </c>
      <c r="O56" s="5">
        <f t="shared" si="46"/>
        <v>81000</v>
      </c>
      <c r="P56" s="21">
        <f t="shared" si="47"/>
        <v>5.9259259259259262E-2</v>
      </c>
      <c r="Q56" s="21">
        <f t="shared" si="48"/>
        <v>0.22592592592592592</v>
      </c>
      <c r="R56" s="43"/>
      <c r="S56" s="5">
        <f t="shared" si="58"/>
        <v>450000</v>
      </c>
      <c r="T56" s="5">
        <f t="shared" si="59"/>
        <v>702.33333333333337</v>
      </c>
      <c r="U56" s="5">
        <f t="shared" si="49"/>
        <v>81000</v>
      </c>
      <c r="V56" s="21">
        <f t="shared" si="50"/>
        <v>6.6666666666666666E-2</v>
      </c>
      <c r="W56" s="21">
        <f t="shared" si="51"/>
        <v>0.23333333333333334</v>
      </c>
    </row>
    <row r="57" spans="1:23" ht="12.5" x14ac:dyDescent="0.25">
      <c r="A57" s="5">
        <f t="shared" si="52"/>
        <v>500000</v>
      </c>
      <c r="B57" s="5">
        <f t="shared" si="53"/>
        <v>1116.6666666666667</v>
      </c>
      <c r="C57" s="5">
        <f t="shared" si="40"/>
        <v>90000</v>
      </c>
      <c r="D57" s="21">
        <f t="shared" si="41"/>
        <v>0.04</v>
      </c>
      <c r="E57" s="21">
        <f t="shared" si="42"/>
        <v>0.20666666666666667</v>
      </c>
      <c r="F57" s="43"/>
      <c r="G57" s="5">
        <f t="shared" si="54"/>
        <v>500000</v>
      </c>
      <c r="H57" s="5">
        <f t="shared" si="55"/>
        <v>958.57142857142856</v>
      </c>
      <c r="I57" s="5">
        <f t="shared" si="43"/>
        <v>90000</v>
      </c>
      <c r="J57" s="21">
        <f t="shared" si="44"/>
        <v>4.6666666666666669E-2</v>
      </c>
      <c r="K57" s="21">
        <f t="shared" si="45"/>
        <v>0.21333333333333335</v>
      </c>
      <c r="L57" s="43"/>
      <c r="M57" s="5">
        <f t="shared" si="56"/>
        <v>500000</v>
      </c>
      <c r="N57" s="5">
        <f t="shared" si="57"/>
        <v>850</v>
      </c>
      <c r="O57" s="5">
        <f t="shared" si="46"/>
        <v>90000</v>
      </c>
      <c r="P57" s="21">
        <f t="shared" si="47"/>
        <v>5.3333333333333337E-2</v>
      </c>
      <c r="Q57" s="21">
        <f t="shared" si="48"/>
        <v>0.22</v>
      </c>
      <c r="R57" s="43"/>
      <c r="S57" s="5">
        <f t="shared" si="58"/>
        <v>500000</v>
      </c>
      <c r="T57" s="5">
        <f t="shared" si="59"/>
        <v>769.33333333333337</v>
      </c>
      <c r="U57" s="5">
        <f t="shared" si="49"/>
        <v>90000</v>
      </c>
      <c r="V57" s="21">
        <f t="shared" si="50"/>
        <v>0.06</v>
      </c>
      <c r="W57" s="21">
        <f t="shared" si="51"/>
        <v>0.22666666666666666</v>
      </c>
    </row>
    <row r="58" spans="1:23" ht="12.5" x14ac:dyDescent="0.25">
      <c r="A58" s="5">
        <f t="shared" si="52"/>
        <v>550000</v>
      </c>
      <c r="B58" s="5">
        <f t="shared" si="53"/>
        <v>1216.6666666666667</v>
      </c>
      <c r="C58" s="5">
        <f t="shared" si="40"/>
        <v>99000</v>
      </c>
      <c r="D58" s="21">
        <f t="shared" si="41"/>
        <v>3.6363636363636362E-2</v>
      </c>
      <c r="E58" s="21">
        <f t="shared" si="42"/>
        <v>0.20303030303030303</v>
      </c>
      <c r="F58" s="43"/>
      <c r="G58" s="5">
        <f t="shared" si="54"/>
        <v>550000</v>
      </c>
      <c r="H58" s="5">
        <f t="shared" si="55"/>
        <v>1043.5714285714284</v>
      </c>
      <c r="I58" s="5">
        <f t="shared" si="43"/>
        <v>99000</v>
      </c>
      <c r="J58" s="21">
        <f t="shared" si="44"/>
        <v>4.2424242424242427E-2</v>
      </c>
      <c r="K58" s="21">
        <f t="shared" si="45"/>
        <v>0.20909090909090908</v>
      </c>
      <c r="L58" s="43"/>
      <c r="M58" s="5">
        <f t="shared" si="56"/>
        <v>550000</v>
      </c>
      <c r="N58" s="5">
        <f t="shared" si="57"/>
        <v>925</v>
      </c>
      <c r="O58" s="5">
        <f t="shared" si="46"/>
        <v>99000</v>
      </c>
      <c r="P58" s="21">
        <f t="shared" si="47"/>
        <v>4.8484848484848485E-2</v>
      </c>
      <c r="Q58" s="21">
        <f t="shared" si="48"/>
        <v>0.21515151515151515</v>
      </c>
      <c r="R58" s="43"/>
      <c r="S58" s="5">
        <f t="shared" si="58"/>
        <v>550000</v>
      </c>
      <c r="T58" s="5">
        <f t="shared" si="59"/>
        <v>836.33333333333337</v>
      </c>
      <c r="U58" s="5">
        <f t="shared" si="49"/>
        <v>99000</v>
      </c>
      <c r="V58" s="21">
        <f t="shared" si="50"/>
        <v>5.4545454545454543E-2</v>
      </c>
      <c r="W58" s="21">
        <f t="shared" si="51"/>
        <v>0.22121212121212122</v>
      </c>
    </row>
    <row r="59" spans="1:23" ht="12.5" x14ac:dyDescent="0.25">
      <c r="A59" s="5">
        <f t="shared" si="52"/>
        <v>600000</v>
      </c>
      <c r="B59" s="5">
        <f t="shared" si="53"/>
        <v>1316.6666666666667</v>
      </c>
      <c r="C59" s="5">
        <f t="shared" si="40"/>
        <v>108000</v>
      </c>
      <c r="D59" s="21">
        <f t="shared" si="41"/>
        <v>3.3333333333333333E-2</v>
      </c>
      <c r="E59" s="21">
        <f t="shared" si="42"/>
        <v>0.2</v>
      </c>
      <c r="F59" s="43"/>
      <c r="G59" s="5">
        <f t="shared" si="54"/>
        <v>600000</v>
      </c>
      <c r="H59" s="5">
        <f t="shared" si="55"/>
        <v>1128.5714285714284</v>
      </c>
      <c r="I59" s="5">
        <f t="shared" si="43"/>
        <v>108000</v>
      </c>
      <c r="J59" s="21">
        <f t="shared" si="44"/>
        <v>3.888888888888889E-2</v>
      </c>
      <c r="K59" s="21">
        <f t="shared" si="45"/>
        <v>0.20555555555555555</v>
      </c>
      <c r="L59" s="43"/>
      <c r="M59" s="5">
        <f t="shared" si="56"/>
        <v>600000</v>
      </c>
      <c r="N59" s="5">
        <f t="shared" si="57"/>
        <v>1000</v>
      </c>
      <c r="O59" s="5">
        <f t="shared" si="46"/>
        <v>108000</v>
      </c>
      <c r="P59" s="21">
        <f t="shared" si="47"/>
        <v>4.4444444444444446E-2</v>
      </c>
      <c r="Q59" s="21">
        <f t="shared" si="48"/>
        <v>0.21111111111111111</v>
      </c>
      <c r="R59" s="43"/>
      <c r="S59" s="5">
        <f t="shared" si="58"/>
        <v>600000</v>
      </c>
      <c r="T59" s="5">
        <f t="shared" si="59"/>
        <v>903.33333333333337</v>
      </c>
      <c r="U59" s="5">
        <f t="shared" si="49"/>
        <v>108000</v>
      </c>
      <c r="V59" s="21">
        <f t="shared" si="50"/>
        <v>0.05</v>
      </c>
      <c r="W59" s="21">
        <f t="shared" si="51"/>
        <v>0.21666666666666667</v>
      </c>
    </row>
    <row r="60" spans="1:23" ht="12.5" x14ac:dyDescent="0.25">
      <c r="A60" s="5">
        <f t="shared" si="52"/>
        <v>650000</v>
      </c>
      <c r="B60" s="5">
        <f t="shared" si="53"/>
        <v>1416.6666666666667</v>
      </c>
      <c r="C60" s="5">
        <f t="shared" si="40"/>
        <v>117000</v>
      </c>
      <c r="D60" s="21">
        <f t="shared" si="41"/>
        <v>3.0769230769230771E-2</v>
      </c>
      <c r="E60" s="21">
        <f t="shared" si="42"/>
        <v>0.19743589743589743</v>
      </c>
      <c r="F60" s="43"/>
      <c r="G60" s="5">
        <f t="shared" si="54"/>
        <v>650000</v>
      </c>
      <c r="H60" s="5">
        <f t="shared" si="55"/>
        <v>1213.5714285714284</v>
      </c>
      <c r="I60" s="5">
        <f t="shared" si="43"/>
        <v>117000</v>
      </c>
      <c r="J60" s="21">
        <f t="shared" si="44"/>
        <v>3.5897435897435895E-2</v>
      </c>
      <c r="K60" s="21">
        <f t="shared" si="45"/>
        <v>0.20256410256410257</v>
      </c>
      <c r="L60" s="43"/>
      <c r="M60" s="5">
        <f t="shared" si="56"/>
        <v>650000</v>
      </c>
      <c r="N60" s="5">
        <f t="shared" si="57"/>
        <v>1075</v>
      </c>
      <c r="O60" s="5">
        <f t="shared" si="46"/>
        <v>117000</v>
      </c>
      <c r="P60" s="21">
        <f t="shared" si="47"/>
        <v>4.1025641025641026E-2</v>
      </c>
      <c r="Q60" s="21">
        <f t="shared" si="48"/>
        <v>0.2076923076923077</v>
      </c>
      <c r="R60" s="43"/>
      <c r="S60" s="5">
        <f t="shared" si="58"/>
        <v>650000</v>
      </c>
      <c r="T60" s="5">
        <f t="shared" si="59"/>
        <v>970.33333333333337</v>
      </c>
      <c r="U60" s="5">
        <f t="shared" si="49"/>
        <v>117000</v>
      </c>
      <c r="V60" s="21">
        <f t="shared" si="50"/>
        <v>4.6153846153846156E-2</v>
      </c>
      <c r="W60" s="21">
        <f t="shared" si="51"/>
        <v>0.21282051282051281</v>
      </c>
    </row>
    <row r="61" spans="1:23" ht="12.5" x14ac:dyDescent="0.25">
      <c r="A61" s="5">
        <f t="shared" si="52"/>
        <v>700000</v>
      </c>
      <c r="B61" s="5">
        <f t="shared" si="53"/>
        <v>1516.6666666666667</v>
      </c>
      <c r="C61" s="5">
        <f t="shared" si="40"/>
        <v>126000</v>
      </c>
      <c r="D61" s="21">
        <f t="shared" si="41"/>
        <v>2.8571428571428571E-2</v>
      </c>
      <c r="E61" s="21">
        <f t="shared" si="42"/>
        <v>0.19523809523809524</v>
      </c>
      <c r="F61" s="43"/>
      <c r="G61" s="5">
        <f t="shared" si="54"/>
        <v>700000</v>
      </c>
      <c r="H61" s="5">
        <f t="shared" si="55"/>
        <v>1298.5714285714284</v>
      </c>
      <c r="I61" s="5">
        <f t="shared" si="43"/>
        <v>126000</v>
      </c>
      <c r="J61" s="21">
        <f t="shared" si="44"/>
        <v>3.3333333333333333E-2</v>
      </c>
      <c r="K61" s="21">
        <f t="shared" si="45"/>
        <v>0.2</v>
      </c>
      <c r="L61" s="43"/>
      <c r="M61" s="5">
        <f t="shared" si="56"/>
        <v>700000</v>
      </c>
      <c r="N61" s="5">
        <f t="shared" si="57"/>
        <v>1150</v>
      </c>
      <c r="O61" s="5">
        <f t="shared" si="46"/>
        <v>126000</v>
      </c>
      <c r="P61" s="21">
        <f t="shared" si="47"/>
        <v>3.8095238095238099E-2</v>
      </c>
      <c r="Q61" s="21">
        <f t="shared" si="48"/>
        <v>0.20476190476190476</v>
      </c>
      <c r="R61" s="43"/>
      <c r="S61" s="5">
        <f t="shared" si="58"/>
        <v>700000</v>
      </c>
      <c r="T61" s="5">
        <f t="shared" si="59"/>
        <v>1037.3333333333335</v>
      </c>
      <c r="U61" s="5">
        <f t="shared" si="49"/>
        <v>126000</v>
      </c>
      <c r="V61" s="21">
        <f t="shared" si="50"/>
        <v>4.2857142857142858E-2</v>
      </c>
      <c r="W61" s="21">
        <f t="shared" si="51"/>
        <v>0.20952380952380953</v>
      </c>
    </row>
    <row r="62" spans="1:23" ht="12.5" x14ac:dyDescent="0.25">
      <c r="A62" s="5">
        <f t="shared" si="52"/>
        <v>750000</v>
      </c>
      <c r="B62" s="5">
        <f t="shared" si="53"/>
        <v>1616.6666666666667</v>
      </c>
      <c r="C62" s="5">
        <f t="shared" si="40"/>
        <v>135000</v>
      </c>
      <c r="D62" s="21">
        <f t="shared" si="41"/>
        <v>2.6666666666666668E-2</v>
      </c>
      <c r="E62" s="21">
        <f t="shared" si="42"/>
        <v>0.19333333333333333</v>
      </c>
      <c r="F62" s="43"/>
      <c r="G62" s="5">
        <f t="shared" si="54"/>
        <v>750000</v>
      </c>
      <c r="H62" s="5">
        <f t="shared" si="55"/>
        <v>1383.5714285714284</v>
      </c>
      <c r="I62" s="5">
        <f t="shared" si="43"/>
        <v>135000</v>
      </c>
      <c r="J62" s="21">
        <f t="shared" si="44"/>
        <v>3.111111111111111E-2</v>
      </c>
      <c r="K62" s="21">
        <f t="shared" si="45"/>
        <v>0.19777777777777777</v>
      </c>
      <c r="L62" s="43"/>
      <c r="M62" s="5">
        <f t="shared" si="56"/>
        <v>750000</v>
      </c>
      <c r="N62" s="5">
        <f t="shared" si="57"/>
        <v>1225</v>
      </c>
      <c r="O62" s="5">
        <f t="shared" si="46"/>
        <v>135000</v>
      </c>
      <c r="P62" s="21">
        <f t="shared" si="47"/>
        <v>3.5555555555555556E-2</v>
      </c>
      <c r="Q62" s="21">
        <f t="shared" si="48"/>
        <v>0.20222222222222222</v>
      </c>
      <c r="R62" s="43"/>
      <c r="S62" s="5">
        <f t="shared" si="58"/>
        <v>750000</v>
      </c>
      <c r="T62" s="5">
        <f t="shared" si="59"/>
        <v>1104.3333333333335</v>
      </c>
      <c r="U62" s="5">
        <f t="shared" si="49"/>
        <v>135000</v>
      </c>
      <c r="V62" s="21">
        <f t="shared" si="50"/>
        <v>0.04</v>
      </c>
      <c r="W62" s="21">
        <f t="shared" si="51"/>
        <v>0.20666666666666667</v>
      </c>
    </row>
    <row r="63" spans="1:23" ht="12.5" x14ac:dyDescent="0.25">
      <c r="A63" s="5">
        <f t="shared" si="52"/>
        <v>800000</v>
      </c>
      <c r="B63" s="5">
        <f t="shared" si="53"/>
        <v>1716.6666666666667</v>
      </c>
      <c r="C63" s="5">
        <f t="shared" si="40"/>
        <v>144000</v>
      </c>
      <c r="D63" s="21">
        <f t="shared" si="41"/>
        <v>2.5000000000000001E-2</v>
      </c>
      <c r="E63" s="21">
        <f t="shared" si="42"/>
        <v>0.19166666666666668</v>
      </c>
      <c r="F63" s="43"/>
      <c r="G63" s="5">
        <f t="shared" si="54"/>
        <v>800000</v>
      </c>
      <c r="H63" s="5">
        <f t="shared" si="55"/>
        <v>1468.5714285714284</v>
      </c>
      <c r="I63" s="5">
        <f t="shared" si="43"/>
        <v>144000</v>
      </c>
      <c r="J63" s="21">
        <f t="shared" si="44"/>
        <v>2.9166666666666667E-2</v>
      </c>
      <c r="K63" s="21">
        <f t="shared" si="45"/>
        <v>0.19583333333333333</v>
      </c>
      <c r="L63" s="43"/>
      <c r="M63" s="5">
        <f t="shared" si="56"/>
        <v>800000</v>
      </c>
      <c r="N63" s="5">
        <f t="shared" si="57"/>
        <v>1300</v>
      </c>
      <c r="O63" s="5">
        <f t="shared" si="46"/>
        <v>144000</v>
      </c>
      <c r="P63" s="21">
        <f t="shared" si="47"/>
        <v>3.3333333333333333E-2</v>
      </c>
      <c r="Q63" s="21">
        <f t="shared" si="48"/>
        <v>0.2</v>
      </c>
      <c r="R63" s="43"/>
      <c r="S63" s="5">
        <f t="shared" si="58"/>
        <v>800000</v>
      </c>
      <c r="T63" s="5">
        <f t="shared" si="59"/>
        <v>1171.3333333333335</v>
      </c>
      <c r="U63" s="5">
        <f t="shared" si="49"/>
        <v>144000</v>
      </c>
      <c r="V63" s="21">
        <f t="shared" si="50"/>
        <v>3.7499999999999999E-2</v>
      </c>
      <c r="W63" s="21">
        <f t="shared" si="51"/>
        <v>0.20416666666666666</v>
      </c>
    </row>
    <row r="64" spans="1:23" ht="12.5" x14ac:dyDescent="0.25">
      <c r="A64" s="5">
        <f t="shared" si="52"/>
        <v>850000</v>
      </c>
      <c r="B64" s="5">
        <f t="shared" si="53"/>
        <v>1816.6666666666667</v>
      </c>
      <c r="C64" s="5">
        <f t="shared" si="40"/>
        <v>153000</v>
      </c>
      <c r="D64" s="21">
        <f t="shared" si="41"/>
        <v>2.3529411764705882E-2</v>
      </c>
      <c r="E64" s="21">
        <f t="shared" si="42"/>
        <v>0.19019607843137254</v>
      </c>
      <c r="F64" s="43"/>
      <c r="G64" s="5">
        <f t="shared" si="54"/>
        <v>850000</v>
      </c>
      <c r="H64" s="5">
        <f t="shared" si="55"/>
        <v>1553.5714285714284</v>
      </c>
      <c r="I64" s="5">
        <f t="shared" si="43"/>
        <v>153000</v>
      </c>
      <c r="J64" s="21">
        <f t="shared" si="44"/>
        <v>2.7450980392156862E-2</v>
      </c>
      <c r="K64" s="21">
        <f t="shared" si="45"/>
        <v>0.19411764705882353</v>
      </c>
      <c r="L64" s="43"/>
      <c r="M64" s="5">
        <f t="shared" si="56"/>
        <v>850000</v>
      </c>
      <c r="N64" s="5">
        <f t="shared" si="57"/>
        <v>1375</v>
      </c>
      <c r="O64" s="5">
        <f t="shared" si="46"/>
        <v>153000</v>
      </c>
      <c r="P64" s="21">
        <f t="shared" si="47"/>
        <v>3.1372549019607843E-2</v>
      </c>
      <c r="Q64" s="21">
        <f t="shared" si="48"/>
        <v>0.1980392156862745</v>
      </c>
      <c r="R64" s="43"/>
      <c r="S64" s="5">
        <f t="shared" si="58"/>
        <v>850000</v>
      </c>
      <c r="T64" s="5">
        <f t="shared" si="59"/>
        <v>1238.3333333333335</v>
      </c>
      <c r="U64" s="5">
        <f t="shared" si="49"/>
        <v>153000</v>
      </c>
      <c r="V64" s="21">
        <f t="shared" si="50"/>
        <v>3.5294117647058823E-2</v>
      </c>
      <c r="W64" s="21">
        <f t="shared" si="51"/>
        <v>0.20196078431372549</v>
      </c>
    </row>
    <row r="65" spans="1:26" ht="12.5" x14ac:dyDescent="0.25">
      <c r="A65" s="5">
        <f t="shared" si="52"/>
        <v>900000</v>
      </c>
      <c r="B65" s="5">
        <f t="shared" si="53"/>
        <v>1916.6666666666667</v>
      </c>
      <c r="C65" s="5">
        <f t="shared" si="40"/>
        <v>162000</v>
      </c>
      <c r="D65" s="21">
        <f t="shared" si="41"/>
        <v>2.2222222222222223E-2</v>
      </c>
      <c r="E65" s="21">
        <f t="shared" si="42"/>
        <v>0.18888888888888888</v>
      </c>
      <c r="F65" s="43"/>
      <c r="G65" s="5">
        <f t="shared" si="54"/>
        <v>900000</v>
      </c>
      <c r="H65" s="5">
        <f t="shared" si="55"/>
        <v>1638.5714285714284</v>
      </c>
      <c r="I65" s="5">
        <f t="shared" si="43"/>
        <v>162000</v>
      </c>
      <c r="J65" s="21">
        <f t="shared" si="44"/>
        <v>2.5925925925925925E-2</v>
      </c>
      <c r="K65" s="21">
        <f t="shared" si="45"/>
        <v>0.19259259259259259</v>
      </c>
      <c r="L65" s="43"/>
      <c r="M65" s="5">
        <f t="shared" si="56"/>
        <v>900000</v>
      </c>
      <c r="N65" s="5">
        <f t="shared" si="57"/>
        <v>1450</v>
      </c>
      <c r="O65" s="5">
        <f t="shared" si="46"/>
        <v>162000</v>
      </c>
      <c r="P65" s="21">
        <f t="shared" si="47"/>
        <v>2.9629629629629631E-2</v>
      </c>
      <c r="Q65" s="21">
        <f t="shared" si="48"/>
        <v>0.1962962962962963</v>
      </c>
      <c r="R65" s="43"/>
      <c r="S65" s="5">
        <f t="shared" si="58"/>
        <v>900000</v>
      </c>
      <c r="T65" s="5">
        <f t="shared" si="59"/>
        <v>1305.3333333333335</v>
      </c>
      <c r="U65" s="5">
        <f t="shared" si="49"/>
        <v>162000</v>
      </c>
      <c r="V65" s="21">
        <f t="shared" si="50"/>
        <v>3.3333333333333333E-2</v>
      </c>
      <c r="W65" s="21">
        <f t="shared" si="51"/>
        <v>0.2</v>
      </c>
    </row>
    <row r="66" spans="1:26" ht="12.5" x14ac:dyDescent="0.25">
      <c r="A66" s="5">
        <f t="shared" si="52"/>
        <v>950000</v>
      </c>
      <c r="B66" s="5">
        <f t="shared" si="53"/>
        <v>2016.6666666666667</v>
      </c>
      <c r="C66" s="5">
        <f t="shared" si="40"/>
        <v>171000</v>
      </c>
      <c r="D66" s="21">
        <f t="shared" si="41"/>
        <v>2.1052631578947368E-2</v>
      </c>
      <c r="E66" s="21">
        <f t="shared" si="42"/>
        <v>0.18771929824561404</v>
      </c>
      <c r="F66" s="43"/>
      <c r="G66" s="5">
        <f t="shared" si="54"/>
        <v>950000</v>
      </c>
      <c r="H66" s="5">
        <f t="shared" si="55"/>
        <v>1723.5714285714284</v>
      </c>
      <c r="I66" s="5">
        <f t="shared" si="43"/>
        <v>171000</v>
      </c>
      <c r="J66" s="21">
        <f t="shared" si="44"/>
        <v>2.456140350877193E-2</v>
      </c>
      <c r="K66" s="21">
        <f t="shared" si="45"/>
        <v>0.19122807017543861</v>
      </c>
      <c r="L66" s="43"/>
      <c r="M66" s="5">
        <f t="shared" si="56"/>
        <v>950000</v>
      </c>
      <c r="N66" s="5">
        <f t="shared" si="57"/>
        <v>1525</v>
      </c>
      <c r="O66" s="5">
        <f t="shared" si="46"/>
        <v>171000</v>
      </c>
      <c r="P66" s="21">
        <f t="shared" si="47"/>
        <v>2.8070175438596492E-2</v>
      </c>
      <c r="Q66" s="21">
        <f t="shared" si="48"/>
        <v>0.19473684210526315</v>
      </c>
      <c r="R66" s="43"/>
      <c r="S66" s="5">
        <f t="shared" si="58"/>
        <v>950000</v>
      </c>
      <c r="T66" s="5">
        <f t="shared" si="59"/>
        <v>1372.3333333333335</v>
      </c>
      <c r="U66" s="5">
        <f t="shared" si="49"/>
        <v>171000</v>
      </c>
      <c r="V66" s="21">
        <f t="shared" si="50"/>
        <v>3.1578947368421054E-2</v>
      </c>
      <c r="W66" s="21">
        <f t="shared" si="51"/>
        <v>0.19824561403508772</v>
      </c>
    </row>
    <row r="67" spans="1:26" ht="12.5" x14ac:dyDescent="0.25">
      <c r="A67" s="5">
        <f t="shared" si="52"/>
        <v>1000000</v>
      </c>
      <c r="B67" s="5">
        <f t="shared" si="53"/>
        <v>2116.666666666667</v>
      </c>
      <c r="C67" s="5">
        <f t="shared" si="40"/>
        <v>180000</v>
      </c>
      <c r="D67" s="21">
        <f t="shared" si="41"/>
        <v>0.02</v>
      </c>
      <c r="E67" s="21">
        <f t="shared" si="42"/>
        <v>0.18666666666666668</v>
      </c>
      <c r="F67" s="43"/>
      <c r="G67" s="5">
        <f t="shared" si="54"/>
        <v>1000000</v>
      </c>
      <c r="H67" s="5">
        <f t="shared" si="55"/>
        <v>1808.5714285714284</v>
      </c>
      <c r="I67" s="5">
        <f t="shared" si="43"/>
        <v>180000</v>
      </c>
      <c r="J67" s="21">
        <f t="shared" si="44"/>
        <v>2.3333333333333334E-2</v>
      </c>
      <c r="K67" s="21">
        <f t="shared" si="45"/>
        <v>0.19</v>
      </c>
      <c r="L67" s="43"/>
      <c r="M67" s="5">
        <f t="shared" si="56"/>
        <v>1000000</v>
      </c>
      <c r="N67" s="5">
        <f t="shared" si="57"/>
        <v>1600</v>
      </c>
      <c r="O67" s="5">
        <f t="shared" si="46"/>
        <v>180000</v>
      </c>
      <c r="P67" s="21">
        <f t="shared" si="47"/>
        <v>2.6666666666666668E-2</v>
      </c>
      <c r="Q67" s="21">
        <f t="shared" si="48"/>
        <v>0.19333333333333333</v>
      </c>
      <c r="R67" s="43"/>
      <c r="S67" s="5">
        <f t="shared" si="58"/>
        <v>1000000</v>
      </c>
      <c r="T67" s="5">
        <f t="shared" si="59"/>
        <v>1439.3333333333335</v>
      </c>
      <c r="U67" s="5">
        <f t="shared" si="49"/>
        <v>180000</v>
      </c>
      <c r="V67" s="21">
        <f t="shared" si="50"/>
        <v>0.03</v>
      </c>
      <c r="W67" s="21">
        <f t="shared" si="51"/>
        <v>0.19666666666666666</v>
      </c>
    </row>
    <row r="68" spans="1:26" ht="12.5" x14ac:dyDescent="0.25">
      <c r="A68" s="6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26"/>
      <c r="Y68" s="26"/>
      <c r="Z68" s="26"/>
    </row>
    <row r="69" spans="1:26" ht="12.5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26"/>
      <c r="Y69" s="26"/>
      <c r="Z69" s="26"/>
    </row>
    <row r="70" spans="1:26" ht="13" x14ac:dyDescent="0.3">
      <c r="A70" s="49" t="s">
        <v>111</v>
      </c>
      <c r="B70" s="29"/>
      <c r="C70" s="29"/>
      <c r="D70" s="30"/>
      <c r="E70" s="1" t="s">
        <v>83</v>
      </c>
      <c r="F70" s="63"/>
      <c r="G70" s="49" t="s">
        <v>112</v>
      </c>
      <c r="H70" s="29"/>
      <c r="I70" s="29"/>
      <c r="J70" s="30"/>
      <c r="K70" s="1" t="s">
        <v>83</v>
      </c>
      <c r="L70" s="63"/>
      <c r="M70" s="49" t="s">
        <v>113</v>
      </c>
      <c r="N70" s="29"/>
      <c r="O70" s="29"/>
      <c r="P70" s="30"/>
      <c r="Q70" s="1" t="s">
        <v>83</v>
      </c>
      <c r="R70" s="63"/>
      <c r="S70" s="43"/>
      <c r="T70" s="43"/>
      <c r="U70" s="43"/>
      <c r="V70" s="43"/>
      <c r="W70" s="43"/>
    </row>
    <row r="71" spans="1:26" ht="12.5" x14ac:dyDescent="0.25">
      <c r="A71" s="13" t="s">
        <v>97</v>
      </c>
      <c r="B71" s="13" t="s">
        <v>106</v>
      </c>
      <c r="C71" s="13" t="s">
        <v>98</v>
      </c>
      <c r="D71" s="13" t="s">
        <v>99</v>
      </c>
      <c r="E71" s="13" t="s">
        <v>100</v>
      </c>
      <c r="F71" s="43"/>
      <c r="G71" s="13" t="s">
        <v>97</v>
      </c>
      <c r="H71" s="13" t="s">
        <v>106</v>
      </c>
      <c r="I71" s="13" t="s">
        <v>98</v>
      </c>
      <c r="J71" s="13" t="s">
        <v>99</v>
      </c>
      <c r="K71" s="13" t="s">
        <v>100</v>
      </c>
      <c r="L71" s="43"/>
      <c r="M71" s="13" t="s">
        <v>97</v>
      </c>
      <c r="N71" s="13" t="s">
        <v>106</v>
      </c>
      <c r="O71" s="13" t="s">
        <v>98</v>
      </c>
      <c r="P71" s="13" t="s">
        <v>99</v>
      </c>
      <c r="Q71" s="13" t="s">
        <v>100</v>
      </c>
      <c r="R71" s="43"/>
      <c r="S71" s="43"/>
      <c r="T71" s="43"/>
      <c r="U71" s="43"/>
      <c r="V71" s="43"/>
      <c r="W71" s="43"/>
    </row>
    <row r="72" spans="1:26" ht="12.5" x14ac:dyDescent="0.25">
      <c r="A72" s="5">
        <v>100000</v>
      </c>
      <c r="B72" s="5">
        <f>2150/10</f>
        <v>215</v>
      </c>
      <c r="C72" s="5">
        <f t="shared" ref="C72:C90" si="60">(A72*0.08)+(A72*0.1)</f>
        <v>18000</v>
      </c>
      <c r="D72" s="21">
        <f t="shared" ref="D72:D90" si="61">500*12/C72</f>
        <v>0.33333333333333331</v>
      </c>
      <c r="E72" s="21">
        <f t="shared" ref="E72:E90" si="62">IF($E$70="Appreciation",((500*12)+(A72*0.03))/C72,((500*12)+(A72*0.01))/C72)</f>
        <v>0.5</v>
      </c>
      <c r="F72" s="43"/>
      <c r="G72" s="5">
        <v>100000</v>
      </c>
      <c r="H72" s="5">
        <f>2200/11</f>
        <v>200</v>
      </c>
      <c r="I72" s="5">
        <f t="shared" ref="I72:I90" si="63">(G72*0.08)+(G72*0.1)</f>
        <v>18000</v>
      </c>
      <c r="J72" s="21">
        <f t="shared" ref="J72:J90" si="64">550*12/I72</f>
        <v>0.36666666666666664</v>
      </c>
      <c r="K72" s="21">
        <f t="shared" ref="K72:K90" si="65">IF($K$70="Appreciation",((550*12)+(G72*0.03))/I72,((550*12)+(G72*0.01))/I72)</f>
        <v>0.53333333333333333</v>
      </c>
      <c r="L72" s="43"/>
      <c r="M72" s="5">
        <v>100000</v>
      </c>
      <c r="N72" s="5">
        <f>2300/12</f>
        <v>191.66666666666666</v>
      </c>
      <c r="O72" s="5">
        <f t="shared" ref="O72:O90" si="66">(M72*0.08)+(M72*0.1)</f>
        <v>18000</v>
      </c>
      <c r="P72" s="21">
        <f t="shared" ref="P72:P90" si="67">600*12/O72</f>
        <v>0.4</v>
      </c>
      <c r="Q72" s="21">
        <f t="shared" ref="Q72:Q90" si="68">IF($Q$70="Appreciation",((600*12)+(M72*0.03))/O72,((600*12)+(M72*0.01))/O72)</f>
        <v>0.56666666666666665</v>
      </c>
      <c r="R72" s="43"/>
      <c r="S72" s="43"/>
      <c r="T72" s="43"/>
      <c r="U72" s="43"/>
      <c r="V72" s="43"/>
      <c r="W72" s="43"/>
    </row>
    <row r="73" spans="1:26" ht="12.5" x14ac:dyDescent="0.25">
      <c r="A73" s="5">
        <f t="shared" ref="A73:A90" si="69">A72+50000</f>
        <v>150000</v>
      </c>
      <c r="B73" s="5">
        <f t="shared" ref="B73:B90" si="70">B72+50</f>
        <v>265</v>
      </c>
      <c r="C73" s="5">
        <f t="shared" si="60"/>
        <v>27000</v>
      </c>
      <c r="D73" s="21">
        <f t="shared" si="61"/>
        <v>0.22222222222222221</v>
      </c>
      <c r="E73" s="21">
        <f t="shared" si="62"/>
        <v>0.3888888888888889</v>
      </c>
      <c r="F73" s="43"/>
      <c r="G73" s="5">
        <f t="shared" ref="G73:G90" si="71">G72+50000</f>
        <v>150000</v>
      </c>
      <c r="H73" s="5">
        <f t="shared" ref="H73:H90" si="72">H72+54</f>
        <v>254</v>
      </c>
      <c r="I73" s="5">
        <f t="shared" si="63"/>
        <v>27000</v>
      </c>
      <c r="J73" s="21">
        <f t="shared" si="64"/>
        <v>0.24444444444444444</v>
      </c>
      <c r="K73" s="21">
        <f t="shared" si="65"/>
        <v>0.41111111111111109</v>
      </c>
      <c r="L73" s="43"/>
      <c r="M73" s="5">
        <f t="shared" ref="M73:M90" si="73">M72+50000</f>
        <v>150000</v>
      </c>
      <c r="N73" s="5">
        <f t="shared" ref="N73:N90" si="74">N72+50</f>
        <v>241.66666666666666</v>
      </c>
      <c r="O73" s="5">
        <f t="shared" si="66"/>
        <v>27000</v>
      </c>
      <c r="P73" s="21">
        <f t="shared" si="67"/>
        <v>0.26666666666666666</v>
      </c>
      <c r="Q73" s="21">
        <f t="shared" si="68"/>
        <v>0.43333333333333335</v>
      </c>
      <c r="R73" s="43"/>
      <c r="S73" s="43"/>
      <c r="T73" s="43"/>
      <c r="U73" s="43"/>
      <c r="V73" s="43"/>
      <c r="W73" s="43"/>
    </row>
    <row r="74" spans="1:26" ht="12.5" x14ac:dyDescent="0.25">
      <c r="A74" s="5">
        <f t="shared" si="69"/>
        <v>200000</v>
      </c>
      <c r="B74" s="5">
        <f t="shared" si="70"/>
        <v>315</v>
      </c>
      <c r="C74" s="5">
        <f t="shared" si="60"/>
        <v>36000</v>
      </c>
      <c r="D74" s="21">
        <f t="shared" si="61"/>
        <v>0.16666666666666666</v>
      </c>
      <c r="E74" s="21">
        <f t="shared" si="62"/>
        <v>0.33333333333333331</v>
      </c>
      <c r="F74" s="43"/>
      <c r="G74" s="5">
        <f t="shared" si="71"/>
        <v>200000</v>
      </c>
      <c r="H74" s="5">
        <f t="shared" si="72"/>
        <v>308</v>
      </c>
      <c r="I74" s="5">
        <f t="shared" si="63"/>
        <v>36000</v>
      </c>
      <c r="J74" s="21">
        <f t="shared" si="64"/>
        <v>0.18333333333333332</v>
      </c>
      <c r="K74" s="21">
        <f t="shared" si="65"/>
        <v>0.35</v>
      </c>
      <c r="L74" s="43"/>
      <c r="M74" s="5">
        <f t="shared" si="73"/>
        <v>200000</v>
      </c>
      <c r="N74" s="5">
        <f t="shared" si="74"/>
        <v>291.66666666666663</v>
      </c>
      <c r="O74" s="5">
        <f t="shared" si="66"/>
        <v>36000</v>
      </c>
      <c r="P74" s="21">
        <f t="shared" si="67"/>
        <v>0.2</v>
      </c>
      <c r="Q74" s="21">
        <f t="shared" si="68"/>
        <v>0.36666666666666664</v>
      </c>
      <c r="R74" s="43"/>
      <c r="S74" s="43"/>
      <c r="T74" s="43"/>
      <c r="U74" s="43"/>
      <c r="V74" s="43"/>
      <c r="W74" s="43"/>
    </row>
    <row r="75" spans="1:26" ht="12.5" x14ac:dyDescent="0.25">
      <c r="A75" s="5">
        <f t="shared" si="69"/>
        <v>250000</v>
      </c>
      <c r="B75" s="5">
        <f t="shared" si="70"/>
        <v>365</v>
      </c>
      <c r="C75" s="5">
        <f t="shared" si="60"/>
        <v>45000</v>
      </c>
      <c r="D75" s="21">
        <f t="shared" si="61"/>
        <v>0.13333333333333333</v>
      </c>
      <c r="E75" s="21">
        <f t="shared" si="62"/>
        <v>0.3</v>
      </c>
      <c r="F75" s="43"/>
      <c r="G75" s="5">
        <f t="shared" si="71"/>
        <v>250000</v>
      </c>
      <c r="H75" s="5">
        <f t="shared" si="72"/>
        <v>362</v>
      </c>
      <c r="I75" s="5">
        <f t="shared" si="63"/>
        <v>45000</v>
      </c>
      <c r="J75" s="21">
        <f t="shared" si="64"/>
        <v>0.14666666666666667</v>
      </c>
      <c r="K75" s="21">
        <f t="shared" si="65"/>
        <v>0.31333333333333335</v>
      </c>
      <c r="L75" s="43"/>
      <c r="M75" s="5">
        <f t="shared" si="73"/>
        <v>250000</v>
      </c>
      <c r="N75" s="5">
        <f t="shared" si="74"/>
        <v>341.66666666666663</v>
      </c>
      <c r="O75" s="5">
        <f t="shared" si="66"/>
        <v>45000</v>
      </c>
      <c r="P75" s="21">
        <f t="shared" si="67"/>
        <v>0.16</v>
      </c>
      <c r="Q75" s="21">
        <f t="shared" si="68"/>
        <v>0.32666666666666666</v>
      </c>
      <c r="R75" s="43"/>
      <c r="S75" s="43"/>
      <c r="T75" s="43"/>
      <c r="U75" s="43"/>
      <c r="V75" s="43"/>
      <c r="W75" s="43"/>
    </row>
    <row r="76" spans="1:26" ht="12.5" x14ac:dyDescent="0.25">
      <c r="A76" s="5">
        <f t="shared" si="69"/>
        <v>300000</v>
      </c>
      <c r="B76" s="5">
        <f t="shared" si="70"/>
        <v>415</v>
      </c>
      <c r="C76" s="5">
        <f t="shared" si="60"/>
        <v>54000</v>
      </c>
      <c r="D76" s="21">
        <f t="shared" si="61"/>
        <v>0.1111111111111111</v>
      </c>
      <c r="E76" s="21">
        <f t="shared" si="62"/>
        <v>0.27777777777777779</v>
      </c>
      <c r="F76" s="43"/>
      <c r="G76" s="5">
        <f t="shared" si="71"/>
        <v>300000</v>
      </c>
      <c r="H76" s="5">
        <f t="shared" si="72"/>
        <v>416</v>
      </c>
      <c r="I76" s="5">
        <f t="shared" si="63"/>
        <v>54000</v>
      </c>
      <c r="J76" s="21">
        <f t="shared" si="64"/>
        <v>0.12222222222222222</v>
      </c>
      <c r="K76" s="21">
        <f t="shared" si="65"/>
        <v>0.28888888888888886</v>
      </c>
      <c r="L76" s="43"/>
      <c r="M76" s="5">
        <f t="shared" si="73"/>
        <v>300000</v>
      </c>
      <c r="N76" s="5">
        <f t="shared" si="74"/>
        <v>391.66666666666663</v>
      </c>
      <c r="O76" s="5">
        <f t="shared" si="66"/>
        <v>54000</v>
      </c>
      <c r="P76" s="21">
        <f t="shared" si="67"/>
        <v>0.13333333333333333</v>
      </c>
      <c r="Q76" s="21">
        <f t="shared" si="68"/>
        <v>0.3</v>
      </c>
      <c r="R76" s="43"/>
      <c r="S76" s="43"/>
      <c r="T76" s="43"/>
      <c r="U76" s="43"/>
      <c r="V76" s="43"/>
      <c r="W76" s="43"/>
    </row>
    <row r="77" spans="1:26" ht="12.5" x14ac:dyDescent="0.25">
      <c r="A77" s="5">
        <f t="shared" si="69"/>
        <v>350000</v>
      </c>
      <c r="B77" s="5">
        <f t="shared" si="70"/>
        <v>465</v>
      </c>
      <c r="C77" s="5">
        <f t="shared" si="60"/>
        <v>63000</v>
      </c>
      <c r="D77" s="21">
        <f t="shared" si="61"/>
        <v>9.5238095238095233E-2</v>
      </c>
      <c r="E77" s="21">
        <f t="shared" si="62"/>
        <v>0.26190476190476192</v>
      </c>
      <c r="F77" s="43"/>
      <c r="G77" s="5">
        <f t="shared" si="71"/>
        <v>350000</v>
      </c>
      <c r="H77" s="5">
        <f t="shared" si="72"/>
        <v>470</v>
      </c>
      <c r="I77" s="5">
        <f t="shared" si="63"/>
        <v>63000</v>
      </c>
      <c r="J77" s="21">
        <f t="shared" si="64"/>
        <v>0.10476190476190476</v>
      </c>
      <c r="K77" s="21">
        <f t="shared" si="65"/>
        <v>0.27142857142857141</v>
      </c>
      <c r="L77" s="43"/>
      <c r="M77" s="5">
        <f t="shared" si="73"/>
        <v>350000</v>
      </c>
      <c r="N77" s="5">
        <f t="shared" si="74"/>
        <v>441.66666666666663</v>
      </c>
      <c r="O77" s="5">
        <f t="shared" si="66"/>
        <v>63000</v>
      </c>
      <c r="P77" s="21">
        <f t="shared" si="67"/>
        <v>0.11428571428571428</v>
      </c>
      <c r="Q77" s="21">
        <f t="shared" si="68"/>
        <v>0.28095238095238095</v>
      </c>
      <c r="R77" s="43"/>
      <c r="S77" s="43"/>
      <c r="T77" s="43"/>
      <c r="U77" s="43"/>
      <c r="V77" s="43"/>
      <c r="W77" s="43"/>
    </row>
    <row r="78" spans="1:26" ht="12.5" x14ac:dyDescent="0.25">
      <c r="A78" s="5">
        <f t="shared" si="69"/>
        <v>400000</v>
      </c>
      <c r="B78" s="5">
        <f t="shared" si="70"/>
        <v>515</v>
      </c>
      <c r="C78" s="5">
        <f t="shared" si="60"/>
        <v>72000</v>
      </c>
      <c r="D78" s="21">
        <f t="shared" si="61"/>
        <v>8.3333333333333329E-2</v>
      </c>
      <c r="E78" s="21">
        <f t="shared" si="62"/>
        <v>0.25</v>
      </c>
      <c r="F78" s="43"/>
      <c r="G78" s="5">
        <f t="shared" si="71"/>
        <v>400000</v>
      </c>
      <c r="H78" s="5">
        <f t="shared" si="72"/>
        <v>524</v>
      </c>
      <c r="I78" s="5">
        <f t="shared" si="63"/>
        <v>72000</v>
      </c>
      <c r="J78" s="21">
        <f t="shared" si="64"/>
        <v>9.166666666666666E-2</v>
      </c>
      <c r="K78" s="21">
        <f t="shared" si="65"/>
        <v>0.25833333333333336</v>
      </c>
      <c r="L78" s="43"/>
      <c r="M78" s="5">
        <f t="shared" si="73"/>
        <v>400000</v>
      </c>
      <c r="N78" s="5">
        <f t="shared" si="74"/>
        <v>491.66666666666663</v>
      </c>
      <c r="O78" s="5">
        <f t="shared" si="66"/>
        <v>72000</v>
      </c>
      <c r="P78" s="21">
        <f t="shared" si="67"/>
        <v>0.1</v>
      </c>
      <c r="Q78" s="21">
        <f t="shared" si="68"/>
        <v>0.26666666666666666</v>
      </c>
      <c r="R78" s="43"/>
      <c r="S78" s="43"/>
      <c r="T78" s="43"/>
      <c r="U78" s="43"/>
      <c r="V78" s="43"/>
      <c r="W78" s="43"/>
    </row>
    <row r="79" spans="1:26" ht="12.5" x14ac:dyDescent="0.25">
      <c r="A79" s="5">
        <f t="shared" si="69"/>
        <v>450000</v>
      </c>
      <c r="B79" s="5">
        <f t="shared" si="70"/>
        <v>565</v>
      </c>
      <c r="C79" s="5">
        <f t="shared" si="60"/>
        <v>81000</v>
      </c>
      <c r="D79" s="21">
        <f t="shared" si="61"/>
        <v>7.407407407407407E-2</v>
      </c>
      <c r="E79" s="21">
        <f t="shared" si="62"/>
        <v>0.24074074074074073</v>
      </c>
      <c r="F79" s="43"/>
      <c r="G79" s="5">
        <f t="shared" si="71"/>
        <v>450000</v>
      </c>
      <c r="H79" s="5">
        <f t="shared" si="72"/>
        <v>578</v>
      </c>
      <c r="I79" s="5">
        <f t="shared" si="63"/>
        <v>81000</v>
      </c>
      <c r="J79" s="21">
        <f t="shared" si="64"/>
        <v>8.1481481481481488E-2</v>
      </c>
      <c r="K79" s="21">
        <f t="shared" si="65"/>
        <v>0.24814814814814815</v>
      </c>
      <c r="L79" s="43"/>
      <c r="M79" s="5">
        <f t="shared" si="73"/>
        <v>450000</v>
      </c>
      <c r="N79" s="5">
        <f t="shared" si="74"/>
        <v>541.66666666666663</v>
      </c>
      <c r="O79" s="5">
        <f t="shared" si="66"/>
        <v>81000</v>
      </c>
      <c r="P79" s="21">
        <f t="shared" si="67"/>
        <v>8.8888888888888892E-2</v>
      </c>
      <c r="Q79" s="21">
        <f t="shared" si="68"/>
        <v>0.25555555555555554</v>
      </c>
      <c r="R79" s="43"/>
      <c r="S79" s="43"/>
      <c r="T79" s="43"/>
      <c r="U79" s="43"/>
      <c r="V79" s="43"/>
      <c r="W79" s="43"/>
    </row>
    <row r="80" spans="1:26" ht="12.5" x14ac:dyDescent="0.25">
      <c r="A80" s="5">
        <f t="shared" si="69"/>
        <v>500000</v>
      </c>
      <c r="B80" s="5">
        <f t="shared" si="70"/>
        <v>615</v>
      </c>
      <c r="C80" s="5">
        <f t="shared" si="60"/>
        <v>90000</v>
      </c>
      <c r="D80" s="21">
        <f t="shared" si="61"/>
        <v>6.6666666666666666E-2</v>
      </c>
      <c r="E80" s="21">
        <f t="shared" si="62"/>
        <v>0.23333333333333334</v>
      </c>
      <c r="F80" s="43"/>
      <c r="G80" s="5">
        <f t="shared" si="71"/>
        <v>500000</v>
      </c>
      <c r="H80" s="5">
        <f t="shared" si="72"/>
        <v>632</v>
      </c>
      <c r="I80" s="5">
        <f t="shared" si="63"/>
        <v>90000</v>
      </c>
      <c r="J80" s="21">
        <f t="shared" si="64"/>
        <v>7.3333333333333334E-2</v>
      </c>
      <c r="K80" s="21">
        <f t="shared" si="65"/>
        <v>0.24</v>
      </c>
      <c r="L80" s="43"/>
      <c r="M80" s="5">
        <f t="shared" si="73"/>
        <v>500000</v>
      </c>
      <c r="N80" s="5">
        <f t="shared" si="74"/>
        <v>591.66666666666663</v>
      </c>
      <c r="O80" s="5">
        <f t="shared" si="66"/>
        <v>90000</v>
      </c>
      <c r="P80" s="21">
        <f t="shared" si="67"/>
        <v>0.08</v>
      </c>
      <c r="Q80" s="21">
        <f t="shared" si="68"/>
        <v>0.24666666666666667</v>
      </c>
      <c r="R80" s="43"/>
      <c r="S80" s="43"/>
      <c r="T80" s="43"/>
      <c r="U80" s="43"/>
      <c r="V80" s="43"/>
      <c r="W80" s="43"/>
    </row>
    <row r="81" spans="1:23" ht="12.5" x14ac:dyDescent="0.25">
      <c r="A81" s="5">
        <f t="shared" si="69"/>
        <v>550000</v>
      </c>
      <c r="B81" s="5">
        <f t="shared" si="70"/>
        <v>665</v>
      </c>
      <c r="C81" s="5">
        <f t="shared" si="60"/>
        <v>99000</v>
      </c>
      <c r="D81" s="21">
        <f t="shared" si="61"/>
        <v>6.0606060606060608E-2</v>
      </c>
      <c r="E81" s="21">
        <f t="shared" si="62"/>
        <v>0.22727272727272727</v>
      </c>
      <c r="F81" s="43"/>
      <c r="G81" s="5">
        <f t="shared" si="71"/>
        <v>550000</v>
      </c>
      <c r="H81" s="5">
        <f t="shared" si="72"/>
        <v>686</v>
      </c>
      <c r="I81" s="5">
        <f t="shared" si="63"/>
        <v>99000</v>
      </c>
      <c r="J81" s="21">
        <f t="shared" si="64"/>
        <v>6.6666666666666666E-2</v>
      </c>
      <c r="K81" s="21">
        <f t="shared" si="65"/>
        <v>0.23333333333333334</v>
      </c>
      <c r="L81" s="43"/>
      <c r="M81" s="5">
        <f t="shared" si="73"/>
        <v>550000</v>
      </c>
      <c r="N81" s="5">
        <f t="shared" si="74"/>
        <v>641.66666666666663</v>
      </c>
      <c r="O81" s="5">
        <f t="shared" si="66"/>
        <v>99000</v>
      </c>
      <c r="P81" s="21">
        <f t="shared" si="67"/>
        <v>7.2727272727272724E-2</v>
      </c>
      <c r="Q81" s="21">
        <f t="shared" si="68"/>
        <v>0.23939393939393938</v>
      </c>
      <c r="R81" s="43"/>
      <c r="S81" s="43"/>
      <c r="T81" s="43"/>
      <c r="U81" s="43"/>
      <c r="V81" s="43"/>
      <c r="W81" s="43"/>
    </row>
    <row r="82" spans="1:23" ht="12.5" x14ac:dyDescent="0.25">
      <c r="A82" s="5">
        <f t="shared" si="69"/>
        <v>600000</v>
      </c>
      <c r="B82" s="5">
        <f t="shared" si="70"/>
        <v>715</v>
      </c>
      <c r="C82" s="5">
        <f t="shared" si="60"/>
        <v>108000</v>
      </c>
      <c r="D82" s="21">
        <f t="shared" si="61"/>
        <v>5.5555555555555552E-2</v>
      </c>
      <c r="E82" s="21">
        <f t="shared" si="62"/>
        <v>0.22222222222222221</v>
      </c>
      <c r="F82" s="43"/>
      <c r="G82" s="5">
        <f t="shared" si="71"/>
        <v>600000</v>
      </c>
      <c r="H82" s="5">
        <f t="shared" si="72"/>
        <v>740</v>
      </c>
      <c r="I82" s="5">
        <f t="shared" si="63"/>
        <v>108000</v>
      </c>
      <c r="J82" s="21">
        <f t="shared" si="64"/>
        <v>6.1111111111111109E-2</v>
      </c>
      <c r="K82" s="21">
        <f t="shared" si="65"/>
        <v>0.22777777777777777</v>
      </c>
      <c r="L82" s="43"/>
      <c r="M82" s="5">
        <f t="shared" si="73"/>
        <v>600000</v>
      </c>
      <c r="N82" s="5">
        <f t="shared" si="74"/>
        <v>691.66666666666663</v>
      </c>
      <c r="O82" s="5">
        <f t="shared" si="66"/>
        <v>108000</v>
      </c>
      <c r="P82" s="21">
        <f t="shared" si="67"/>
        <v>6.6666666666666666E-2</v>
      </c>
      <c r="Q82" s="21">
        <f t="shared" si="68"/>
        <v>0.23333333333333334</v>
      </c>
      <c r="R82" s="43"/>
      <c r="S82" s="43"/>
      <c r="T82" s="43"/>
      <c r="U82" s="43"/>
      <c r="V82" s="43"/>
      <c r="W82" s="43"/>
    </row>
    <row r="83" spans="1:23" ht="12.5" x14ac:dyDescent="0.25">
      <c r="A83" s="5">
        <f t="shared" si="69"/>
        <v>650000</v>
      </c>
      <c r="B83" s="5">
        <f t="shared" si="70"/>
        <v>765</v>
      </c>
      <c r="C83" s="5">
        <f t="shared" si="60"/>
        <v>117000</v>
      </c>
      <c r="D83" s="21">
        <f t="shared" si="61"/>
        <v>5.128205128205128E-2</v>
      </c>
      <c r="E83" s="21">
        <f t="shared" si="62"/>
        <v>0.21794871794871795</v>
      </c>
      <c r="F83" s="43"/>
      <c r="G83" s="5">
        <f t="shared" si="71"/>
        <v>650000</v>
      </c>
      <c r="H83" s="5">
        <f t="shared" si="72"/>
        <v>794</v>
      </c>
      <c r="I83" s="5">
        <f t="shared" si="63"/>
        <v>117000</v>
      </c>
      <c r="J83" s="21">
        <f t="shared" si="64"/>
        <v>5.6410256410256411E-2</v>
      </c>
      <c r="K83" s="21">
        <f t="shared" si="65"/>
        <v>0.22307692307692309</v>
      </c>
      <c r="L83" s="43"/>
      <c r="M83" s="5">
        <f t="shared" si="73"/>
        <v>650000</v>
      </c>
      <c r="N83" s="5">
        <f t="shared" si="74"/>
        <v>741.66666666666663</v>
      </c>
      <c r="O83" s="5">
        <f t="shared" si="66"/>
        <v>117000</v>
      </c>
      <c r="P83" s="21">
        <f t="shared" si="67"/>
        <v>6.1538461538461542E-2</v>
      </c>
      <c r="Q83" s="21">
        <f t="shared" si="68"/>
        <v>0.2282051282051282</v>
      </c>
      <c r="R83" s="43"/>
      <c r="S83" s="43"/>
      <c r="T83" s="43"/>
      <c r="U83" s="43"/>
      <c r="V83" s="43"/>
      <c r="W83" s="43"/>
    </row>
    <row r="84" spans="1:23" ht="12.5" x14ac:dyDescent="0.25">
      <c r="A84" s="5">
        <f t="shared" si="69"/>
        <v>700000</v>
      </c>
      <c r="B84" s="5">
        <f t="shared" si="70"/>
        <v>815</v>
      </c>
      <c r="C84" s="5">
        <f t="shared" si="60"/>
        <v>126000</v>
      </c>
      <c r="D84" s="21">
        <f t="shared" si="61"/>
        <v>4.7619047619047616E-2</v>
      </c>
      <c r="E84" s="21">
        <f t="shared" si="62"/>
        <v>0.21428571428571427</v>
      </c>
      <c r="F84" s="43"/>
      <c r="G84" s="5">
        <f t="shared" si="71"/>
        <v>700000</v>
      </c>
      <c r="H84" s="5">
        <f t="shared" si="72"/>
        <v>848</v>
      </c>
      <c r="I84" s="5">
        <f t="shared" si="63"/>
        <v>126000</v>
      </c>
      <c r="J84" s="21">
        <f t="shared" si="64"/>
        <v>5.2380952380952382E-2</v>
      </c>
      <c r="K84" s="21">
        <f t="shared" si="65"/>
        <v>0.21904761904761905</v>
      </c>
      <c r="L84" s="43"/>
      <c r="M84" s="5">
        <f t="shared" si="73"/>
        <v>700000</v>
      </c>
      <c r="N84" s="5">
        <f t="shared" si="74"/>
        <v>791.66666666666663</v>
      </c>
      <c r="O84" s="5">
        <f t="shared" si="66"/>
        <v>126000</v>
      </c>
      <c r="P84" s="21">
        <f t="shared" si="67"/>
        <v>5.7142857142857141E-2</v>
      </c>
      <c r="Q84" s="21">
        <f t="shared" si="68"/>
        <v>0.22380952380952382</v>
      </c>
      <c r="R84" s="43"/>
      <c r="S84" s="43"/>
      <c r="T84" s="43"/>
      <c r="U84" s="43"/>
      <c r="V84" s="43"/>
      <c r="W84" s="43"/>
    </row>
    <row r="85" spans="1:23" ht="12.5" x14ac:dyDescent="0.25">
      <c r="A85" s="5">
        <f t="shared" si="69"/>
        <v>750000</v>
      </c>
      <c r="B85" s="5">
        <f t="shared" si="70"/>
        <v>865</v>
      </c>
      <c r="C85" s="5">
        <f t="shared" si="60"/>
        <v>135000</v>
      </c>
      <c r="D85" s="21">
        <f t="shared" si="61"/>
        <v>4.4444444444444446E-2</v>
      </c>
      <c r="E85" s="21">
        <f t="shared" si="62"/>
        <v>0.21111111111111111</v>
      </c>
      <c r="F85" s="43"/>
      <c r="G85" s="5">
        <f t="shared" si="71"/>
        <v>750000</v>
      </c>
      <c r="H85" s="5">
        <f t="shared" si="72"/>
        <v>902</v>
      </c>
      <c r="I85" s="5">
        <f t="shared" si="63"/>
        <v>135000</v>
      </c>
      <c r="J85" s="21">
        <f t="shared" si="64"/>
        <v>4.8888888888888891E-2</v>
      </c>
      <c r="K85" s="21">
        <f t="shared" si="65"/>
        <v>0.21555555555555556</v>
      </c>
      <c r="L85" s="43"/>
      <c r="M85" s="5">
        <f t="shared" si="73"/>
        <v>750000</v>
      </c>
      <c r="N85" s="5">
        <f t="shared" si="74"/>
        <v>841.66666666666663</v>
      </c>
      <c r="O85" s="5">
        <f t="shared" si="66"/>
        <v>135000</v>
      </c>
      <c r="P85" s="21">
        <f t="shared" si="67"/>
        <v>5.3333333333333337E-2</v>
      </c>
      <c r="Q85" s="21">
        <f t="shared" si="68"/>
        <v>0.22</v>
      </c>
      <c r="R85" s="43"/>
      <c r="S85" s="43"/>
      <c r="T85" s="43"/>
      <c r="U85" s="43"/>
      <c r="V85" s="43"/>
      <c r="W85" s="43"/>
    </row>
    <row r="86" spans="1:23" ht="12.5" x14ac:dyDescent="0.25">
      <c r="A86" s="5">
        <f t="shared" si="69"/>
        <v>800000</v>
      </c>
      <c r="B86" s="5">
        <f t="shared" si="70"/>
        <v>915</v>
      </c>
      <c r="C86" s="5">
        <f t="shared" si="60"/>
        <v>144000</v>
      </c>
      <c r="D86" s="21">
        <f t="shared" si="61"/>
        <v>4.1666666666666664E-2</v>
      </c>
      <c r="E86" s="21">
        <f t="shared" si="62"/>
        <v>0.20833333333333334</v>
      </c>
      <c r="F86" s="43"/>
      <c r="G86" s="5">
        <f t="shared" si="71"/>
        <v>800000</v>
      </c>
      <c r="H86" s="5">
        <f t="shared" si="72"/>
        <v>956</v>
      </c>
      <c r="I86" s="5">
        <f t="shared" si="63"/>
        <v>144000</v>
      </c>
      <c r="J86" s="21">
        <f t="shared" si="64"/>
        <v>4.583333333333333E-2</v>
      </c>
      <c r="K86" s="21">
        <f t="shared" si="65"/>
        <v>0.21249999999999999</v>
      </c>
      <c r="L86" s="43"/>
      <c r="M86" s="5">
        <f t="shared" si="73"/>
        <v>800000</v>
      </c>
      <c r="N86" s="5">
        <f t="shared" si="74"/>
        <v>891.66666666666663</v>
      </c>
      <c r="O86" s="5">
        <f t="shared" si="66"/>
        <v>144000</v>
      </c>
      <c r="P86" s="21">
        <f t="shared" si="67"/>
        <v>0.05</v>
      </c>
      <c r="Q86" s="21">
        <f t="shared" si="68"/>
        <v>0.21666666666666667</v>
      </c>
      <c r="R86" s="43"/>
      <c r="S86" s="43"/>
      <c r="T86" s="43"/>
      <c r="U86" s="43"/>
      <c r="V86" s="43"/>
      <c r="W86" s="43"/>
    </row>
    <row r="87" spans="1:23" ht="12.5" x14ac:dyDescent="0.25">
      <c r="A87" s="5">
        <f t="shared" si="69"/>
        <v>850000</v>
      </c>
      <c r="B87" s="5">
        <f t="shared" si="70"/>
        <v>965</v>
      </c>
      <c r="C87" s="5">
        <f t="shared" si="60"/>
        <v>153000</v>
      </c>
      <c r="D87" s="21">
        <f t="shared" si="61"/>
        <v>3.9215686274509803E-2</v>
      </c>
      <c r="E87" s="21">
        <f t="shared" si="62"/>
        <v>0.20588235294117646</v>
      </c>
      <c r="F87" s="43"/>
      <c r="G87" s="5">
        <f t="shared" si="71"/>
        <v>850000</v>
      </c>
      <c r="H87" s="5">
        <f t="shared" si="72"/>
        <v>1010</v>
      </c>
      <c r="I87" s="5">
        <f t="shared" si="63"/>
        <v>153000</v>
      </c>
      <c r="J87" s="21">
        <f t="shared" si="64"/>
        <v>4.3137254901960784E-2</v>
      </c>
      <c r="K87" s="21">
        <f t="shared" si="65"/>
        <v>0.20980392156862746</v>
      </c>
      <c r="L87" s="43"/>
      <c r="M87" s="5">
        <f t="shared" si="73"/>
        <v>850000</v>
      </c>
      <c r="N87" s="5">
        <f t="shared" si="74"/>
        <v>941.66666666666663</v>
      </c>
      <c r="O87" s="5">
        <f t="shared" si="66"/>
        <v>153000</v>
      </c>
      <c r="P87" s="21">
        <f t="shared" si="67"/>
        <v>4.7058823529411764E-2</v>
      </c>
      <c r="Q87" s="21">
        <f t="shared" si="68"/>
        <v>0.21372549019607842</v>
      </c>
      <c r="R87" s="43"/>
      <c r="S87" s="43"/>
      <c r="T87" s="43"/>
      <c r="U87" s="43"/>
      <c r="V87" s="43"/>
      <c r="W87" s="43"/>
    </row>
    <row r="88" spans="1:23" ht="12.5" x14ac:dyDescent="0.25">
      <c r="A88" s="5">
        <f t="shared" si="69"/>
        <v>900000</v>
      </c>
      <c r="B88" s="5">
        <f t="shared" si="70"/>
        <v>1015</v>
      </c>
      <c r="C88" s="5">
        <f t="shared" si="60"/>
        <v>162000</v>
      </c>
      <c r="D88" s="21">
        <f t="shared" si="61"/>
        <v>3.7037037037037035E-2</v>
      </c>
      <c r="E88" s="21">
        <f t="shared" si="62"/>
        <v>0.20370370370370369</v>
      </c>
      <c r="F88" s="43"/>
      <c r="G88" s="5">
        <f t="shared" si="71"/>
        <v>900000</v>
      </c>
      <c r="H88" s="5">
        <f t="shared" si="72"/>
        <v>1064</v>
      </c>
      <c r="I88" s="5">
        <f t="shared" si="63"/>
        <v>162000</v>
      </c>
      <c r="J88" s="21">
        <f t="shared" si="64"/>
        <v>4.0740740740740744E-2</v>
      </c>
      <c r="K88" s="21">
        <f t="shared" si="65"/>
        <v>0.2074074074074074</v>
      </c>
      <c r="L88" s="43"/>
      <c r="M88" s="5">
        <f t="shared" si="73"/>
        <v>900000</v>
      </c>
      <c r="N88" s="5">
        <f t="shared" si="74"/>
        <v>991.66666666666663</v>
      </c>
      <c r="O88" s="5">
        <f t="shared" si="66"/>
        <v>162000</v>
      </c>
      <c r="P88" s="21">
        <f t="shared" si="67"/>
        <v>4.4444444444444446E-2</v>
      </c>
      <c r="Q88" s="21">
        <f t="shared" si="68"/>
        <v>0.21111111111111111</v>
      </c>
      <c r="R88" s="43"/>
      <c r="S88" s="43"/>
      <c r="T88" s="43"/>
      <c r="U88" s="43"/>
      <c r="V88" s="43"/>
      <c r="W88" s="43"/>
    </row>
    <row r="89" spans="1:23" ht="12.5" x14ac:dyDescent="0.25">
      <c r="A89" s="5">
        <f t="shared" si="69"/>
        <v>950000</v>
      </c>
      <c r="B89" s="5">
        <f t="shared" si="70"/>
        <v>1065</v>
      </c>
      <c r="C89" s="5">
        <f t="shared" si="60"/>
        <v>171000</v>
      </c>
      <c r="D89" s="21">
        <f t="shared" si="61"/>
        <v>3.5087719298245612E-2</v>
      </c>
      <c r="E89" s="21">
        <f t="shared" si="62"/>
        <v>0.20175438596491227</v>
      </c>
      <c r="F89" s="43"/>
      <c r="G89" s="5">
        <f t="shared" si="71"/>
        <v>950000</v>
      </c>
      <c r="H89" s="5">
        <f t="shared" si="72"/>
        <v>1118</v>
      </c>
      <c r="I89" s="5">
        <f t="shared" si="63"/>
        <v>171000</v>
      </c>
      <c r="J89" s="21">
        <f t="shared" si="64"/>
        <v>3.8596491228070177E-2</v>
      </c>
      <c r="K89" s="21">
        <f t="shared" si="65"/>
        <v>0.20526315789473684</v>
      </c>
      <c r="L89" s="43"/>
      <c r="M89" s="5">
        <f t="shared" si="73"/>
        <v>950000</v>
      </c>
      <c r="N89" s="5">
        <f t="shared" si="74"/>
        <v>1041.6666666666665</v>
      </c>
      <c r="O89" s="5">
        <f t="shared" si="66"/>
        <v>171000</v>
      </c>
      <c r="P89" s="21">
        <f t="shared" si="67"/>
        <v>4.2105263157894736E-2</v>
      </c>
      <c r="Q89" s="21">
        <f t="shared" si="68"/>
        <v>0.20877192982456141</v>
      </c>
      <c r="R89" s="43"/>
      <c r="S89" s="43"/>
      <c r="T89" s="43"/>
      <c r="U89" s="43"/>
      <c r="V89" s="43"/>
      <c r="W89" s="43"/>
    </row>
    <row r="90" spans="1:23" ht="12.5" x14ac:dyDescent="0.25">
      <c r="A90" s="5">
        <f t="shared" si="69"/>
        <v>1000000</v>
      </c>
      <c r="B90" s="5">
        <f t="shared" si="70"/>
        <v>1115</v>
      </c>
      <c r="C90" s="5">
        <f t="shared" si="60"/>
        <v>180000</v>
      </c>
      <c r="D90" s="21">
        <f t="shared" si="61"/>
        <v>3.3333333333333333E-2</v>
      </c>
      <c r="E90" s="21">
        <f t="shared" si="62"/>
        <v>0.2</v>
      </c>
      <c r="F90" s="43"/>
      <c r="G90" s="5">
        <f t="shared" si="71"/>
        <v>1000000</v>
      </c>
      <c r="H90" s="5">
        <f t="shared" si="72"/>
        <v>1172</v>
      </c>
      <c r="I90" s="5">
        <f t="shared" si="63"/>
        <v>180000</v>
      </c>
      <c r="J90" s="21">
        <f t="shared" si="64"/>
        <v>3.6666666666666667E-2</v>
      </c>
      <c r="K90" s="21">
        <f t="shared" si="65"/>
        <v>0.20333333333333334</v>
      </c>
      <c r="L90" s="43"/>
      <c r="M90" s="5">
        <f t="shared" si="73"/>
        <v>1000000</v>
      </c>
      <c r="N90" s="5">
        <f t="shared" si="74"/>
        <v>1091.6666666666665</v>
      </c>
      <c r="O90" s="5">
        <f t="shared" si="66"/>
        <v>180000</v>
      </c>
      <c r="P90" s="21">
        <f t="shared" si="67"/>
        <v>0.04</v>
      </c>
      <c r="Q90" s="21">
        <f t="shared" si="68"/>
        <v>0.20666666666666667</v>
      </c>
      <c r="R90" s="43"/>
      <c r="S90" s="43"/>
      <c r="T90" s="43"/>
      <c r="U90" s="43"/>
      <c r="V90" s="43"/>
      <c r="W90" s="43"/>
    </row>
    <row r="91" spans="1:23" ht="12.5" hidden="1" x14ac:dyDescent="0.25">
      <c r="A91" s="26"/>
    </row>
    <row r="92" spans="1:23" ht="12.5" hidden="1" x14ac:dyDescent="0.25">
      <c r="A92" s="26"/>
    </row>
    <row r="93" spans="1:23" ht="12.5" hidden="1" x14ac:dyDescent="0.25">
      <c r="A93" s="26"/>
    </row>
    <row r="94" spans="1:23" ht="12.5" hidden="1" x14ac:dyDescent="0.25"/>
    <row r="95" spans="1:23" ht="12.5" hidden="1" x14ac:dyDescent="0.25"/>
    <row r="96" spans="1:23" ht="12.5" hidden="1" x14ac:dyDescent="0.25"/>
    <row r="97" ht="12.5" hidden="1" x14ac:dyDescent="0.25"/>
    <row r="98" ht="12.5" hidden="1" x14ac:dyDescent="0.25"/>
    <row r="99" ht="12.5" hidden="1" x14ac:dyDescent="0.25"/>
    <row r="100" ht="12.5" hidden="1" x14ac:dyDescent="0.25"/>
    <row r="101" ht="12.5" hidden="1" x14ac:dyDescent="0.25"/>
    <row r="102" ht="12.5" hidden="1" x14ac:dyDescent="0.25"/>
    <row r="103" ht="12.5" hidden="1" x14ac:dyDescent="0.25"/>
    <row r="104" ht="12.5" hidden="1" x14ac:dyDescent="0.25"/>
    <row r="105" ht="12.5" hidden="1" x14ac:dyDescent="0.25"/>
    <row r="106" ht="12.5" hidden="1" x14ac:dyDescent="0.25"/>
    <row r="107" ht="12.5" hidden="1" x14ac:dyDescent="0.25"/>
    <row r="108" ht="12.5" hidden="1" x14ac:dyDescent="0.25"/>
    <row r="109" ht="12.5" hidden="1" x14ac:dyDescent="0.25"/>
    <row r="110" ht="12.5" hidden="1" x14ac:dyDescent="0.25"/>
    <row r="111" ht="12.5" hidden="1" x14ac:dyDescent="0.25"/>
    <row r="112" ht="12.5" hidden="1" x14ac:dyDescent="0.25"/>
    <row r="113" ht="12.5" hidden="1" x14ac:dyDescent="0.25"/>
    <row r="114" ht="12.5" hidden="1" x14ac:dyDescent="0.25"/>
    <row r="115" ht="12.5" hidden="1" x14ac:dyDescent="0.25"/>
    <row r="116" ht="12.5" hidden="1" x14ac:dyDescent="0.25"/>
    <row r="117" ht="12.5" hidden="1" x14ac:dyDescent="0.25"/>
    <row r="118" ht="12.5" hidden="1" x14ac:dyDescent="0.25"/>
    <row r="119" ht="12.5" hidden="1" x14ac:dyDescent="0.25"/>
    <row r="120" ht="12.5" hidden="1" x14ac:dyDescent="0.25"/>
    <row r="121" ht="12.5" hidden="1" x14ac:dyDescent="0.25"/>
    <row r="122" ht="12.5" hidden="1" x14ac:dyDescent="0.25"/>
    <row r="123" ht="12.5" hidden="1" x14ac:dyDescent="0.25"/>
    <row r="124" ht="12.5" hidden="1" x14ac:dyDescent="0.25"/>
    <row r="125" ht="12.5" hidden="1" x14ac:dyDescent="0.25"/>
    <row r="126" ht="12.5" hidden="1" x14ac:dyDescent="0.25"/>
    <row r="127" ht="12.5" hidden="1" x14ac:dyDescent="0.25"/>
    <row r="128" ht="12.5" hidden="1" x14ac:dyDescent="0.25"/>
    <row r="129" ht="12.5" hidden="1" x14ac:dyDescent="0.25"/>
    <row r="130" ht="12.5" hidden="1" x14ac:dyDescent="0.25"/>
    <row r="131" ht="12.5" hidden="1" x14ac:dyDescent="0.25"/>
    <row r="132" ht="12.5" hidden="1" x14ac:dyDescent="0.25"/>
    <row r="133" ht="12.5" hidden="1" x14ac:dyDescent="0.25"/>
    <row r="134" ht="12.5" hidden="1" x14ac:dyDescent="0.25"/>
    <row r="135" ht="12.5" hidden="1" x14ac:dyDescent="0.25"/>
    <row r="136" ht="12.5" hidden="1" x14ac:dyDescent="0.25"/>
    <row r="137" ht="12.5" hidden="1" x14ac:dyDescent="0.25"/>
    <row r="138" ht="12.5" hidden="1" x14ac:dyDescent="0.25"/>
    <row r="139" ht="12.5" hidden="1" x14ac:dyDescent="0.25"/>
    <row r="140" ht="12.5" hidden="1" x14ac:dyDescent="0.25"/>
    <row r="141" ht="12.5" hidden="1" x14ac:dyDescent="0.25"/>
    <row r="142" ht="12.5" hidden="1" x14ac:dyDescent="0.25"/>
    <row r="143" ht="12.5" hidden="1" x14ac:dyDescent="0.25"/>
    <row r="144" ht="12.5" hidden="1" x14ac:dyDescent="0.25"/>
    <row r="145" ht="12.5" hidden="1" x14ac:dyDescent="0.25"/>
    <row r="146" ht="12.5" hidden="1" x14ac:dyDescent="0.25"/>
    <row r="147" ht="12.5" hidden="1" x14ac:dyDescent="0.25"/>
    <row r="148" ht="12.5" hidden="1" x14ac:dyDescent="0.25"/>
    <row r="149" ht="12.5" hidden="1" x14ac:dyDescent="0.25"/>
    <row r="150" ht="12.5" hidden="1" x14ac:dyDescent="0.25"/>
    <row r="151" ht="12.5" hidden="1" x14ac:dyDescent="0.25"/>
    <row r="152" ht="12.5" hidden="1" x14ac:dyDescent="0.25"/>
    <row r="153" ht="12.5" hidden="1" x14ac:dyDescent="0.25"/>
    <row r="154" ht="12.5" hidden="1" x14ac:dyDescent="0.25"/>
    <row r="155" ht="12.5" hidden="1" x14ac:dyDescent="0.25"/>
    <row r="156" ht="12.5" hidden="1" x14ac:dyDescent="0.25"/>
    <row r="157" ht="12.5" hidden="1" x14ac:dyDescent="0.25"/>
    <row r="158" ht="12.5" hidden="1" x14ac:dyDescent="0.25"/>
    <row r="159" ht="12.5" hidden="1" x14ac:dyDescent="0.25"/>
    <row r="160" ht="12.5" hidden="1" x14ac:dyDescent="0.25"/>
    <row r="161" ht="12.5" hidden="1" x14ac:dyDescent="0.25"/>
    <row r="162" ht="12.5" hidden="1" x14ac:dyDescent="0.25"/>
    <row r="163" ht="12.5" hidden="1" x14ac:dyDescent="0.25"/>
    <row r="164" ht="12.5" hidden="1" x14ac:dyDescent="0.25"/>
    <row r="165" ht="12.5" hidden="1" x14ac:dyDescent="0.25"/>
    <row r="166" ht="12.5" hidden="1" x14ac:dyDescent="0.25"/>
    <row r="167" ht="12.5" hidden="1" x14ac:dyDescent="0.25"/>
    <row r="168" ht="12.5" hidden="1" x14ac:dyDescent="0.25"/>
    <row r="169" ht="12.5" hidden="1" x14ac:dyDescent="0.25"/>
    <row r="170" ht="12.5" hidden="1" x14ac:dyDescent="0.25"/>
    <row r="171" ht="12.5" hidden="1" x14ac:dyDescent="0.25"/>
    <row r="172" ht="12.5" hidden="1" x14ac:dyDescent="0.25"/>
    <row r="173" ht="12.5" hidden="1" x14ac:dyDescent="0.25"/>
    <row r="174" ht="12.5" hidden="1" x14ac:dyDescent="0.25"/>
    <row r="175" ht="12.5" hidden="1" x14ac:dyDescent="0.25"/>
    <row r="176" ht="12.5" hidden="1" x14ac:dyDescent="0.25"/>
    <row r="177" ht="12.5" hidden="1" x14ac:dyDescent="0.25"/>
    <row r="178" ht="12.5" hidden="1" x14ac:dyDescent="0.25"/>
    <row r="179" ht="12.5" hidden="1" x14ac:dyDescent="0.25"/>
    <row r="180" ht="12.5" hidden="1" x14ac:dyDescent="0.25"/>
    <row r="181" ht="12.5" hidden="1" x14ac:dyDescent="0.25"/>
    <row r="182" ht="12.5" hidden="1" x14ac:dyDescent="0.25"/>
    <row r="183" ht="12.5" hidden="1" x14ac:dyDescent="0.25"/>
    <row r="184" ht="12.5" hidden="1" x14ac:dyDescent="0.25"/>
    <row r="185" ht="12.5" hidden="1" x14ac:dyDescent="0.25"/>
    <row r="186" ht="12.5" hidden="1" x14ac:dyDescent="0.25"/>
    <row r="187" ht="12.5" hidden="1" x14ac:dyDescent="0.25"/>
    <row r="188" ht="12.5" hidden="1" x14ac:dyDescent="0.25"/>
    <row r="189" ht="12.5" hidden="1" x14ac:dyDescent="0.25"/>
    <row r="190" ht="12.5" hidden="1" x14ac:dyDescent="0.25"/>
    <row r="191" ht="12.5" hidden="1" x14ac:dyDescent="0.25"/>
    <row r="192" ht="12.5" hidden="1" x14ac:dyDescent="0.25"/>
    <row r="193" ht="12.5" hidden="1" x14ac:dyDescent="0.25"/>
    <row r="194" ht="12.5" hidden="1" x14ac:dyDescent="0.25"/>
    <row r="195" ht="12.5" hidden="1" x14ac:dyDescent="0.25"/>
    <row r="196" ht="12.5" hidden="1" x14ac:dyDescent="0.25"/>
    <row r="197" ht="12.5" hidden="1" x14ac:dyDescent="0.25"/>
    <row r="198" ht="12.5" hidden="1" x14ac:dyDescent="0.25"/>
    <row r="199" ht="12.5" hidden="1" x14ac:dyDescent="0.25"/>
    <row r="200" ht="12.5" hidden="1" x14ac:dyDescent="0.25"/>
    <row r="201" ht="12.5" hidden="1" x14ac:dyDescent="0.25"/>
    <row r="202" ht="12.5" hidden="1" x14ac:dyDescent="0.25"/>
    <row r="203" ht="12.5" hidden="1" x14ac:dyDescent="0.25"/>
    <row r="204" ht="12.5" hidden="1" x14ac:dyDescent="0.25"/>
    <row r="205" ht="12.5" hidden="1" x14ac:dyDescent="0.25"/>
    <row r="206" ht="12.5" hidden="1" x14ac:dyDescent="0.25"/>
    <row r="207" ht="12.5" hidden="1" x14ac:dyDescent="0.25"/>
    <row r="208" ht="12.5" hidden="1" x14ac:dyDescent="0.25"/>
    <row r="209" ht="12.5" hidden="1" x14ac:dyDescent="0.25"/>
    <row r="210" ht="12.5" hidden="1" x14ac:dyDescent="0.25"/>
    <row r="211" ht="12.5" hidden="1" x14ac:dyDescent="0.25"/>
    <row r="212" ht="12.5" hidden="1" x14ac:dyDescent="0.25"/>
    <row r="213" ht="12.5" hidden="1" x14ac:dyDescent="0.25"/>
    <row r="214" ht="12.5" hidden="1" x14ac:dyDescent="0.25"/>
    <row r="215" ht="12.5" hidden="1" x14ac:dyDescent="0.25"/>
    <row r="216" ht="12.5" hidden="1" x14ac:dyDescent="0.25"/>
    <row r="217" ht="12.5" hidden="1" x14ac:dyDescent="0.25"/>
    <row r="218" ht="12.5" hidden="1" x14ac:dyDescent="0.25"/>
    <row r="219" ht="12.5" hidden="1" x14ac:dyDescent="0.25"/>
    <row r="220" ht="12.5" hidden="1" x14ac:dyDescent="0.25"/>
    <row r="221" ht="12.5" hidden="1" x14ac:dyDescent="0.25"/>
    <row r="222" ht="12.5" hidden="1" x14ac:dyDescent="0.25"/>
    <row r="223" ht="12.5" hidden="1" x14ac:dyDescent="0.25"/>
    <row r="224" ht="12.5" hidden="1" x14ac:dyDescent="0.25"/>
    <row r="225" ht="12.5" hidden="1" x14ac:dyDescent="0.25"/>
    <row r="226" ht="12.5" hidden="1" x14ac:dyDescent="0.25"/>
    <row r="227" ht="12.5" hidden="1" x14ac:dyDescent="0.25"/>
    <row r="228" ht="12.5" hidden="1" x14ac:dyDescent="0.25"/>
    <row r="229" ht="12.5" hidden="1" x14ac:dyDescent="0.25"/>
    <row r="230" ht="12.5" hidden="1" x14ac:dyDescent="0.25"/>
    <row r="231" ht="12.5" hidden="1" x14ac:dyDescent="0.25"/>
    <row r="232" ht="12.5" hidden="1" x14ac:dyDescent="0.25"/>
    <row r="233" ht="12.5" hidden="1" x14ac:dyDescent="0.25"/>
    <row r="234" ht="12.5" hidden="1" x14ac:dyDescent="0.25"/>
    <row r="235" ht="12.5" hidden="1" x14ac:dyDescent="0.25"/>
    <row r="236" ht="12.5" hidden="1" x14ac:dyDescent="0.25"/>
    <row r="237" ht="12.5" hidden="1" x14ac:dyDescent="0.25"/>
    <row r="238" ht="12.5" hidden="1" x14ac:dyDescent="0.25"/>
    <row r="239" ht="12.5" hidden="1" x14ac:dyDescent="0.25"/>
    <row r="240" ht="12.5" hidden="1" x14ac:dyDescent="0.25"/>
    <row r="241" ht="12.5" hidden="1" x14ac:dyDescent="0.25"/>
    <row r="242" ht="12.5" hidden="1" x14ac:dyDescent="0.25"/>
    <row r="243" ht="12.5" hidden="1" x14ac:dyDescent="0.25"/>
    <row r="244" ht="12.5" hidden="1" x14ac:dyDescent="0.25"/>
    <row r="245" ht="12.5" hidden="1" x14ac:dyDescent="0.25"/>
    <row r="246" ht="12.5" hidden="1" x14ac:dyDescent="0.25"/>
    <row r="247" ht="12.5" hidden="1" x14ac:dyDescent="0.25"/>
    <row r="248" ht="12.5" hidden="1" x14ac:dyDescent="0.25"/>
    <row r="249" ht="12.5" hidden="1" x14ac:dyDescent="0.25"/>
    <row r="250" ht="12.5" hidden="1" x14ac:dyDescent="0.25"/>
    <row r="251" ht="12.5" hidden="1" x14ac:dyDescent="0.25"/>
    <row r="252" ht="12.5" hidden="1" x14ac:dyDescent="0.25"/>
    <row r="253" ht="12.5" hidden="1" x14ac:dyDescent="0.25"/>
    <row r="254" ht="12.5" hidden="1" x14ac:dyDescent="0.25"/>
    <row r="255" ht="12.5" hidden="1" x14ac:dyDescent="0.25"/>
    <row r="256" ht="12.5" hidden="1" x14ac:dyDescent="0.25"/>
    <row r="257" ht="12.5" hidden="1" x14ac:dyDescent="0.25"/>
    <row r="258" ht="12.5" hidden="1" x14ac:dyDescent="0.25"/>
    <row r="259" ht="12.5" hidden="1" x14ac:dyDescent="0.25"/>
    <row r="260" ht="12.5" hidden="1" x14ac:dyDescent="0.25"/>
    <row r="261" ht="12.5" hidden="1" x14ac:dyDescent="0.25"/>
    <row r="262" ht="12.5" hidden="1" x14ac:dyDescent="0.25"/>
    <row r="263" ht="12.5" hidden="1" x14ac:dyDescent="0.25"/>
    <row r="264" ht="12.5" hidden="1" x14ac:dyDescent="0.25"/>
    <row r="265" ht="12.5" hidden="1" x14ac:dyDescent="0.25"/>
    <row r="266" ht="12.5" hidden="1" x14ac:dyDescent="0.25"/>
    <row r="267" ht="12.5" hidden="1" x14ac:dyDescent="0.25"/>
    <row r="268" ht="12.5" hidden="1" x14ac:dyDescent="0.25"/>
    <row r="269" ht="12.5" hidden="1" x14ac:dyDescent="0.25"/>
    <row r="270" ht="12.5" hidden="1" x14ac:dyDescent="0.25"/>
    <row r="271" ht="12.5" hidden="1" x14ac:dyDescent="0.25"/>
    <row r="272" ht="12.5" hidden="1" x14ac:dyDescent="0.25"/>
    <row r="273" ht="12.5" hidden="1" x14ac:dyDescent="0.25"/>
    <row r="274" ht="12.5" hidden="1" x14ac:dyDescent="0.25"/>
    <row r="275" ht="12.5" hidden="1" x14ac:dyDescent="0.25"/>
    <row r="276" ht="12.5" hidden="1" x14ac:dyDescent="0.25"/>
    <row r="277" ht="12.5" hidden="1" x14ac:dyDescent="0.25"/>
    <row r="278" ht="12.5" hidden="1" x14ac:dyDescent="0.25"/>
    <row r="279" ht="12.5" hidden="1" x14ac:dyDescent="0.25"/>
    <row r="280" ht="12.5" hidden="1" x14ac:dyDescent="0.25"/>
    <row r="281" ht="12.5" hidden="1" x14ac:dyDescent="0.25"/>
    <row r="282" ht="12.5" hidden="1" x14ac:dyDescent="0.25"/>
    <row r="283" ht="12.5" hidden="1" x14ac:dyDescent="0.25"/>
    <row r="284" ht="12.5" hidden="1" x14ac:dyDescent="0.25"/>
    <row r="285" ht="12.5" hidden="1" x14ac:dyDescent="0.25"/>
    <row r="286" ht="12.5" hidden="1" x14ac:dyDescent="0.25"/>
    <row r="287" ht="12.5" hidden="1" x14ac:dyDescent="0.25"/>
    <row r="288" ht="12.5" hidden="1" x14ac:dyDescent="0.25"/>
    <row r="289" ht="12.5" hidden="1" x14ac:dyDescent="0.25"/>
    <row r="290" ht="12.5" hidden="1" x14ac:dyDescent="0.25"/>
    <row r="291" ht="12.5" hidden="1" x14ac:dyDescent="0.25"/>
    <row r="292" ht="12.5" hidden="1" x14ac:dyDescent="0.25"/>
    <row r="293" ht="12.5" hidden="1" x14ac:dyDescent="0.25"/>
    <row r="294" ht="12.5" hidden="1" x14ac:dyDescent="0.25"/>
    <row r="295" ht="12.5" hidden="1" x14ac:dyDescent="0.25"/>
    <row r="296" ht="12.5" hidden="1" x14ac:dyDescent="0.25"/>
    <row r="297" ht="12.5" hidden="1" x14ac:dyDescent="0.25"/>
    <row r="298" ht="12.5" hidden="1" x14ac:dyDescent="0.25"/>
    <row r="299" ht="12.5" hidden="1" x14ac:dyDescent="0.25"/>
    <row r="300" ht="12.5" hidden="1" x14ac:dyDescent="0.25"/>
    <row r="301" ht="12.5" hidden="1" x14ac:dyDescent="0.25"/>
    <row r="302" ht="12.5" hidden="1" x14ac:dyDescent="0.25"/>
    <row r="303" ht="12.5" hidden="1" x14ac:dyDescent="0.25"/>
    <row r="304" ht="12.5" hidden="1" x14ac:dyDescent="0.25"/>
    <row r="305" ht="12.5" hidden="1" x14ac:dyDescent="0.25"/>
    <row r="306" ht="12.5" hidden="1" x14ac:dyDescent="0.25"/>
    <row r="307" ht="12.5" hidden="1" x14ac:dyDescent="0.25"/>
    <row r="308" ht="12.5" hidden="1" x14ac:dyDescent="0.25"/>
    <row r="309" ht="12.5" hidden="1" x14ac:dyDescent="0.25"/>
    <row r="310" ht="12.5" hidden="1" x14ac:dyDescent="0.25"/>
    <row r="311" ht="12.5" hidden="1" x14ac:dyDescent="0.25"/>
    <row r="312" ht="12.5" hidden="1" x14ac:dyDescent="0.25"/>
    <row r="313" ht="12.5" hidden="1" x14ac:dyDescent="0.25"/>
    <row r="314" ht="12.5" hidden="1" x14ac:dyDescent="0.25"/>
    <row r="315" ht="12.5" hidden="1" x14ac:dyDescent="0.25"/>
    <row r="316" ht="12.5" hidden="1" x14ac:dyDescent="0.25"/>
    <row r="317" ht="12.5" hidden="1" x14ac:dyDescent="0.25"/>
    <row r="318" ht="12.5" hidden="1" x14ac:dyDescent="0.25"/>
    <row r="319" ht="12.5" hidden="1" x14ac:dyDescent="0.25"/>
    <row r="320" ht="12.5" hidden="1" x14ac:dyDescent="0.25"/>
    <row r="321" ht="12.5" hidden="1" x14ac:dyDescent="0.25"/>
    <row r="322" ht="12.5" hidden="1" x14ac:dyDescent="0.25"/>
    <row r="323" ht="12.5" hidden="1" x14ac:dyDescent="0.25"/>
    <row r="324" ht="12.5" hidden="1" x14ac:dyDescent="0.25"/>
    <row r="325" ht="12.5" hidden="1" x14ac:dyDescent="0.25"/>
    <row r="326" ht="12.5" hidden="1" x14ac:dyDescent="0.25"/>
    <row r="327" ht="12.5" hidden="1" x14ac:dyDescent="0.25"/>
    <row r="328" ht="12.5" hidden="1" x14ac:dyDescent="0.25"/>
    <row r="329" ht="12.5" hidden="1" x14ac:dyDescent="0.25"/>
    <row r="330" ht="12.5" hidden="1" x14ac:dyDescent="0.25"/>
    <row r="331" ht="12.5" hidden="1" x14ac:dyDescent="0.25"/>
    <row r="332" ht="12.5" hidden="1" x14ac:dyDescent="0.25"/>
    <row r="333" ht="12.5" hidden="1" x14ac:dyDescent="0.25"/>
    <row r="334" ht="12.5" hidden="1" x14ac:dyDescent="0.25"/>
    <row r="335" ht="12.5" hidden="1" x14ac:dyDescent="0.25"/>
    <row r="336" ht="12.5" hidden="1" x14ac:dyDescent="0.25"/>
    <row r="337" ht="12.5" hidden="1" x14ac:dyDescent="0.25"/>
    <row r="338" ht="12.5" hidden="1" x14ac:dyDescent="0.25"/>
    <row r="339" ht="12.5" hidden="1" x14ac:dyDescent="0.25"/>
    <row r="340" ht="12.5" hidden="1" x14ac:dyDescent="0.25"/>
    <row r="341" ht="12.5" hidden="1" x14ac:dyDescent="0.25"/>
    <row r="342" ht="12.5" hidden="1" x14ac:dyDescent="0.25"/>
    <row r="343" ht="12.5" hidden="1" x14ac:dyDescent="0.25"/>
    <row r="344" ht="12.5" hidden="1" x14ac:dyDescent="0.25"/>
    <row r="345" ht="12.5" hidden="1" x14ac:dyDescent="0.25"/>
    <row r="346" ht="12.5" hidden="1" x14ac:dyDescent="0.25"/>
    <row r="347" ht="12.5" hidden="1" x14ac:dyDescent="0.25"/>
    <row r="348" ht="12.5" hidden="1" x14ac:dyDescent="0.25"/>
    <row r="349" ht="12.5" hidden="1" x14ac:dyDescent="0.25"/>
    <row r="350" ht="12.5" hidden="1" x14ac:dyDescent="0.25"/>
    <row r="351" ht="12.5" hidden="1" x14ac:dyDescent="0.25"/>
    <row r="352" ht="12.5" hidden="1" x14ac:dyDescent="0.25"/>
    <row r="353" ht="12.5" hidden="1" x14ac:dyDescent="0.25"/>
    <row r="354" ht="12.5" hidden="1" x14ac:dyDescent="0.25"/>
    <row r="355" ht="12.5" hidden="1" x14ac:dyDescent="0.25"/>
    <row r="356" ht="12.5" hidden="1" x14ac:dyDescent="0.25"/>
    <row r="357" ht="12.5" hidden="1" x14ac:dyDescent="0.25"/>
    <row r="358" ht="12.5" hidden="1" x14ac:dyDescent="0.25"/>
    <row r="359" ht="12.5" hidden="1" x14ac:dyDescent="0.25"/>
    <row r="360" ht="12.5" hidden="1" x14ac:dyDescent="0.25"/>
    <row r="361" ht="12.5" hidden="1" x14ac:dyDescent="0.25"/>
    <row r="362" ht="12.5" hidden="1" x14ac:dyDescent="0.25"/>
    <row r="363" ht="12.5" hidden="1" x14ac:dyDescent="0.25"/>
    <row r="364" ht="12.5" hidden="1" x14ac:dyDescent="0.25"/>
    <row r="365" ht="12.5" hidden="1" x14ac:dyDescent="0.25"/>
    <row r="366" ht="12.5" hidden="1" x14ac:dyDescent="0.25"/>
    <row r="367" ht="12.5" hidden="1" x14ac:dyDescent="0.25"/>
    <row r="368" ht="12.5" hidden="1" x14ac:dyDescent="0.25"/>
    <row r="369" ht="12.5" hidden="1" x14ac:dyDescent="0.25"/>
    <row r="370" ht="12.5" hidden="1" x14ac:dyDescent="0.25"/>
    <row r="371" ht="12.5" hidden="1" x14ac:dyDescent="0.25"/>
    <row r="372" ht="12.5" hidden="1" x14ac:dyDescent="0.25"/>
    <row r="373" ht="12.5" hidden="1" x14ac:dyDescent="0.25"/>
    <row r="374" ht="12.5" hidden="1" x14ac:dyDescent="0.25"/>
    <row r="375" ht="12.5" hidden="1" x14ac:dyDescent="0.25"/>
    <row r="376" ht="12.5" hidden="1" x14ac:dyDescent="0.25"/>
    <row r="377" ht="12.5" hidden="1" x14ac:dyDescent="0.25"/>
    <row r="378" ht="12.5" hidden="1" x14ac:dyDescent="0.25"/>
    <row r="379" ht="12.5" hidden="1" x14ac:dyDescent="0.25"/>
    <row r="380" ht="12.5" hidden="1" x14ac:dyDescent="0.25"/>
    <row r="381" ht="12.5" hidden="1" x14ac:dyDescent="0.25"/>
    <row r="382" ht="12.5" hidden="1" x14ac:dyDescent="0.25"/>
    <row r="383" ht="12.5" hidden="1" x14ac:dyDescent="0.25"/>
    <row r="384" ht="12.5" hidden="1" x14ac:dyDescent="0.25"/>
    <row r="385" ht="12.5" hidden="1" x14ac:dyDescent="0.25"/>
    <row r="386" ht="12.5" hidden="1" x14ac:dyDescent="0.25"/>
    <row r="387" ht="12.5" hidden="1" x14ac:dyDescent="0.25"/>
    <row r="388" ht="12.5" hidden="1" x14ac:dyDescent="0.25"/>
    <row r="389" ht="12.5" hidden="1" x14ac:dyDescent="0.25"/>
    <row r="390" ht="12.5" hidden="1" x14ac:dyDescent="0.25"/>
    <row r="391" ht="12.5" hidden="1" x14ac:dyDescent="0.25"/>
    <row r="392" ht="12.5" hidden="1" x14ac:dyDescent="0.25"/>
    <row r="393" ht="12.5" hidden="1" x14ac:dyDescent="0.25"/>
    <row r="394" ht="12.5" hidden="1" x14ac:dyDescent="0.25"/>
    <row r="395" ht="12.5" hidden="1" x14ac:dyDescent="0.25"/>
    <row r="396" ht="12.5" hidden="1" x14ac:dyDescent="0.25"/>
    <row r="397" ht="12.5" hidden="1" x14ac:dyDescent="0.25"/>
    <row r="398" ht="12.5" hidden="1" x14ac:dyDescent="0.25"/>
    <row r="399" ht="12.5" hidden="1" x14ac:dyDescent="0.25"/>
    <row r="400" ht="12.5" hidden="1" x14ac:dyDescent="0.25"/>
    <row r="401" ht="12.5" hidden="1" x14ac:dyDescent="0.25"/>
    <row r="402" ht="12.5" hidden="1" x14ac:dyDescent="0.25"/>
    <row r="403" ht="12.5" hidden="1" x14ac:dyDescent="0.25"/>
    <row r="404" ht="12.5" hidden="1" x14ac:dyDescent="0.25"/>
    <row r="405" ht="12.5" hidden="1" x14ac:dyDescent="0.25"/>
    <row r="406" ht="12.5" hidden="1" x14ac:dyDescent="0.25"/>
    <row r="407" ht="12.5" hidden="1" x14ac:dyDescent="0.25"/>
    <row r="408" ht="12.5" hidden="1" x14ac:dyDescent="0.25"/>
    <row r="409" ht="12.5" hidden="1" x14ac:dyDescent="0.25"/>
    <row r="410" ht="12.5" hidden="1" x14ac:dyDescent="0.25"/>
    <row r="411" ht="12.5" hidden="1" x14ac:dyDescent="0.25"/>
    <row r="412" ht="12.5" hidden="1" x14ac:dyDescent="0.25"/>
    <row r="413" ht="12.5" hidden="1" x14ac:dyDescent="0.25"/>
    <row r="414" ht="12.5" hidden="1" x14ac:dyDescent="0.25"/>
    <row r="415" ht="12.5" hidden="1" x14ac:dyDescent="0.25"/>
    <row r="416" ht="12.5" hidden="1" x14ac:dyDescent="0.25"/>
    <row r="417" ht="12.5" hidden="1" x14ac:dyDescent="0.25"/>
    <row r="418" ht="12.5" hidden="1" x14ac:dyDescent="0.25"/>
    <row r="419" ht="12.5" hidden="1" x14ac:dyDescent="0.25"/>
    <row r="420" ht="12.5" hidden="1" x14ac:dyDescent="0.25"/>
    <row r="421" ht="12.5" hidden="1" x14ac:dyDescent="0.25"/>
    <row r="422" ht="12.5" hidden="1" x14ac:dyDescent="0.25"/>
    <row r="423" ht="12.5" hidden="1" x14ac:dyDescent="0.25"/>
    <row r="424" ht="12.5" hidden="1" x14ac:dyDescent="0.25"/>
    <row r="425" ht="12.5" hidden="1" x14ac:dyDescent="0.25"/>
    <row r="426" ht="12.5" hidden="1" x14ac:dyDescent="0.25"/>
    <row r="427" ht="12.5" hidden="1" x14ac:dyDescent="0.25"/>
    <row r="428" ht="12.5" hidden="1" x14ac:dyDescent="0.25"/>
    <row r="429" ht="12.5" hidden="1" x14ac:dyDescent="0.25"/>
    <row r="430" ht="12.5" hidden="1" x14ac:dyDescent="0.25"/>
    <row r="431" ht="12.5" hidden="1" x14ac:dyDescent="0.25"/>
    <row r="432" ht="12.5" hidden="1" x14ac:dyDescent="0.25"/>
    <row r="433" ht="12.5" hidden="1" x14ac:dyDescent="0.25"/>
    <row r="434" ht="12.5" hidden="1" x14ac:dyDescent="0.25"/>
    <row r="435" ht="12.5" hidden="1" x14ac:dyDescent="0.25"/>
    <row r="436" ht="12.5" hidden="1" x14ac:dyDescent="0.25"/>
    <row r="437" ht="12.5" hidden="1" x14ac:dyDescent="0.25"/>
    <row r="438" ht="12.5" hidden="1" x14ac:dyDescent="0.25"/>
    <row r="439" ht="12.5" hidden="1" x14ac:dyDescent="0.25"/>
    <row r="440" ht="12.5" hidden="1" x14ac:dyDescent="0.25"/>
    <row r="441" ht="12.5" hidden="1" x14ac:dyDescent="0.25"/>
    <row r="442" ht="12.5" hidden="1" x14ac:dyDescent="0.25"/>
    <row r="443" ht="12.5" hidden="1" x14ac:dyDescent="0.25"/>
    <row r="444" ht="12.5" hidden="1" x14ac:dyDescent="0.25"/>
    <row r="445" ht="12.5" hidden="1" x14ac:dyDescent="0.25"/>
    <row r="446" ht="12.5" hidden="1" x14ac:dyDescent="0.25"/>
    <row r="447" ht="12.5" hidden="1" x14ac:dyDescent="0.25"/>
    <row r="448" ht="12.5" hidden="1" x14ac:dyDescent="0.25"/>
    <row r="449" ht="12.5" hidden="1" x14ac:dyDescent="0.25"/>
    <row r="450" ht="12.5" hidden="1" x14ac:dyDescent="0.25"/>
    <row r="451" ht="12.5" hidden="1" x14ac:dyDescent="0.25"/>
    <row r="452" ht="12.5" hidden="1" x14ac:dyDescent="0.25"/>
    <row r="453" ht="12.5" hidden="1" x14ac:dyDescent="0.25"/>
    <row r="454" ht="12.5" hidden="1" x14ac:dyDescent="0.25"/>
    <row r="455" ht="12.5" hidden="1" x14ac:dyDescent="0.25"/>
    <row r="456" ht="12.5" hidden="1" x14ac:dyDescent="0.25"/>
    <row r="457" ht="12.5" hidden="1" x14ac:dyDescent="0.25"/>
    <row r="458" ht="12.5" hidden="1" x14ac:dyDescent="0.25"/>
    <row r="459" ht="12.5" hidden="1" x14ac:dyDescent="0.25"/>
    <row r="460" ht="12.5" hidden="1" x14ac:dyDescent="0.25"/>
    <row r="461" ht="12.5" hidden="1" x14ac:dyDescent="0.25"/>
    <row r="462" ht="12.5" hidden="1" x14ac:dyDescent="0.25"/>
    <row r="463" ht="12.5" hidden="1" x14ac:dyDescent="0.25"/>
    <row r="464" ht="12.5" hidden="1" x14ac:dyDescent="0.25"/>
    <row r="465" ht="12.5" hidden="1" x14ac:dyDescent="0.25"/>
    <row r="466" ht="12.5" hidden="1" x14ac:dyDescent="0.25"/>
    <row r="467" ht="12.5" hidden="1" x14ac:dyDescent="0.25"/>
    <row r="468" ht="12.5" hidden="1" x14ac:dyDescent="0.25"/>
    <row r="469" ht="12.5" hidden="1" x14ac:dyDescent="0.25"/>
    <row r="470" ht="12.5" hidden="1" x14ac:dyDescent="0.25"/>
    <row r="471" ht="12.5" hidden="1" x14ac:dyDescent="0.25"/>
    <row r="472" ht="12.5" hidden="1" x14ac:dyDescent="0.25"/>
    <row r="473" ht="12.5" hidden="1" x14ac:dyDescent="0.25"/>
    <row r="474" ht="12.5" hidden="1" x14ac:dyDescent="0.25"/>
    <row r="475" ht="12.5" hidden="1" x14ac:dyDescent="0.25"/>
    <row r="476" ht="12.5" hidden="1" x14ac:dyDescent="0.25"/>
    <row r="477" ht="12.5" hidden="1" x14ac:dyDescent="0.25"/>
    <row r="478" ht="12.5" hidden="1" x14ac:dyDescent="0.25"/>
    <row r="479" ht="12.5" hidden="1" x14ac:dyDescent="0.25"/>
    <row r="480" ht="12.5" hidden="1" x14ac:dyDescent="0.25"/>
    <row r="481" ht="12.5" hidden="1" x14ac:dyDescent="0.25"/>
    <row r="482" ht="12.5" hidden="1" x14ac:dyDescent="0.25"/>
    <row r="483" ht="12.5" hidden="1" x14ac:dyDescent="0.25"/>
    <row r="484" ht="12.5" hidden="1" x14ac:dyDescent="0.25"/>
    <row r="485" ht="12.5" hidden="1" x14ac:dyDescent="0.25"/>
    <row r="486" ht="12.5" hidden="1" x14ac:dyDescent="0.25"/>
    <row r="487" ht="12.5" hidden="1" x14ac:dyDescent="0.25"/>
    <row r="488" ht="12.5" hidden="1" x14ac:dyDescent="0.25"/>
    <row r="489" ht="12.5" hidden="1" x14ac:dyDescent="0.25"/>
    <row r="490" ht="12.5" hidden="1" x14ac:dyDescent="0.25"/>
    <row r="491" ht="12.5" hidden="1" x14ac:dyDescent="0.25"/>
    <row r="492" ht="12.5" hidden="1" x14ac:dyDescent="0.25"/>
    <row r="493" ht="12.5" hidden="1" x14ac:dyDescent="0.25"/>
    <row r="494" ht="12.5" hidden="1" x14ac:dyDescent="0.25"/>
    <row r="495" ht="12.5" hidden="1" x14ac:dyDescent="0.25"/>
    <row r="496" ht="12.5" hidden="1" x14ac:dyDescent="0.25"/>
    <row r="497" ht="12.5" hidden="1" x14ac:dyDescent="0.25"/>
    <row r="498" ht="12.5" hidden="1" x14ac:dyDescent="0.25"/>
    <row r="499" ht="12.5" hidden="1" x14ac:dyDescent="0.25"/>
    <row r="500" ht="12.5" hidden="1" x14ac:dyDescent="0.25"/>
    <row r="501" ht="12.5" hidden="1" x14ac:dyDescent="0.25"/>
    <row r="502" ht="12.5" hidden="1" x14ac:dyDescent="0.25"/>
    <row r="503" ht="12.5" hidden="1" x14ac:dyDescent="0.25"/>
    <row r="504" ht="12.5" hidden="1" x14ac:dyDescent="0.25"/>
    <row r="505" ht="12.5" hidden="1" x14ac:dyDescent="0.25"/>
    <row r="506" ht="12.5" hidden="1" x14ac:dyDescent="0.25"/>
    <row r="507" ht="12.5" hidden="1" x14ac:dyDescent="0.25"/>
    <row r="508" ht="12.5" hidden="1" x14ac:dyDescent="0.25"/>
    <row r="509" ht="12.5" hidden="1" x14ac:dyDescent="0.25"/>
    <row r="510" ht="12.5" hidden="1" x14ac:dyDescent="0.25"/>
    <row r="511" ht="12.5" hidden="1" x14ac:dyDescent="0.25"/>
    <row r="512" ht="12.5" hidden="1" x14ac:dyDescent="0.25"/>
    <row r="513" ht="12.5" hidden="1" x14ac:dyDescent="0.25"/>
    <row r="514" ht="12.5" hidden="1" x14ac:dyDescent="0.25"/>
    <row r="515" ht="12.5" hidden="1" x14ac:dyDescent="0.25"/>
    <row r="516" ht="12.5" hidden="1" x14ac:dyDescent="0.25"/>
    <row r="517" ht="12.5" hidden="1" x14ac:dyDescent="0.25"/>
    <row r="518" ht="12.5" hidden="1" x14ac:dyDescent="0.25"/>
    <row r="519" ht="12.5" hidden="1" x14ac:dyDescent="0.25"/>
    <row r="520" ht="12.5" hidden="1" x14ac:dyDescent="0.25"/>
    <row r="521" ht="12.5" hidden="1" x14ac:dyDescent="0.25"/>
    <row r="522" ht="12.5" hidden="1" x14ac:dyDescent="0.25"/>
    <row r="523" ht="12.5" hidden="1" x14ac:dyDescent="0.25"/>
    <row r="524" ht="12.5" hidden="1" x14ac:dyDescent="0.25"/>
    <row r="525" ht="12.5" hidden="1" x14ac:dyDescent="0.25"/>
    <row r="526" ht="12.5" hidden="1" x14ac:dyDescent="0.25"/>
    <row r="527" ht="12.5" hidden="1" x14ac:dyDescent="0.25"/>
    <row r="528" ht="12.5" hidden="1" x14ac:dyDescent="0.25"/>
    <row r="529" ht="12.5" hidden="1" x14ac:dyDescent="0.25"/>
    <row r="530" ht="12.5" hidden="1" x14ac:dyDescent="0.25"/>
    <row r="531" ht="12.5" hidden="1" x14ac:dyDescent="0.25"/>
    <row r="532" ht="12.5" hidden="1" x14ac:dyDescent="0.25"/>
    <row r="533" ht="12.5" hidden="1" x14ac:dyDescent="0.25"/>
    <row r="534" ht="12.5" hidden="1" x14ac:dyDescent="0.25"/>
    <row r="535" ht="12.5" hidden="1" x14ac:dyDescent="0.25"/>
    <row r="536" ht="12.5" hidden="1" x14ac:dyDescent="0.25"/>
    <row r="537" ht="12.5" hidden="1" x14ac:dyDescent="0.25"/>
    <row r="538" ht="12.5" hidden="1" x14ac:dyDescent="0.25"/>
    <row r="539" ht="12.5" hidden="1" x14ac:dyDescent="0.25"/>
    <row r="540" ht="12.5" hidden="1" x14ac:dyDescent="0.25"/>
    <row r="541" ht="12.5" hidden="1" x14ac:dyDescent="0.25"/>
    <row r="542" ht="12.5" hidden="1" x14ac:dyDescent="0.25"/>
    <row r="543" ht="12.5" hidden="1" x14ac:dyDescent="0.25"/>
    <row r="544" ht="12.5" hidden="1" x14ac:dyDescent="0.25"/>
    <row r="545" ht="12.5" hidden="1" x14ac:dyDescent="0.25"/>
    <row r="546" ht="12.5" hidden="1" x14ac:dyDescent="0.25"/>
    <row r="547" ht="12.5" hidden="1" x14ac:dyDescent="0.25"/>
    <row r="548" ht="12.5" hidden="1" x14ac:dyDescent="0.25"/>
    <row r="549" ht="12.5" hidden="1" x14ac:dyDescent="0.25"/>
    <row r="550" ht="12.5" hidden="1" x14ac:dyDescent="0.25"/>
    <row r="551" ht="12.5" hidden="1" x14ac:dyDescent="0.25"/>
    <row r="552" ht="12.5" hidden="1" x14ac:dyDescent="0.25"/>
    <row r="553" ht="12.5" hidden="1" x14ac:dyDescent="0.25"/>
    <row r="554" ht="12.5" hidden="1" x14ac:dyDescent="0.25"/>
    <row r="555" ht="12.5" hidden="1" x14ac:dyDescent="0.25"/>
    <row r="556" ht="12.5" hidden="1" x14ac:dyDescent="0.25"/>
    <row r="557" ht="12.5" hidden="1" x14ac:dyDescent="0.25"/>
    <row r="558" ht="12.5" hidden="1" x14ac:dyDescent="0.25"/>
    <row r="559" ht="12.5" hidden="1" x14ac:dyDescent="0.25"/>
    <row r="560" ht="12.5" hidden="1" x14ac:dyDescent="0.25"/>
    <row r="561" ht="12.5" hidden="1" x14ac:dyDescent="0.25"/>
    <row r="562" ht="12.5" hidden="1" x14ac:dyDescent="0.25"/>
    <row r="563" ht="12.5" hidden="1" x14ac:dyDescent="0.25"/>
    <row r="564" ht="12.5" hidden="1" x14ac:dyDescent="0.25"/>
    <row r="565" ht="12.5" hidden="1" x14ac:dyDescent="0.25"/>
    <row r="566" ht="12.5" hidden="1" x14ac:dyDescent="0.25"/>
    <row r="567" ht="12.5" hidden="1" x14ac:dyDescent="0.25"/>
    <row r="568" ht="12.5" hidden="1" x14ac:dyDescent="0.25"/>
    <row r="569" ht="12.5" hidden="1" x14ac:dyDescent="0.25"/>
    <row r="570" ht="12.5" hidden="1" x14ac:dyDescent="0.25"/>
    <row r="571" ht="12.5" hidden="1" x14ac:dyDescent="0.25"/>
    <row r="572" ht="12.5" hidden="1" x14ac:dyDescent="0.25"/>
    <row r="573" ht="12.5" hidden="1" x14ac:dyDescent="0.25"/>
    <row r="574" ht="12.5" hidden="1" x14ac:dyDescent="0.25"/>
    <row r="575" ht="12.5" hidden="1" x14ac:dyDescent="0.25"/>
    <row r="576" ht="12.5" hidden="1" x14ac:dyDescent="0.25"/>
    <row r="577" ht="12.5" hidden="1" x14ac:dyDescent="0.25"/>
    <row r="578" ht="12.5" hidden="1" x14ac:dyDescent="0.25"/>
    <row r="579" ht="12.5" hidden="1" x14ac:dyDescent="0.25"/>
    <row r="580" ht="12.5" hidden="1" x14ac:dyDescent="0.25"/>
    <row r="581" ht="12.5" hidden="1" x14ac:dyDescent="0.25"/>
    <row r="582" ht="12.5" hidden="1" x14ac:dyDescent="0.25"/>
    <row r="583" ht="12.5" hidden="1" x14ac:dyDescent="0.25"/>
    <row r="584" ht="12.5" hidden="1" x14ac:dyDescent="0.25"/>
    <row r="585" ht="12.5" hidden="1" x14ac:dyDescent="0.25"/>
    <row r="586" ht="12.5" hidden="1" x14ac:dyDescent="0.25"/>
    <row r="587" ht="12.5" hidden="1" x14ac:dyDescent="0.25"/>
    <row r="588" ht="12.5" hidden="1" x14ac:dyDescent="0.25"/>
    <row r="589" ht="12.5" hidden="1" x14ac:dyDescent="0.25"/>
    <row r="590" ht="12.5" hidden="1" x14ac:dyDescent="0.25"/>
    <row r="591" ht="12.5" hidden="1" x14ac:dyDescent="0.25"/>
    <row r="592" ht="12.5" hidden="1" x14ac:dyDescent="0.25"/>
    <row r="593" ht="12.5" hidden="1" x14ac:dyDescent="0.25"/>
    <row r="594" ht="12.5" hidden="1" x14ac:dyDescent="0.25"/>
    <row r="595" ht="12.5" hidden="1" x14ac:dyDescent="0.25"/>
    <row r="596" ht="12.5" hidden="1" x14ac:dyDescent="0.25"/>
    <row r="597" ht="12.5" hidden="1" x14ac:dyDescent="0.25"/>
    <row r="598" ht="12.5" hidden="1" x14ac:dyDescent="0.25"/>
    <row r="599" ht="12.5" hidden="1" x14ac:dyDescent="0.25"/>
    <row r="600" ht="12.5" hidden="1" x14ac:dyDescent="0.25"/>
    <row r="601" ht="12.5" hidden="1" x14ac:dyDescent="0.25"/>
    <row r="602" ht="12.5" hidden="1" x14ac:dyDescent="0.25"/>
    <row r="603" ht="12.5" hidden="1" x14ac:dyDescent="0.25"/>
    <row r="604" ht="12.5" hidden="1" x14ac:dyDescent="0.25"/>
    <row r="605" ht="12.5" hidden="1" x14ac:dyDescent="0.25"/>
    <row r="606" ht="12.5" hidden="1" x14ac:dyDescent="0.25"/>
    <row r="607" ht="12.5" hidden="1" x14ac:dyDescent="0.25"/>
    <row r="608" ht="12.5" hidden="1" x14ac:dyDescent="0.25"/>
    <row r="609" ht="12.5" hidden="1" x14ac:dyDescent="0.25"/>
    <row r="610" ht="12.5" hidden="1" x14ac:dyDescent="0.25"/>
    <row r="611" ht="12.5" hidden="1" x14ac:dyDescent="0.25"/>
    <row r="612" ht="12.5" hidden="1" x14ac:dyDescent="0.25"/>
    <row r="613" ht="12.5" hidden="1" x14ac:dyDescent="0.25"/>
    <row r="614" ht="12.5" hidden="1" x14ac:dyDescent="0.25"/>
    <row r="615" ht="12.5" hidden="1" x14ac:dyDescent="0.25"/>
    <row r="616" ht="12.5" hidden="1" x14ac:dyDescent="0.25"/>
    <row r="617" ht="12.5" hidden="1" x14ac:dyDescent="0.25"/>
    <row r="618" ht="12.5" hidden="1" x14ac:dyDescent="0.25"/>
    <row r="619" ht="12.5" hidden="1" x14ac:dyDescent="0.25"/>
    <row r="620" ht="12.5" hidden="1" x14ac:dyDescent="0.25"/>
    <row r="621" ht="12.5" hidden="1" x14ac:dyDescent="0.25"/>
    <row r="622" ht="12.5" hidden="1" x14ac:dyDescent="0.25"/>
    <row r="623" ht="12.5" hidden="1" x14ac:dyDescent="0.25"/>
    <row r="624" ht="12.5" hidden="1" x14ac:dyDescent="0.25"/>
    <row r="625" ht="12.5" hidden="1" x14ac:dyDescent="0.25"/>
    <row r="626" ht="12.5" hidden="1" x14ac:dyDescent="0.25"/>
    <row r="627" ht="12.5" hidden="1" x14ac:dyDescent="0.25"/>
    <row r="628" ht="12.5" hidden="1" x14ac:dyDescent="0.25"/>
    <row r="629" ht="12.5" hidden="1" x14ac:dyDescent="0.25"/>
    <row r="630" ht="12.5" hidden="1" x14ac:dyDescent="0.25"/>
    <row r="631" ht="12.5" hidden="1" x14ac:dyDescent="0.25"/>
    <row r="632" ht="12.5" hidden="1" x14ac:dyDescent="0.25"/>
    <row r="633" ht="12.5" hidden="1" x14ac:dyDescent="0.25"/>
    <row r="634" ht="12.5" hidden="1" x14ac:dyDescent="0.25"/>
    <row r="635" ht="12.5" hidden="1" x14ac:dyDescent="0.25"/>
    <row r="636" ht="12.5" hidden="1" x14ac:dyDescent="0.25"/>
    <row r="637" ht="12.5" hidden="1" x14ac:dyDescent="0.25"/>
    <row r="638" ht="12.5" hidden="1" x14ac:dyDescent="0.25"/>
    <row r="639" ht="12.5" hidden="1" x14ac:dyDescent="0.25"/>
    <row r="640" ht="12.5" hidden="1" x14ac:dyDescent="0.25"/>
    <row r="641" ht="12.5" hidden="1" x14ac:dyDescent="0.25"/>
    <row r="642" ht="12.5" hidden="1" x14ac:dyDescent="0.25"/>
    <row r="643" ht="12.5" hidden="1" x14ac:dyDescent="0.25"/>
    <row r="644" ht="12.5" hidden="1" x14ac:dyDescent="0.25"/>
    <row r="645" ht="12.5" hidden="1" x14ac:dyDescent="0.25"/>
    <row r="646" ht="12.5" hidden="1" x14ac:dyDescent="0.25"/>
    <row r="647" ht="12.5" hidden="1" x14ac:dyDescent="0.25"/>
    <row r="648" ht="12.5" hidden="1" x14ac:dyDescent="0.25"/>
    <row r="649" ht="12.5" hidden="1" x14ac:dyDescent="0.25"/>
    <row r="650" ht="12.5" hidden="1" x14ac:dyDescent="0.25"/>
    <row r="651" ht="12.5" hidden="1" x14ac:dyDescent="0.25"/>
    <row r="652" ht="12.5" hidden="1" x14ac:dyDescent="0.25"/>
    <row r="653" ht="12.5" hidden="1" x14ac:dyDescent="0.25"/>
    <row r="654" ht="12.5" hidden="1" x14ac:dyDescent="0.25"/>
    <row r="655" ht="12.5" hidden="1" x14ac:dyDescent="0.25"/>
    <row r="656" ht="12.5" hidden="1" x14ac:dyDescent="0.25"/>
    <row r="657" ht="12.5" hidden="1" x14ac:dyDescent="0.25"/>
    <row r="658" ht="12.5" hidden="1" x14ac:dyDescent="0.25"/>
    <row r="659" ht="12.5" hidden="1" x14ac:dyDescent="0.25"/>
    <row r="660" ht="12.5" hidden="1" x14ac:dyDescent="0.25"/>
    <row r="661" ht="12.5" hidden="1" x14ac:dyDescent="0.25"/>
    <row r="662" ht="12.5" hidden="1" x14ac:dyDescent="0.25"/>
    <row r="663" ht="12.5" hidden="1" x14ac:dyDescent="0.25"/>
    <row r="664" ht="12.5" hidden="1" x14ac:dyDescent="0.25"/>
    <row r="665" ht="12.5" hidden="1" x14ac:dyDescent="0.25"/>
    <row r="666" ht="12.5" hidden="1" x14ac:dyDescent="0.25"/>
    <row r="667" ht="12.5" hidden="1" x14ac:dyDescent="0.25"/>
    <row r="668" ht="12.5" hidden="1" x14ac:dyDescent="0.25"/>
    <row r="669" ht="12.5" hidden="1" x14ac:dyDescent="0.25"/>
    <row r="670" ht="12.5" hidden="1" x14ac:dyDescent="0.25"/>
    <row r="671" ht="12.5" hidden="1" x14ac:dyDescent="0.25"/>
    <row r="672" ht="12.5" hidden="1" x14ac:dyDescent="0.25"/>
    <row r="673" ht="12.5" hidden="1" x14ac:dyDescent="0.25"/>
    <row r="674" ht="12.5" hidden="1" x14ac:dyDescent="0.25"/>
    <row r="675" ht="12.5" hidden="1" x14ac:dyDescent="0.25"/>
    <row r="676" ht="12.5" hidden="1" x14ac:dyDescent="0.25"/>
    <row r="677" ht="12.5" hidden="1" x14ac:dyDescent="0.25"/>
    <row r="678" ht="12.5" hidden="1" x14ac:dyDescent="0.25"/>
    <row r="679" ht="12.5" hidden="1" x14ac:dyDescent="0.25"/>
    <row r="680" ht="12.5" hidden="1" x14ac:dyDescent="0.25"/>
    <row r="681" ht="12.5" hidden="1" x14ac:dyDescent="0.25"/>
    <row r="682" ht="12.5" hidden="1" x14ac:dyDescent="0.25"/>
    <row r="683" ht="12.5" hidden="1" x14ac:dyDescent="0.25"/>
    <row r="684" ht="12.5" hidden="1" x14ac:dyDescent="0.25"/>
    <row r="685" ht="12.5" hidden="1" x14ac:dyDescent="0.25"/>
    <row r="686" ht="12.5" hidden="1" x14ac:dyDescent="0.25"/>
    <row r="687" ht="12.5" hidden="1" x14ac:dyDescent="0.25"/>
    <row r="688" ht="12.5" hidden="1" x14ac:dyDescent="0.25"/>
    <row r="689" ht="12.5" hidden="1" x14ac:dyDescent="0.25"/>
    <row r="690" ht="12.5" hidden="1" x14ac:dyDescent="0.25"/>
    <row r="691" ht="12.5" hidden="1" x14ac:dyDescent="0.25"/>
    <row r="692" ht="12.5" hidden="1" x14ac:dyDescent="0.25"/>
    <row r="693" ht="12.5" hidden="1" x14ac:dyDescent="0.25"/>
    <row r="694" ht="12.5" hidden="1" x14ac:dyDescent="0.25"/>
    <row r="695" ht="12.5" hidden="1" x14ac:dyDescent="0.25"/>
    <row r="696" ht="12.5" hidden="1" x14ac:dyDescent="0.25"/>
    <row r="697" ht="12.5" hidden="1" x14ac:dyDescent="0.25"/>
    <row r="698" ht="12.5" hidden="1" x14ac:dyDescent="0.25"/>
    <row r="699" ht="12.5" hidden="1" x14ac:dyDescent="0.25"/>
    <row r="700" ht="12.5" hidden="1" x14ac:dyDescent="0.25"/>
    <row r="701" ht="12.5" hidden="1" x14ac:dyDescent="0.25"/>
    <row r="702" ht="12.5" hidden="1" x14ac:dyDescent="0.25"/>
    <row r="703" ht="12.5" hidden="1" x14ac:dyDescent="0.25"/>
    <row r="704" ht="12.5" hidden="1" x14ac:dyDescent="0.25"/>
    <row r="705" ht="12.5" hidden="1" x14ac:dyDescent="0.25"/>
    <row r="706" ht="12.5" hidden="1" x14ac:dyDescent="0.25"/>
    <row r="707" ht="12.5" hidden="1" x14ac:dyDescent="0.25"/>
    <row r="708" ht="12.5" hidden="1" x14ac:dyDescent="0.25"/>
    <row r="709" ht="12.5" hidden="1" x14ac:dyDescent="0.25"/>
    <row r="710" ht="12.5" hidden="1" x14ac:dyDescent="0.25"/>
    <row r="711" ht="12.5" hidden="1" x14ac:dyDescent="0.25"/>
    <row r="712" ht="12.5" hidden="1" x14ac:dyDescent="0.25"/>
    <row r="713" ht="12.5" hidden="1" x14ac:dyDescent="0.25"/>
    <row r="714" ht="12.5" hidden="1" x14ac:dyDescent="0.25"/>
    <row r="715" ht="12.5" hidden="1" x14ac:dyDescent="0.25"/>
    <row r="716" ht="12.5" hidden="1" x14ac:dyDescent="0.25"/>
    <row r="717" ht="12.5" hidden="1" x14ac:dyDescent="0.25"/>
    <row r="718" ht="12.5" hidden="1" x14ac:dyDescent="0.25"/>
    <row r="719" ht="12.5" hidden="1" x14ac:dyDescent="0.25"/>
    <row r="720" ht="12.5" hidden="1" x14ac:dyDescent="0.25"/>
    <row r="721" ht="12.5" hidden="1" x14ac:dyDescent="0.25"/>
    <row r="722" ht="12.5" hidden="1" x14ac:dyDescent="0.25"/>
    <row r="723" ht="12.5" hidden="1" x14ac:dyDescent="0.25"/>
    <row r="724" ht="12.5" hidden="1" x14ac:dyDescent="0.25"/>
    <row r="725" ht="12.5" hidden="1" x14ac:dyDescent="0.25"/>
    <row r="726" ht="12.5" hidden="1" x14ac:dyDescent="0.25"/>
    <row r="727" ht="12.5" hidden="1" x14ac:dyDescent="0.25"/>
    <row r="728" ht="12.5" hidden="1" x14ac:dyDescent="0.25"/>
    <row r="729" ht="12.5" hidden="1" x14ac:dyDescent="0.25"/>
    <row r="730" ht="12.5" hidden="1" x14ac:dyDescent="0.25"/>
    <row r="731" ht="12.5" hidden="1" x14ac:dyDescent="0.25"/>
    <row r="732" ht="12.5" hidden="1" x14ac:dyDescent="0.25"/>
    <row r="733" ht="12.5" hidden="1" x14ac:dyDescent="0.25"/>
    <row r="734" ht="12.5" hidden="1" x14ac:dyDescent="0.25"/>
    <row r="735" ht="12.5" hidden="1" x14ac:dyDescent="0.25"/>
    <row r="736" ht="12.5" hidden="1" x14ac:dyDescent="0.25"/>
    <row r="737" ht="12.5" hidden="1" x14ac:dyDescent="0.25"/>
    <row r="738" ht="12.5" hidden="1" x14ac:dyDescent="0.25"/>
    <row r="739" ht="12.5" hidden="1" x14ac:dyDescent="0.25"/>
    <row r="740" ht="12.5" hidden="1" x14ac:dyDescent="0.25"/>
    <row r="741" ht="12.5" hidden="1" x14ac:dyDescent="0.25"/>
    <row r="742" ht="12.5" hidden="1" x14ac:dyDescent="0.25"/>
    <row r="743" ht="12.5" hidden="1" x14ac:dyDescent="0.25"/>
    <row r="744" ht="12.5" hidden="1" x14ac:dyDescent="0.25"/>
    <row r="745" ht="12.5" hidden="1" x14ac:dyDescent="0.25"/>
    <row r="746" ht="12.5" hidden="1" x14ac:dyDescent="0.25"/>
    <row r="747" ht="12.5" hidden="1" x14ac:dyDescent="0.25"/>
    <row r="748" ht="12.5" hidden="1" x14ac:dyDescent="0.25"/>
    <row r="749" ht="12.5" hidden="1" x14ac:dyDescent="0.25"/>
    <row r="750" ht="12.5" hidden="1" x14ac:dyDescent="0.25"/>
    <row r="751" ht="12.5" hidden="1" x14ac:dyDescent="0.25"/>
    <row r="752" ht="12.5" hidden="1" x14ac:dyDescent="0.25"/>
    <row r="753" ht="12.5" hidden="1" x14ac:dyDescent="0.25"/>
    <row r="754" ht="12.5" hidden="1" x14ac:dyDescent="0.25"/>
    <row r="755" ht="12.5" hidden="1" x14ac:dyDescent="0.25"/>
    <row r="756" ht="12.5" hidden="1" x14ac:dyDescent="0.25"/>
    <row r="757" ht="12.5" hidden="1" x14ac:dyDescent="0.25"/>
    <row r="758" ht="12.5" hidden="1" x14ac:dyDescent="0.25"/>
    <row r="759" ht="12.5" hidden="1" x14ac:dyDescent="0.25"/>
    <row r="760" ht="12.5" hidden="1" x14ac:dyDescent="0.25"/>
    <row r="761" ht="12.5" hidden="1" x14ac:dyDescent="0.25"/>
    <row r="762" ht="12.5" hidden="1" x14ac:dyDescent="0.25"/>
    <row r="763" ht="12.5" hidden="1" x14ac:dyDescent="0.25"/>
    <row r="764" ht="12.5" hidden="1" x14ac:dyDescent="0.25"/>
    <row r="765" ht="12.5" hidden="1" x14ac:dyDescent="0.25"/>
    <row r="766" ht="12.5" hidden="1" x14ac:dyDescent="0.25"/>
    <row r="767" ht="12.5" hidden="1" x14ac:dyDescent="0.25"/>
    <row r="768" ht="12.5" hidden="1" x14ac:dyDescent="0.25"/>
    <row r="769" ht="12.5" hidden="1" x14ac:dyDescent="0.25"/>
    <row r="770" ht="12.5" hidden="1" x14ac:dyDescent="0.25"/>
    <row r="771" ht="12.5" hidden="1" x14ac:dyDescent="0.25"/>
    <row r="772" ht="12.5" hidden="1" x14ac:dyDescent="0.25"/>
    <row r="773" ht="12.5" hidden="1" x14ac:dyDescent="0.25"/>
    <row r="774" ht="12.5" hidden="1" x14ac:dyDescent="0.25"/>
    <row r="775" ht="12.5" hidden="1" x14ac:dyDescent="0.25"/>
    <row r="776" ht="12.5" hidden="1" x14ac:dyDescent="0.25"/>
    <row r="777" ht="12.5" hidden="1" x14ac:dyDescent="0.25"/>
    <row r="778" ht="12.5" hidden="1" x14ac:dyDescent="0.25"/>
    <row r="779" ht="12.5" hidden="1" x14ac:dyDescent="0.25"/>
    <row r="780" ht="12.5" hidden="1" x14ac:dyDescent="0.25"/>
    <row r="781" ht="12.5" hidden="1" x14ac:dyDescent="0.25"/>
    <row r="782" ht="12.5" hidden="1" x14ac:dyDescent="0.25"/>
    <row r="783" ht="12.5" hidden="1" x14ac:dyDescent="0.25"/>
    <row r="784" ht="12.5" hidden="1" x14ac:dyDescent="0.25"/>
    <row r="785" ht="12.5" hidden="1" x14ac:dyDescent="0.25"/>
    <row r="786" ht="12.5" hidden="1" x14ac:dyDescent="0.25"/>
    <row r="787" ht="12.5" hidden="1" x14ac:dyDescent="0.25"/>
    <row r="788" ht="12.5" hidden="1" x14ac:dyDescent="0.25"/>
    <row r="789" ht="12.5" hidden="1" x14ac:dyDescent="0.25"/>
    <row r="790" ht="12.5" hidden="1" x14ac:dyDescent="0.25"/>
    <row r="791" ht="12.5" hidden="1" x14ac:dyDescent="0.25"/>
    <row r="792" ht="12.5" hidden="1" x14ac:dyDescent="0.25"/>
    <row r="793" ht="12.5" hidden="1" x14ac:dyDescent="0.25"/>
    <row r="794" ht="12.5" hidden="1" x14ac:dyDescent="0.25"/>
    <row r="795" ht="12.5" hidden="1" x14ac:dyDescent="0.25"/>
    <row r="796" ht="12.5" hidden="1" x14ac:dyDescent="0.25"/>
    <row r="797" ht="12.5" hidden="1" x14ac:dyDescent="0.25"/>
    <row r="798" ht="12.5" hidden="1" x14ac:dyDescent="0.25"/>
    <row r="799" ht="12.5" hidden="1" x14ac:dyDescent="0.25"/>
    <row r="800" ht="12.5" hidden="1" x14ac:dyDescent="0.25"/>
    <row r="801" ht="12.5" hidden="1" x14ac:dyDescent="0.25"/>
    <row r="802" ht="12.5" hidden="1" x14ac:dyDescent="0.25"/>
    <row r="803" ht="12.5" hidden="1" x14ac:dyDescent="0.25"/>
    <row r="804" ht="12.5" hidden="1" x14ac:dyDescent="0.25"/>
    <row r="805" ht="12.5" hidden="1" x14ac:dyDescent="0.25"/>
    <row r="806" ht="12.5" hidden="1" x14ac:dyDescent="0.25"/>
    <row r="807" ht="12.5" hidden="1" x14ac:dyDescent="0.25"/>
    <row r="808" ht="12.5" hidden="1" x14ac:dyDescent="0.25"/>
    <row r="809" ht="12.5" hidden="1" x14ac:dyDescent="0.25"/>
    <row r="810" ht="12.5" hidden="1" x14ac:dyDescent="0.25"/>
    <row r="811" ht="12.5" hidden="1" x14ac:dyDescent="0.25"/>
    <row r="812" ht="12.5" hidden="1" x14ac:dyDescent="0.25"/>
    <row r="813" ht="12.5" hidden="1" x14ac:dyDescent="0.25"/>
    <row r="814" ht="12.5" hidden="1" x14ac:dyDescent="0.25"/>
    <row r="815" ht="12.5" hidden="1" x14ac:dyDescent="0.25"/>
    <row r="816" ht="12.5" hidden="1" x14ac:dyDescent="0.25"/>
    <row r="817" ht="12.5" hidden="1" x14ac:dyDescent="0.25"/>
    <row r="818" ht="12.5" hidden="1" x14ac:dyDescent="0.25"/>
    <row r="819" ht="12.5" hidden="1" x14ac:dyDescent="0.25"/>
    <row r="820" ht="12.5" hidden="1" x14ac:dyDescent="0.25"/>
    <row r="821" ht="12.5" hidden="1" x14ac:dyDescent="0.25"/>
    <row r="822" ht="12.5" hidden="1" x14ac:dyDescent="0.25"/>
    <row r="823" ht="12.5" hidden="1" x14ac:dyDescent="0.25"/>
    <row r="824" ht="12.5" hidden="1" x14ac:dyDescent="0.25"/>
    <row r="825" ht="12.5" hidden="1" x14ac:dyDescent="0.25"/>
    <row r="826" ht="12.5" hidden="1" x14ac:dyDescent="0.25"/>
    <row r="827" ht="12.5" hidden="1" x14ac:dyDescent="0.25"/>
    <row r="828" ht="12.5" hidden="1" x14ac:dyDescent="0.25"/>
    <row r="829" ht="12.5" hidden="1" x14ac:dyDescent="0.25"/>
    <row r="830" ht="12.5" hidden="1" x14ac:dyDescent="0.25"/>
    <row r="831" ht="12.5" hidden="1" x14ac:dyDescent="0.25"/>
    <row r="832" ht="12.5" hidden="1" x14ac:dyDescent="0.25"/>
    <row r="833" ht="12.5" hidden="1" x14ac:dyDescent="0.25"/>
    <row r="834" ht="12.5" hidden="1" x14ac:dyDescent="0.25"/>
    <row r="835" ht="12.5" hidden="1" x14ac:dyDescent="0.25"/>
    <row r="836" ht="12.5" hidden="1" x14ac:dyDescent="0.25"/>
    <row r="837" ht="12.5" hidden="1" x14ac:dyDescent="0.25"/>
    <row r="838" ht="12.5" hidden="1" x14ac:dyDescent="0.25"/>
    <row r="839" ht="12.5" hidden="1" x14ac:dyDescent="0.25"/>
    <row r="840" ht="12.5" hidden="1" x14ac:dyDescent="0.25"/>
    <row r="841" ht="12.5" hidden="1" x14ac:dyDescent="0.25"/>
    <row r="842" ht="12.5" hidden="1" x14ac:dyDescent="0.25"/>
    <row r="843" ht="12.5" hidden="1" x14ac:dyDescent="0.25"/>
    <row r="844" ht="12.5" hidden="1" x14ac:dyDescent="0.25"/>
    <row r="845" ht="12.5" hidden="1" x14ac:dyDescent="0.25"/>
    <row r="846" ht="12.5" hidden="1" x14ac:dyDescent="0.25"/>
    <row r="847" ht="12.5" hidden="1" x14ac:dyDescent="0.25"/>
    <row r="848" ht="12.5" hidden="1" x14ac:dyDescent="0.25"/>
    <row r="849" ht="12.5" hidden="1" x14ac:dyDescent="0.25"/>
    <row r="850" ht="12.5" hidden="1" x14ac:dyDescent="0.25"/>
    <row r="851" ht="12.5" hidden="1" x14ac:dyDescent="0.25"/>
    <row r="852" ht="12.5" hidden="1" x14ac:dyDescent="0.25"/>
    <row r="853" ht="12.5" hidden="1" x14ac:dyDescent="0.25"/>
    <row r="854" ht="12.5" hidden="1" x14ac:dyDescent="0.25"/>
    <row r="855" ht="12.5" hidden="1" x14ac:dyDescent="0.25"/>
    <row r="856" ht="12.5" hidden="1" x14ac:dyDescent="0.25"/>
    <row r="857" ht="12.5" hidden="1" x14ac:dyDescent="0.25"/>
    <row r="858" ht="12.5" hidden="1" x14ac:dyDescent="0.25"/>
    <row r="859" ht="12.5" hidden="1" x14ac:dyDescent="0.25"/>
    <row r="860" ht="12.5" hidden="1" x14ac:dyDescent="0.25"/>
    <row r="861" ht="12.5" hidden="1" x14ac:dyDescent="0.25"/>
    <row r="862" ht="12.5" hidden="1" x14ac:dyDescent="0.25"/>
    <row r="863" ht="12.5" hidden="1" x14ac:dyDescent="0.25"/>
    <row r="864" ht="12.5" hidden="1" x14ac:dyDescent="0.25"/>
    <row r="865" ht="12.5" hidden="1" x14ac:dyDescent="0.25"/>
    <row r="866" ht="12.5" hidden="1" x14ac:dyDescent="0.25"/>
    <row r="867" ht="12.5" hidden="1" x14ac:dyDescent="0.25"/>
    <row r="868" ht="12.5" hidden="1" x14ac:dyDescent="0.25"/>
    <row r="869" ht="12.5" hidden="1" x14ac:dyDescent="0.25"/>
    <row r="870" ht="12.5" hidden="1" x14ac:dyDescent="0.25"/>
    <row r="871" ht="12.5" hidden="1" x14ac:dyDescent="0.25"/>
    <row r="872" ht="12.5" hidden="1" x14ac:dyDescent="0.25"/>
    <row r="873" ht="12.5" hidden="1" x14ac:dyDescent="0.25"/>
    <row r="874" ht="12.5" hidden="1" x14ac:dyDescent="0.25"/>
    <row r="875" ht="12.5" hidden="1" x14ac:dyDescent="0.25"/>
    <row r="876" ht="12.5" hidden="1" x14ac:dyDescent="0.25"/>
    <row r="877" ht="12.5" hidden="1" x14ac:dyDescent="0.25"/>
    <row r="878" ht="12.5" hidden="1" x14ac:dyDescent="0.25"/>
    <row r="879" ht="12.5" hidden="1" x14ac:dyDescent="0.25"/>
    <row r="880" ht="12.5" hidden="1" x14ac:dyDescent="0.25"/>
    <row r="881" ht="12.5" hidden="1" x14ac:dyDescent="0.25"/>
    <row r="882" ht="12.5" hidden="1" x14ac:dyDescent="0.25"/>
    <row r="883" ht="12.5" hidden="1" x14ac:dyDescent="0.25"/>
    <row r="884" ht="12.5" hidden="1" x14ac:dyDescent="0.25"/>
    <row r="885" ht="12.5" hidden="1" x14ac:dyDescent="0.25"/>
    <row r="886" ht="12.5" hidden="1" x14ac:dyDescent="0.25"/>
    <row r="887" ht="12.5" hidden="1" x14ac:dyDescent="0.25"/>
    <row r="888" ht="12.5" hidden="1" x14ac:dyDescent="0.25"/>
    <row r="889" ht="12.5" hidden="1" x14ac:dyDescent="0.25"/>
    <row r="890" ht="12.5" hidden="1" x14ac:dyDescent="0.25"/>
    <row r="891" ht="12.5" hidden="1" x14ac:dyDescent="0.25"/>
    <row r="892" ht="12.5" hidden="1" x14ac:dyDescent="0.25"/>
    <row r="893" ht="12.5" hidden="1" x14ac:dyDescent="0.25"/>
    <row r="894" ht="12.5" hidden="1" x14ac:dyDescent="0.25"/>
    <row r="895" ht="12.5" hidden="1" x14ac:dyDescent="0.25"/>
    <row r="896" ht="12.5" hidden="1" x14ac:dyDescent="0.25"/>
    <row r="897" ht="12.5" hidden="1" x14ac:dyDescent="0.25"/>
    <row r="898" ht="12.5" hidden="1" x14ac:dyDescent="0.25"/>
    <row r="899" ht="12.5" hidden="1" x14ac:dyDescent="0.25"/>
    <row r="900" ht="12.5" hidden="1" x14ac:dyDescent="0.25"/>
    <row r="901" ht="12.5" hidden="1" x14ac:dyDescent="0.25"/>
    <row r="902" ht="12.5" hidden="1" x14ac:dyDescent="0.25"/>
    <row r="903" ht="12.5" hidden="1" x14ac:dyDescent="0.25"/>
    <row r="904" ht="12.5" hidden="1" x14ac:dyDescent="0.25"/>
    <row r="905" ht="12.5" hidden="1" x14ac:dyDescent="0.25"/>
    <row r="906" ht="12.5" hidden="1" x14ac:dyDescent="0.25"/>
    <row r="907" ht="12.5" hidden="1" x14ac:dyDescent="0.25"/>
    <row r="908" ht="12.5" hidden="1" x14ac:dyDescent="0.25"/>
    <row r="909" ht="12.5" hidden="1" x14ac:dyDescent="0.25"/>
    <row r="910" ht="12.5" hidden="1" x14ac:dyDescent="0.25"/>
    <row r="911" ht="12.5" hidden="1" x14ac:dyDescent="0.25"/>
    <row r="912" ht="12.5" hidden="1" x14ac:dyDescent="0.25"/>
    <row r="913" ht="12.5" hidden="1" x14ac:dyDescent="0.25"/>
    <row r="914" ht="12.5" hidden="1" x14ac:dyDescent="0.25"/>
    <row r="915" ht="12.5" hidden="1" x14ac:dyDescent="0.25"/>
    <row r="916" ht="12.5" hidden="1" x14ac:dyDescent="0.25"/>
    <row r="917" ht="12.5" hidden="1" x14ac:dyDescent="0.25"/>
    <row r="918" ht="12.5" hidden="1" x14ac:dyDescent="0.25"/>
    <row r="919" ht="12.5" hidden="1" x14ac:dyDescent="0.25"/>
    <row r="920" ht="12.5" hidden="1" x14ac:dyDescent="0.25"/>
    <row r="921" ht="12.5" hidden="1" x14ac:dyDescent="0.25"/>
    <row r="922" ht="12.5" hidden="1" x14ac:dyDescent="0.25"/>
    <row r="923" ht="12.5" hidden="1" x14ac:dyDescent="0.25"/>
    <row r="924" ht="12.5" hidden="1" x14ac:dyDescent="0.25"/>
    <row r="925" ht="12.5" hidden="1" x14ac:dyDescent="0.25"/>
    <row r="926" ht="12.5" hidden="1" x14ac:dyDescent="0.25"/>
    <row r="927" ht="12.5" hidden="1" x14ac:dyDescent="0.25"/>
    <row r="928" ht="12.5" hidden="1" x14ac:dyDescent="0.25"/>
    <row r="929" ht="12.5" hidden="1" x14ac:dyDescent="0.25"/>
    <row r="930" ht="12.5" hidden="1" x14ac:dyDescent="0.25"/>
    <row r="931" ht="12.5" hidden="1" x14ac:dyDescent="0.25"/>
    <row r="932" ht="12.5" hidden="1" x14ac:dyDescent="0.25"/>
    <row r="933" ht="12.5" hidden="1" x14ac:dyDescent="0.25"/>
    <row r="934" ht="12.5" hidden="1" x14ac:dyDescent="0.25"/>
    <row r="935" ht="12.5" hidden="1" x14ac:dyDescent="0.25"/>
    <row r="936" ht="12.5" hidden="1" x14ac:dyDescent="0.25"/>
    <row r="937" ht="12.5" hidden="1" x14ac:dyDescent="0.25"/>
    <row r="938" ht="12.5" hidden="1" x14ac:dyDescent="0.25"/>
    <row r="939" ht="12.5" hidden="1" x14ac:dyDescent="0.25"/>
    <row r="940" ht="12.5" hidden="1" x14ac:dyDescent="0.25"/>
    <row r="941" ht="12.5" hidden="1" x14ac:dyDescent="0.25"/>
    <row r="942" ht="12.5" hidden="1" x14ac:dyDescent="0.25"/>
    <row r="943" ht="12.5" hidden="1" x14ac:dyDescent="0.25"/>
    <row r="944" ht="12.5" hidden="1" x14ac:dyDescent="0.25"/>
    <row r="945" ht="12.5" hidden="1" x14ac:dyDescent="0.25"/>
    <row r="946" ht="12.5" hidden="1" x14ac:dyDescent="0.25"/>
    <row r="947" ht="12.5" hidden="1" x14ac:dyDescent="0.25"/>
    <row r="948" ht="12.5" hidden="1" x14ac:dyDescent="0.25"/>
    <row r="949" ht="12.5" hidden="1" x14ac:dyDescent="0.25"/>
    <row r="950" ht="12.5" hidden="1" x14ac:dyDescent="0.25"/>
    <row r="951" ht="12.5" hidden="1" x14ac:dyDescent="0.25"/>
    <row r="952" ht="12.5" hidden="1" x14ac:dyDescent="0.25"/>
    <row r="953" ht="12.5" hidden="1" x14ac:dyDescent="0.25"/>
    <row r="954" ht="12.5" hidden="1" x14ac:dyDescent="0.25"/>
    <row r="955" ht="12.5" hidden="1" x14ac:dyDescent="0.25"/>
    <row r="956" ht="12.5" hidden="1" x14ac:dyDescent="0.25"/>
    <row r="957" ht="12.5" hidden="1" x14ac:dyDescent="0.25"/>
    <row r="958" ht="12.5" hidden="1" x14ac:dyDescent="0.25"/>
    <row r="959" ht="12.5" hidden="1" x14ac:dyDescent="0.25"/>
    <row r="960" ht="12.5" hidden="1" x14ac:dyDescent="0.25"/>
    <row r="961" ht="12.5" hidden="1" x14ac:dyDescent="0.25"/>
    <row r="962" ht="12.5" hidden="1" x14ac:dyDescent="0.25"/>
    <row r="963" ht="12.5" hidden="1" x14ac:dyDescent="0.25"/>
    <row r="964" ht="12.5" hidden="1" x14ac:dyDescent="0.25"/>
    <row r="965" ht="12.5" hidden="1" x14ac:dyDescent="0.25"/>
    <row r="966" ht="12.5" hidden="1" x14ac:dyDescent="0.25"/>
    <row r="967" ht="12.5" hidden="1" x14ac:dyDescent="0.25"/>
    <row r="968" ht="12.5" hidden="1" x14ac:dyDescent="0.25"/>
    <row r="969" ht="12.5" hidden="1" x14ac:dyDescent="0.25"/>
    <row r="970" ht="12.5" hidden="1" x14ac:dyDescent="0.25"/>
    <row r="971" ht="12.5" hidden="1" x14ac:dyDescent="0.25"/>
    <row r="972" ht="12.5" hidden="1" x14ac:dyDescent="0.25"/>
    <row r="973" ht="12.5" hidden="1" x14ac:dyDescent="0.25"/>
    <row r="974" ht="12.5" hidden="1" x14ac:dyDescent="0.25"/>
    <row r="975" ht="12.5" hidden="1" x14ac:dyDescent="0.25"/>
    <row r="976" ht="12.5" hidden="1" x14ac:dyDescent="0.25"/>
    <row r="977" ht="12.5" hidden="1" x14ac:dyDescent="0.25"/>
    <row r="978" ht="12.5" hidden="1" x14ac:dyDescent="0.25"/>
    <row r="979" ht="12.5" hidden="1" x14ac:dyDescent="0.25"/>
    <row r="980" ht="12.5" hidden="1" x14ac:dyDescent="0.25"/>
    <row r="981" ht="12.5" hidden="1" x14ac:dyDescent="0.25"/>
    <row r="982" ht="12.5" hidden="1" x14ac:dyDescent="0.25"/>
    <row r="983" ht="12.5" hidden="1" x14ac:dyDescent="0.25"/>
    <row r="984" ht="12.5" hidden="1" x14ac:dyDescent="0.25"/>
    <row r="985" ht="12.5" hidden="1" x14ac:dyDescent="0.25"/>
    <row r="986" ht="12.5" hidden="1" x14ac:dyDescent="0.25"/>
    <row r="987" ht="12.5" hidden="1" x14ac:dyDescent="0.25"/>
    <row r="988" ht="12.5" hidden="1" x14ac:dyDescent="0.25"/>
    <row r="989" ht="12.5" hidden="1" x14ac:dyDescent="0.25"/>
    <row r="990" ht="12.5" hidden="1" x14ac:dyDescent="0.25"/>
    <row r="991" ht="12.5" hidden="1" x14ac:dyDescent="0.25"/>
    <row r="992" ht="12.5" hidden="1" x14ac:dyDescent="0.25"/>
    <row r="993" ht="12.5" hidden="1" x14ac:dyDescent="0.25"/>
    <row r="994" ht="12.5" hidden="1" x14ac:dyDescent="0.25"/>
    <row r="995" ht="12.5" hidden="1" x14ac:dyDescent="0.25"/>
    <row r="996" ht="12.5" hidden="1" x14ac:dyDescent="0.25"/>
    <row r="997" ht="12.5" hidden="1" x14ac:dyDescent="0.25"/>
    <row r="998" ht="12.5" hidden="1" x14ac:dyDescent="0.25"/>
    <row r="999" ht="12.5" hidden="1" x14ac:dyDescent="0.25"/>
    <row r="1000" ht="12.5" hidden="1" x14ac:dyDescent="0.25"/>
  </sheetData>
  <mergeCells count="30">
    <mergeCell ref="R1:R21"/>
    <mergeCell ref="S1:V1"/>
    <mergeCell ref="A22:W23"/>
    <mergeCell ref="A24:D24"/>
    <mergeCell ref="F24:F44"/>
    <mergeCell ref="G24:J24"/>
    <mergeCell ref="L24:L44"/>
    <mergeCell ref="M24:P24"/>
    <mergeCell ref="S24:V24"/>
    <mergeCell ref="R24:R44"/>
    <mergeCell ref="A1:D1"/>
    <mergeCell ref="F1:F21"/>
    <mergeCell ref="G1:J1"/>
    <mergeCell ref="L1:L21"/>
    <mergeCell ref="M1:P1"/>
    <mergeCell ref="A68:W69"/>
    <mergeCell ref="A70:D70"/>
    <mergeCell ref="F70:F90"/>
    <mergeCell ref="G70:J70"/>
    <mergeCell ref="L70:L90"/>
    <mergeCell ref="M70:P70"/>
    <mergeCell ref="R70:W90"/>
    <mergeCell ref="A45:W46"/>
    <mergeCell ref="A47:D47"/>
    <mergeCell ref="F47:F67"/>
    <mergeCell ref="G47:J47"/>
    <mergeCell ref="L47:L67"/>
    <mergeCell ref="R47:R67"/>
    <mergeCell ref="M47:P47"/>
    <mergeCell ref="S47:V47"/>
  </mergeCells>
  <conditionalFormatting sqref="L1">
    <cfRule type="notContainsBlanks" dxfId="0" priority="1">
      <formula>LEN(TRIM(L1))&gt;0</formula>
    </cfRule>
  </conditionalFormatting>
  <dataValidations count="1">
    <dataValidation type="list" allowBlank="1" showErrorMessage="1" sqref="E1 K1 Q1 W1 E24 K24 Q24 W24 E47 K47 Q47 W47 E70 K70 Q70" xr:uid="{00000000-0002-0000-0100-000000000000}">
      <formula1>"Appreciation,Non-Appreciation"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2" max="2" width="17.6328125" customWidth="1"/>
    <col min="5" max="5" width="14.7265625" customWidth="1"/>
    <col min="8" max="26" width="12.6328125" hidden="1"/>
  </cols>
  <sheetData>
    <row r="1" spans="1:7" ht="13" x14ac:dyDescent="0.3">
      <c r="A1" s="27" t="s">
        <v>114</v>
      </c>
      <c r="B1" s="27" t="s">
        <v>115</v>
      </c>
      <c r="C1" s="27" t="s">
        <v>116</v>
      </c>
      <c r="D1" s="27" t="s">
        <v>117</v>
      </c>
      <c r="E1" s="27" t="s">
        <v>118</v>
      </c>
      <c r="F1" s="64" t="s">
        <v>119</v>
      </c>
      <c r="G1" s="43"/>
    </row>
    <row r="2" spans="1:7" ht="12.5" x14ac:dyDescent="0.25">
      <c r="A2" s="1" t="s">
        <v>120</v>
      </c>
      <c r="B2" s="5">
        <v>5000</v>
      </c>
      <c r="C2" s="1">
        <v>25</v>
      </c>
      <c r="D2" s="5">
        <v>200</v>
      </c>
      <c r="E2" s="5">
        <f t="shared" ref="E2:E15" si="0">D2/12</f>
        <v>16.666666666666668</v>
      </c>
      <c r="F2" s="43"/>
      <c r="G2" s="43"/>
    </row>
    <row r="3" spans="1:7" ht="12.5" x14ac:dyDescent="0.25">
      <c r="A3" s="1" t="s">
        <v>121</v>
      </c>
      <c r="B3" s="5">
        <v>600</v>
      </c>
      <c r="C3" s="1">
        <v>10</v>
      </c>
      <c r="D3" s="5">
        <v>60</v>
      </c>
      <c r="E3" s="5">
        <f t="shared" si="0"/>
        <v>5</v>
      </c>
      <c r="F3" s="43"/>
      <c r="G3" s="43"/>
    </row>
    <row r="4" spans="1:7" ht="12.5" x14ac:dyDescent="0.25">
      <c r="A4" s="1" t="s">
        <v>122</v>
      </c>
      <c r="B4" s="5">
        <v>1000</v>
      </c>
      <c r="C4" s="1">
        <v>10</v>
      </c>
      <c r="D4" s="5">
        <v>100</v>
      </c>
      <c r="E4" s="5">
        <f t="shared" si="0"/>
        <v>8.3333333333333339</v>
      </c>
      <c r="F4" s="63"/>
      <c r="G4" s="43"/>
    </row>
    <row r="5" spans="1:7" ht="12.5" x14ac:dyDescent="0.25">
      <c r="A5" s="1" t="s">
        <v>123</v>
      </c>
      <c r="B5" s="5">
        <v>5000</v>
      </c>
      <c r="C5" s="1">
        <v>50</v>
      </c>
      <c r="D5" s="5">
        <v>100</v>
      </c>
      <c r="E5" s="5">
        <f t="shared" si="0"/>
        <v>8.3333333333333339</v>
      </c>
      <c r="F5" s="43"/>
      <c r="G5" s="43"/>
    </row>
    <row r="6" spans="1:7" ht="12.5" x14ac:dyDescent="0.25">
      <c r="A6" s="1" t="s">
        <v>124</v>
      </c>
      <c r="B6" s="5">
        <v>3000</v>
      </c>
      <c r="C6" s="1">
        <v>20</v>
      </c>
      <c r="D6" s="5">
        <v>150</v>
      </c>
      <c r="E6" s="5">
        <f t="shared" si="0"/>
        <v>12.5</v>
      </c>
      <c r="F6" s="43"/>
      <c r="G6" s="43"/>
    </row>
    <row r="7" spans="1:7" ht="12.5" x14ac:dyDescent="0.25">
      <c r="A7" s="1" t="s">
        <v>125</v>
      </c>
      <c r="B7" s="5">
        <v>2000</v>
      </c>
      <c r="C7" s="1">
        <v>6</v>
      </c>
      <c r="D7" s="5">
        <v>333</v>
      </c>
      <c r="E7" s="5">
        <f t="shared" si="0"/>
        <v>27.75</v>
      </c>
      <c r="F7" s="43"/>
      <c r="G7" s="43"/>
    </row>
    <row r="8" spans="1:7" ht="12.5" x14ac:dyDescent="0.25">
      <c r="A8" s="1" t="s">
        <v>126</v>
      </c>
      <c r="B8" s="5">
        <v>3000</v>
      </c>
      <c r="C8" s="1">
        <v>30</v>
      </c>
      <c r="D8" s="5">
        <v>100</v>
      </c>
      <c r="E8" s="5">
        <f t="shared" si="0"/>
        <v>8.3333333333333339</v>
      </c>
      <c r="F8" s="43"/>
      <c r="G8" s="43"/>
    </row>
    <row r="9" spans="1:7" ht="12.5" x14ac:dyDescent="0.25">
      <c r="A9" s="1" t="s">
        <v>127</v>
      </c>
      <c r="B9" s="5">
        <v>5000</v>
      </c>
      <c r="C9" s="1">
        <v>50</v>
      </c>
      <c r="D9" s="5">
        <v>100</v>
      </c>
      <c r="E9" s="5">
        <f t="shared" si="0"/>
        <v>8.3333333333333339</v>
      </c>
      <c r="F9" s="43"/>
      <c r="G9" s="43"/>
    </row>
    <row r="10" spans="1:7" ht="12.5" x14ac:dyDescent="0.25">
      <c r="A10" s="1" t="s">
        <v>128</v>
      </c>
      <c r="B10" s="5">
        <v>2500</v>
      </c>
      <c r="C10" s="1">
        <v>5</v>
      </c>
      <c r="D10" s="5">
        <v>500</v>
      </c>
      <c r="E10" s="5">
        <f t="shared" si="0"/>
        <v>41.666666666666664</v>
      </c>
      <c r="F10" s="43"/>
      <c r="G10" s="43"/>
    </row>
    <row r="11" spans="1:7" ht="12.5" x14ac:dyDescent="0.25">
      <c r="A11" s="1" t="s">
        <v>129</v>
      </c>
      <c r="B11" s="5">
        <v>3000</v>
      </c>
      <c r="C11" s="1">
        <v>20</v>
      </c>
      <c r="D11" s="5">
        <v>150</v>
      </c>
      <c r="E11" s="5">
        <f t="shared" si="0"/>
        <v>12.5</v>
      </c>
      <c r="F11" s="43"/>
      <c r="G11" s="43"/>
    </row>
    <row r="12" spans="1:7" ht="12.5" x14ac:dyDescent="0.25">
      <c r="A12" s="1" t="s">
        <v>130</v>
      </c>
      <c r="B12" s="5">
        <v>10000</v>
      </c>
      <c r="C12" s="1">
        <v>50</v>
      </c>
      <c r="D12" s="5">
        <v>200</v>
      </c>
      <c r="E12" s="5">
        <f t="shared" si="0"/>
        <v>16.666666666666668</v>
      </c>
      <c r="F12" s="43"/>
      <c r="G12" s="43"/>
    </row>
    <row r="13" spans="1:7" ht="12.5" x14ac:dyDescent="0.25">
      <c r="A13" s="1" t="s">
        <v>131</v>
      </c>
      <c r="B13" s="5">
        <v>1000</v>
      </c>
      <c r="C13" s="1">
        <v>10</v>
      </c>
      <c r="D13" s="5">
        <v>100</v>
      </c>
      <c r="E13" s="5">
        <f t="shared" si="0"/>
        <v>8.3333333333333339</v>
      </c>
      <c r="F13" s="43"/>
      <c r="G13" s="43"/>
    </row>
    <row r="14" spans="1:7" ht="12.5" x14ac:dyDescent="0.25">
      <c r="A14" s="1" t="s">
        <v>132</v>
      </c>
      <c r="B14" s="5">
        <v>1000</v>
      </c>
      <c r="C14" s="1">
        <v>10</v>
      </c>
      <c r="D14" s="5">
        <v>100</v>
      </c>
      <c r="E14" s="5">
        <f t="shared" si="0"/>
        <v>8.3333333333333339</v>
      </c>
      <c r="F14" s="43"/>
      <c r="G14" s="43"/>
    </row>
    <row r="15" spans="1:7" ht="12.5" x14ac:dyDescent="0.25">
      <c r="A15" s="1" t="s">
        <v>56</v>
      </c>
      <c r="B15" s="5">
        <f>SUM(B2:B14)</f>
        <v>42100</v>
      </c>
      <c r="C15" s="1"/>
      <c r="D15" s="5">
        <f>SUM(D1:D14)</f>
        <v>2193</v>
      </c>
      <c r="E15" s="5">
        <f t="shared" si="0"/>
        <v>182.75</v>
      </c>
      <c r="F15" s="43"/>
      <c r="G15" s="43"/>
    </row>
    <row r="16" spans="1:7" ht="12.5" hidden="1" x14ac:dyDescent="0.25"/>
    <row r="17" ht="12.5" hidden="1" x14ac:dyDescent="0.25"/>
    <row r="18" ht="12.5" hidden="1" x14ac:dyDescent="0.25"/>
    <row r="19" ht="12.5" hidden="1" x14ac:dyDescent="0.25"/>
    <row r="20" ht="12.5" hidden="1" x14ac:dyDescent="0.25"/>
    <row r="21" ht="12.5" hidden="1" x14ac:dyDescent="0.25"/>
    <row r="22" ht="12.5" hidden="1" x14ac:dyDescent="0.25"/>
    <row r="23" ht="12.5" hidden="1" x14ac:dyDescent="0.25"/>
    <row r="24" ht="12.5" hidden="1" x14ac:dyDescent="0.25"/>
    <row r="25" ht="12.5" hidden="1" x14ac:dyDescent="0.25"/>
    <row r="26" ht="12.5" hidden="1" x14ac:dyDescent="0.25"/>
    <row r="27" ht="12.5" hidden="1" x14ac:dyDescent="0.25"/>
    <row r="28" ht="12.5" hidden="1" x14ac:dyDescent="0.25"/>
    <row r="29" ht="12.5" hidden="1" x14ac:dyDescent="0.25"/>
    <row r="30" ht="12.5" hidden="1" x14ac:dyDescent="0.25"/>
    <row r="31" ht="12.5" hidden="1" x14ac:dyDescent="0.25"/>
    <row r="32" ht="12.5" hidden="1" x14ac:dyDescent="0.25"/>
    <row r="33" ht="12.5" hidden="1" x14ac:dyDescent="0.25"/>
    <row r="34" ht="12.5" hidden="1" x14ac:dyDescent="0.25"/>
    <row r="35" ht="12.5" hidden="1" x14ac:dyDescent="0.25"/>
    <row r="36" ht="12.5" hidden="1" x14ac:dyDescent="0.25"/>
    <row r="37" ht="12.5" hidden="1" x14ac:dyDescent="0.25"/>
    <row r="38" ht="12.5" hidden="1" x14ac:dyDescent="0.25"/>
    <row r="39" ht="12.5" hidden="1" x14ac:dyDescent="0.25"/>
    <row r="40" ht="12.5" hidden="1" x14ac:dyDescent="0.25"/>
    <row r="41" ht="12.5" hidden="1" x14ac:dyDescent="0.25"/>
    <row r="42" ht="12.5" hidden="1" x14ac:dyDescent="0.25"/>
    <row r="43" ht="12.5" hidden="1" x14ac:dyDescent="0.25"/>
    <row r="44" ht="12.5" hidden="1" x14ac:dyDescent="0.25"/>
    <row r="45" ht="12.5" hidden="1" x14ac:dyDescent="0.25"/>
    <row r="46" ht="12.5" hidden="1" x14ac:dyDescent="0.25"/>
    <row r="47" ht="12.5" hidden="1" x14ac:dyDescent="0.25"/>
    <row r="48" ht="12.5" hidden="1" x14ac:dyDescent="0.25"/>
    <row r="49" ht="12.5" hidden="1" x14ac:dyDescent="0.25"/>
    <row r="50" ht="12.5" hidden="1" x14ac:dyDescent="0.25"/>
    <row r="51" ht="12.5" hidden="1" x14ac:dyDescent="0.25"/>
    <row r="52" ht="12.5" hidden="1" x14ac:dyDescent="0.25"/>
    <row r="53" ht="12.5" hidden="1" x14ac:dyDescent="0.25"/>
    <row r="54" ht="12.5" hidden="1" x14ac:dyDescent="0.25"/>
    <row r="55" ht="12.5" hidden="1" x14ac:dyDescent="0.25"/>
    <row r="56" ht="12.5" hidden="1" x14ac:dyDescent="0.25"/>
    <row r="57" ht="12.5" hidden="1" x14ac:dyDescent="0.25"/>
    <row r="58" ht="12.5" hidden="1" x14ac:dyDescent="0.25"/>
    <row r="59" ht="12.5" hidden="1" x14ac:dyDescent="0.25"/>
    <row r="60" ht="12.5" hidden="1" x14ac:dyDescent="0.25"/>
    <row r="61" ht="12.5" hidden="1" x14ac:dyDescent="0.25"/>
    <row r="62" ht="12.5" hidden="1" x14ac:dyDescent="0.25"/>
    <row r="63" ht="12.5" hidden="1" x14ac:dyDescent="0.25"/>
    <row r="64" ht="12.5" hidden="1" x14ac:dyDescent="0.25"/>
    <row r="65" ht="12.5" hidden="1" x14ac:dyDescent="0.25"/>
    <row r="66" ht="12.5" hidden="1" x14ac:dyDescent="0.25"/>
    <row r="67" ht="12.5" hidden="1" x14ac:dyDescent="0.25"/>
    <row r="68" ht="12.5" hidden="1" x14ac:dyDescent="0.25"/>
    <row r="69" ht="12.5" hidden="1" x14ac:dyDescent="0.25"/>
    <row r="70" ht="12.5" hidden="1" x14ac:dyDescent="0.25"/>
    <row r="71" ht="12.5" hidden="1" x14ac:dyDescent="0.25"/>
    <row r="72" ht="12.5" hidden="1" x14ac:dyDescent="0.25"/>
    <row r="73" ht="12.5" hidden="1" x14ac:dyDescent="0.25"/>
    <row r="74" ht="12.5" hidden="1" x14ac:dyDescent="0.25"/>
    <row r="75" ht="12.5" hidden="1" x14ac:dyDescent="0.25"/>
    <row r="76" ht="12.5" hidden="1" x14ac:dyDescent="0.25"/>
    <row r="77" ht="12.5" hidden="1" x14ac:dyDescent="0.25"/>
    <row r="78" ht="12.5" hidden="1" x14ac:dyDescent="0.25"/>
    <row r="79" ht="12.5" hidden="1" x14ac:dyDescent="0.25"/>
    <row r="80" ht="12.5" hidden="1" x14ac:dyDescent="0.25"/>
    <row r="81" ht="12.5" hidden="1" x14ac:dyDescent="0.25"/>
    <row r="82" ht="12.5" hidden="1" x14ac:dyDescent="0.25"/>
    <row r="83" ht="12.5" hidden="1" x14ac:dyDescent="0.25"/>
    <row r="84" ht="12.5" hidden="1" x14ac:dyDescent="0.25"/>
    <row r="85" ht="12.5" hidden="1" x14ac:dyDescent="0.25"/>
    <row r="86" ht="12.5" hidden="1" x14ac:dyDescent="0.25"/>
    <row r="87" ht="12.5" hidden="1" x14ac:dyDescent="0.25"/>
    <row r="88" ht="12.5" hidden="1" x14ac:dyDescent="0.25"/>
    <row r="89" ht="12.5" hidden="1" x14ac:dyDescent="0.25"/>
    <row r="90" ht="12.5" hidden="1" x14ac:dyDescent="0.25"/>
    <row r="91" ht="12.5" hidden="1" x14ac:dyDescent="0.25"/>
    <row r="92" ht="12.5" hidden="1" x14ac:dyDescent="0.25"/>
    <row r="93" ht="12.5" hidden="1" x14ac:dyDescent="0.25"/>
    <row r="94" ht="12.5" hidden="1" x14ac:dyDescent="0.25"/>
    <row r="95" ht="12.5" hidden="1" x14ac:dyDescent="0.25"/>
    <row r="96" ht="12.5" hidden="1" x14ac:dyDescent="0.25"/>
    <row r="97" ht="12.5" hidden="1" x14ac:dyDescent="0.25"/>
    <row r="98" ht="12.5" hidden="1" x14ac:dyDescent="0.25"/>
    <row r="99" ht="12.5" hidden="1" x14ac:dyDescent="0.25"/>
    <row r="100" ht="12.5" hidden="1" x14ac:dyDescent="0.25"/>
    <row r="101" ht="12.5" hidden="1" x14ac:dyDescent="0.25"/>
    <row r="102" ht="12.5" hidden="1" x14ac:dyDescent="0.25"/>
    <row r="103" ht="12.5" hidden="1" x14ac:dyDescent="0.25"/>
    <row r="104" ht="12.5" hidden="1" x14ac:dyDescent="0.25"/>
    <row r="105" ht="12.5" hidden="1" x14ac:dyDescent="0.25"/>
    <row r="106" ht="12.5" hidden="1" x14ac:dyDescent="0.25"/>
    <row r="107" ht="12.5" hidden="1" x14ac:dyDescent="0.25"/>
    <row r="108" ht="12.5" hidden="1" x14ac:dyDescent="0.25"/>
    <row r="109" ht="12.5" hidden="1" x14ac:dyDescent="0.25"/>
    <row r="110" ht="12.5" hidden="1" x14ac:dyDescent="0.25"/>
    <row r="111" ht="12.5" hidden="1" x14ac:dyDescent="0.25"/>
    <row r="112" ht="12.5" hidden="1" x14ac:dyDescent="0.25"/>
    <row r="113" ht="12.5" hidden="1" x14ac:dyDescent="0.25"/>
    <row r="114" ht="12.5" hidden="1" x14ac:dyDescent="0.25"/>
    <row r="115" ht="12.5" hidden="1" x14ac:dyDescent="0.25"/>
    <row r="116" ht="12.5" hidden="1" x14ac:dyDescent="0.25"/>
    <row r="117" ht="12.5" hidden="1" x14ac:dyDescent="0.25"/>
    <row r="118" ht="12.5" hidden="1" x14ac:dyDescent="0.25"/>
    <row r="119" ht="12.5" hidden="1" x14ac:dyDescent="0.25"/>
    <row r="120" ht="12.5" hidden="1" x14ac:dyDescent="0.25"/>
    <row r="121" ht="12.5" hidden="1" x14ac:dyDescent="0.25"/>
    <row r="122" ht="12.5" hidden="1" x14ac:dyDescent="0.25"/>
    <row r="123" ht="12.5" hidden="1" x14ac:dyDescent="0.25"/>
    <row r="124" ht="12.5" hidden="1" x14ac:dyDescent="0.25"/>
    <row r="125" ht="12.5" hidden="1" x14ac:dyDescent="0.25"/>
    <row r="126" ht="12.5" hidden="1" x14ac:dyDescent="0.25"/>
    <row r="127" ht="12.5" hidden="1" x14ac:dyDescent="0.25"/>
    <row r="128" ht="12.5" hidden="1" x14ac:dyDescent="0.25"/>
    <row r="129" ht="12.5" hidden="1" x14ac:dyDescent="0.25"/>
    <row r="130" ht="12.5" hidden="1" x14ac:dyDescent="0.25"/>
    <row r="131" ht="12.5" hidden="1" x14ac:dyDescent="0.25"/>
    <row r="132" ht="12.5" hidden="1" x14ac:dyDescent="0.25"/>
    <row r="133" ht="12.5" hidden="1" x14ac:dyDescent="0.25"/>
    <row r="134" ht="12.5" hidden="1" x14ac:dyDescent="0.25"/>
    <row r="135" ht="12.5" hidden="1" x14ac:dyDescent="0.25"/>
    <row r="136" ht="12.5" hidden="1" x14ac:dyDescent="0.25"/>
    <row r="137" ht="12.5" hidden="1" x14ac:dyDescent="0.25"/>
    <row r="138" ht="12.5" hidden="1" x14ac:dyDescent="0.25"/>
    <row r="139" ht="12.5" hidden="1" x14ac:dyDescent="0.25"/>
    <row r="140" ht="12.5" hidden="1" x14ac:dyDescent="0.25"/>
    <row r="141" ht="12.5" hidden="1" x14ac:dyDescent="0.25"/>
    <row r="142" ht="12.5" hidden="1" x14ac:dyDescent="0.25"/>
    <row r="143" ht="12.5" hidden="1" x14ac:dyDescent="0.25"/>
    <row r="144" ht="12.5" hidden="1" x14ac:dyDescent="0.25"/>
    <row r="145" ht="12.5" hidden="1" x14ac:dyDescent="0.25"/>
    <row r="146" ht="12.5" hidden="1" x14ac:dyDescent="0.25"/>
    <row r="147" ht="12.5" hidden="1" x14ac:dyDescent="0.25"/>
    <row r="148" ht="12.5" hidden="1" x14ac:dyDescent="0.25"/>
    <row r="149" ht="12.5" hidden="1" x14ac:dyDescent="0.25"/>
    <row r="150" ht="12.5" hidden="1" x14ac:dyDescent="0.25"/>
    <row r="151" ht="12.5" hidden="1" x14ac:dyDescent="0.25"/>
    <row r="152" ht="12.5" hidden="1" x14ac:dyDescent="0.25"/>
    <row r="153" ht="12.5" hidden="1" x14ac:dyDescent="0.25"/>
    <row r="154" ht="12.5" hidden="1" x14ac:dyDescent="0.25"/>
    <row r="155" ht="12.5" hidden="1" x14ac:dyDescent="0.25"/>
    <row r="156" ht="12.5" hidden="1" x14ac:dyDescent="0.25"/>
    <row r="157" ht="12.5" hidden="1" x14ac:dyDescent="0.25"/>
    <row r="158" ht="12.5" hidden="1" x14ac:dyDescent="0.25"/>
    <row r="159" ht="12.5" hidden="1" x14ac:dyDescent="0.25"/>
    <row r="160" ht="12.5" hidden="1" x14ac:dyDescent="0.25"/>
    <row r="161" ht="12.5" hidden="1" x14ac:dyDescent="0.25"/>
    <row r="162" ht="12.5" hidden="1" x14ac:dyDescent="0.25"/>
    <row r="163" ht="12.5" hidden="1" x14ac:dyDescent="0.25"/>
    <row r="164" ht="12.5" hidden="1" x14ac:dyDescent="0.25"/>
    <row r="165" ht="12.5" hidden="1" x14ac:dyDescent="0.25"/>
    <row r="166" ht="12.5" hidden="1" x14ac:dyDescent="0.25"/>
    <row r="167" ht="12.5" hidden="1" x14ac:dyDescent="0.25"/>
    <row r="168" ht="12.5" hidden="1" x14ac:dyDescent="0.25"/>
    <row r="169" ht="12.5" hidden="1" x14ac:dyDescent="0.25"/>
    <row r="170" ht="12.5" hidden="1" x14ac:dyDescent="0.25"/>
    <row r="171" ht="12.5" hidden="1" x14ac:dyDescent="0.25"/>
    <row r="172" ht="12.5" hidden="1" x14ac:dyDescent="0.25"/>
    <row r="173" ht="12.5" hidden="1" x14ac:dyDescent="0.25"/>
    <row r="174" ht="12.5" hidden="1" x14ac:dyDescent="0.25"/>
    <row r="175" ht="12.5" hidden="1" x14ac:dyDescent="0.25"/>
    <row r="176" ht="12.5" hidden="1" x14ac:dyDescent="0.25"/>
    <row r="177" ht="12.5" hidden="1" x14ac:dyDescent="0.25"/>
    <row r="178" ht="12.5" hidden="1" x14ac:dyDescent="0.25"/>
    <row r="179" ht="12.5" hidden="1" x14ac:dyDescent="0.25"/>
    <row r="180" ht="12.5" hidden="1" x14ac:dyDescent="0.25"/>
    <row r="181" ht="12.5" hidden="1" x14ac:dyDescent="0.25"/>
    <row r="182" ht="12.5" hidden="1" x14ac:dyDescent="0.25"/>
    <row r="183" ht="12.5" hidden="1" x14ac:dyDescent="0.25"/>
    <row r="184" ht="12.5" hidden="1" x14ac:dyDescent="0.25"/>
    <row r="185" ht="12.5" hidden="1" x14ac:dyDescent="0.25"/>
    <row r="186" ht="12.5" hidden="1" x14ac:dyDescent="0.25"/>
    <row r="187" ht="12.5" hidden="1" x14ac:dyDescent="0.25"/>
    <row r="188" ht="12.5" hidden="1" x14ac:dyDescent="0.25"/>
    <row r="189" ht="12.5" hidden="1" x14ac:dyDescent="0.25"/>
    <row r="190" ht="12.5" hidden="1" x14ac:dyDescent="0.25"/>
    <row r="191" ht="12.5" hidden="1" x14ac:dyDescent="0.25"/>
    <row r="192" ht="12.5" hidden="1" x14ac:dyDescent="0.25"/>
    <row r="193" ht="12.5" hidden="1" x14ac:dyDescent="0.25"/>
    <row r="194" ht="12.5" hidden="1" x14ac:dyDescent="0.25"/>
    <row r="195" ht="12.5" hidden="1" x14ac:dyDescent="0.25"/>
    <row r="196" ht="12.5" hidden="1" x14ac:dyDescent="0.25"/>
    <row r="197" ht="12.5" hidden="1" x14ac:dyDescent="0.25"/>
    <row r="198" ht="12.5" hidden="1" x14ac:dyDescent="0.25"/>
    <row r="199" ht="12.5" hidden="1" x14ac:dyDescent="0.25"/>
    <row r="200" ht="12.5" hidden="1" x14ac:dyDescent="0.25"/>
    <row r="201" ht="12.5" hidden="1" x14ac:dyDescent="0.25"/>
    <row r="202" ht="12.5" hidden="1" x14ac:dyDescent="0.25"/>
    <row r="203" ht="12.5" hidden="1" x14ac:dyDescent="0.25"/>
    <row r="204" ht="12.5" hidden="1" x14ac:dyDescent="0.25"/>
    <row r="205" ht="12.5" hidden="1" x14ac:dyDescent="0.25"/>
    <row r="206" ht="12.5" hidden="1" x14ac:dyDescent="0.25"/>
    <row r="207" ht="12.5" hidden="1" x14ac:dyDescent="0.25"/>
    <row r="208" ht="12.5" hidden="1" x14ac:dyDescent="0.25"/>
    <row r="209" ht="12.5" hidden="1" x14ac:dyDescent="0.25"/>
    <row r="210" ht="12.5" hidden="1" x14ac:dyDescent="0.25"/>
    <row r="211" ht="12.5" hidden="1" x14ac:dyDescent="0.25"/>
    <row r="212" ht="12.5" hidden="1" x14ac:dyDescent="0.25"/>
    <row r="213" ht="12.5" hidden="1" x14ac:dyDescent="0.25"/>
    <row r="214" ht="12.5" hidden="1" x14ac:dyDescent="0.25"/>
    <row r="215" ht="12.5" hidden="1" x14ac:dyDescent="0.25"/>
    <row r="216" ht="12.5" hidden="1" x14ac:dyDescent="0.25"/>
    <row r="217" ht="12.5" hidden="1" x14ac:dyDescent="0.25"/>
    <row r="218" ht="12.5" hidden="1" x14ac:dyDescent="0.25"/>
    <row r="219" ht="12.5" hidden="1" x14ac:dyDescent="0.25"/>
    <row r="220" ht="12.5" hidden="1" x14ac:dyDescent="0.25"/>
    <row r="221" ht="12.5" hidden="1" x14ac:dyDescent="0.25"/>
    <row r="222" ht="12.5" hidden="1" x14ac:dyDescent="0.25"/>
    <row r="223" ht="12.5" hidden="1" x14ac:dyDescent="0.25"/>
    <row r="224" ht="12.5" hidden="1" x14ac:dyDescent="0.25"/>
    <row r="225" ht="12.5" hidden="1" x14ac:dyDescent="0.25"/>
    <row r="226" ht="12.5" hidden="1" x14ac:dyDescent="0.25"/>
    <row r="227" ht="12.5" hidden="1" x14ac:dyDescent="0.25"/>
    <row r="228" ht="12.5" hidden="1" x14ac:dyDescent="0.25"/>
    <row r="229" ht="12.5" hidden="1" x14ac:dyDescent="0.25"/>
    <row r="230" ht="12.5" hidden="1" x14ac:dyDescent="0.25"/>
    <row r="231" ht="12.5" hidden="1" x14ac:dyDescent="0.25"/>
    <row r="232" ht="12.5" hidden="1" x14ac:dyDescent="0.25"/>
    <row r="233" ht="12.5" hidden="1" x14ac:dyDescent="0.25"/>
    <row r="234" ht="12.5" hidden="1" x14ac:dyDescent="0.25"/>
    <row r="235" ht="12.5" hidden="1" x14ac:dyDescent="0.25"/>
    <row r="236" ht="12.5" hidden="1" x14ac:dyDescent="0.25"/>
    <row r="237" ht="12.5" hidden="1" x14ac:dyDescent="0.25"/>
    <row r="238" ht="12.5" hidden="1" x14ac:dyDescent="0.25"/>
    <row r="239" ht="12.5" hidden="1" x14ac:dyDescent="0.25"/>
    <row r="240" ht="12.5" hidden="1" x14ac:dyDescent="0.25"/>
    <row r="241" ht="12.5" hidden="1" x14ac:dyDescent="0.25"/>
    <row r="242" ht="12.5" hidden="1" x14ac:dyDescent="0.25"/>
    <row r="243" ht="12.5" hidden="1" x14ac:dyDescent="0.25"/>
    <row r="244" ht="12.5" hidden="1" x14ac:dyDescent="0.25"/>
    <row r="245" ht="12.5" hidden="1" x14ac:dyDescent="0.25"/>
    <row r="246" ht="12.5" hidden="1" x14ac:dyDescent="0.25"/>
    <row r="247" ht="12.5" hidden="1" x14ac:dyDescent="0.25"/>
    <row r="248" ht="12.5" hidden="1" x14ac:dyDescent="0.25"/>
    <row r="249" ht="12.5" hidden="1" x14ac:dyDescent="0.25"/>
    <row r="250" ht="12.5" hidden="1" x14ac:dyDescent="0.25"/>
    <row r="251" ht="12.5" hidden="1" x14ac:dyDescent="0.25"/>
    <row r="252" ht="12.5" hidden="1" x14ac:dyDescent="0.25"/>
    <row r="253" ht="12.5" hidden="1" x14ac:dyDescent="0.25"/>
    <row r="254" ht="12.5" hidden="1" x14ac:dyDescent="0.25"/>
    <row r="255" ht="12.5" hidden="1" x14ac:dyDescent="0.25"/>
    <row r="256" ht="12.5" hidden="1" x14ac:dyDescent="0.25"/>
    <row r="257" ht="12.5" hidden="1" x14ac:dyDescent="0.25"/>
    <row r="258" ht="12.5" hidden="1" x14ac:dyDescent="0.25"/>
    <row r="259" ht="12.5" hidden="1" x14ac:dyDescent="0.25"/>
    <row r="260" ht="12.5" hidden="1" x14ac:dyDescent="0.25"/>
    <row r="261" ht="12.5" hidden="1" x14ac:dyDescent="0.25"/>
    <row r="262" ht="12.5" hidden="1" x14ac:dyDescent="0.25"/>
    <row r="263" ht="12.5" hidden="1" x14ac:dyDescent="0.25"/>
    <row r="264" ht="12.5" hidden="1" x14ac:dyDescent="0.25"/>
    <row r="265" ht="12.5" hidden="1" x14ac:dyDescent="0.25"/>
    <row r="266" ht="12.5" hidden="1" x14ac:dyDescent="0.25"/>
    <row r="267" ht="12.5" hidden="1" x14ac:dyDescent="0.25"/>
    <row r="268" ht="12.5" hidden="1" x14ac:dyDescent="0.25"/>
    <row r="269" ht="12.5" hidden="1" x14ac:dyDescent="0.25"/>
    <row r="270" ht="12.5" hidden="1" x14ac:dyDescent="0.25"/>
    <row r="271" ht="12.5" hidden="1" x14ac:dyDescent="0.25"/>
    <row r="272" ht="12.5" hidden="1" x14ac:dyDescent="0.25"/>
    <row r="273" ht="12.5" hidden="1" x14ac:dyDescent="0.25"/>
    <row r="274" ht="12.5" hidden="1" x14ac:dyDescent="0.25"/>
    <row r="275" ht="12.5" hidden="1" x14ac:dyDescent="0.25"/>
    <row r="276" ht="12.5" hidden="1" x14ac:dyDescent="0.25"/>
    <row r="277" ht="12.5" hidden="1" x14ac:dyDescent="0.25"/>
    <row r="278" ht="12.5" hidden="1" x14ac:dyDescent="0.25"/>
    <row r="279" ht="12.5" hidden="1" x14ac:dyDescent="0.25"/>
    <row r="280" ht="12.5" hidden="1" x14ac:dyDescent="0.25"/>
    <row r="281" ht="12.5" hidden="1" x14ac:dyDescent="0.25"/>
    <row r="282" ht="12.5" hidden="1" x14ac:dyDescent="0.25"/>
    <row r="283" ht="12.5" hidden="1" x14ac:dyDescent="0.25"/>
    <row r="284" ht="12.5" hidden="1" x14ac:dyDescent="0.25"/>
    <row r="285" ht="12.5" hidden="1" x14ac:dyDescent="0.25"/>
    <row r="286" ht="12.5" hidden="1" x14ac:dyDescent="0.25"/>
    <row r="287" ht="12.5" hidden="1" x14ac:dyDescent="0.25"/>
    <row r="288" ht="12.5" hidden="1" x14ac:dyDescent="0.25"/>
    <row r="289" ht="12.5" hidden="1" x14ac:dyDescent="0.25"/>
    <row r="290" ht="12.5" hidden="1" x14ac:dyDescent="0.25"/>
    <row r="291" ht="12.5" hidden="1" x14ac:dyDescent="0.25"/>
    <row r="292" ht="12.5" hidden="1" x14ac:dyDescent="0.25"/>
    <row r="293" ht="12.5" hidden="1" x14ac:dyDescent="0.25"/>
    <row r="294" ht="12.5" hidden="1" x14ac:dyDescent="0.25"/>
    <row r="295" ht="12.5" hidden="1" x14ac:dyDescent="0.25"/>
    <row r="296" ht="12.5" hidden="1" x14ac:dyDescent="0.25"/>
    <row r="297" ht="12.5" hidden="1" x14ac:dyDescent="0.25"/>
    <row r="298" ht="12.5" hidden="1" x14ac:dyDescent="0.25"/>
    <row r="299" ht="12.5" hidden="1" x14ac:dyDescent="0.25"/>
    <row r="300" ht="12.5" hidden="1" x14ac:dyDescent="0.25"/>
    <row r="301" ht="12.5" hidden="1" x14ac:dyDescent="0.25"/>
    <row r="302" ht="12.5" hidden="1" x14ac:dyDescent="0.25"/>
    <row r="303" ht="12.5" hidden="1" x14ac:dyDescent="0.25"/>
    <row r="304" ht="12.5" hidden="1" x14ac:dyDescent="0.25"/>
    <row r="305" ht="12.5" hidden="1" x14ac:dyDescent="0.25"/>
    <row r="306" ht="12.5" hidden="1" x14ac:dyDescent="0.25"/>
    <row r="307" ht="12.5" hidden="1" x14ac:dyDescent="0.25"/>
    <row r="308" ht="12.5" hidden="1" x14ac:dyDescent="0.25"/>
    <row r="309" ht="12.5" hidden="1" x14ac:dyDescent="0.25"/>
    <row r="310" ht="12.5" hidden="1" x14ac:dyDescent="0.25"/>
    <row r="311" ht="12.5" hidden="1" x14ac:dyDescent="0.25"/>
    <row r="312" ht="12.5" hidden="1" x14ac:dyDescent="0.25"/>
    <row r="313" ht="12.5" hidden="1" x14ac:dyDescent="0.25"/>
    <row r="314" ht="12.5" hidden="1" x14ac:dyDescent="0.25"/>
    <row r="315" ht="12.5" hidden="1" x14ac:dyDescent="0.25"/>
    <row r="316" ht="12.5" hidden="1" x14ac:dyDescent="0.25"/>
    <row r="317" ht="12.5" hidden="1" x14ac:dyDescent="0.25"/>
    <row r="318" ht="12.5" hidden="1" x14ac:dyDescent="0.25"/>
    <row r="319" ht="12.5" hidden="1" x14ac:dyDescent="0.25"/>
    <row r="320" ht="12.5" hidden="1" x14ac:dyDescent="0.25"/>
    <row r="321" ht="12.5" hidden="1" x14ac:dyDescent="0.25"/>
    <row r="322" ht="12.5" hidden="1" x14ac:dyDescent="0.25"/>
    <row r="323" ht="12.5" hidden="1" x14ac:dyDescent="0.25"/>
    <row r="324" ht="12.5" hidden="1" x14ac:dyDescent="0.25"/>
    <row r="325" ht="12.5" hidden="1" x14ac:dyDescent="0.25"/>
    <row r="326" ht="12.5" hidden="1" x14ac:dyDescent="0.25"/>
    <row r="327" ht="12.5" hidden="1" x14ac:dyDescent="0.25"/>
    <row r="328" ht="12.5" hidden="1" x14ac:dyDescent="0.25"/>
    <row r="329" ht="12.5" hidden="1" x14ac:dyDescent="0.25"/>
    <row r="330" ht="12.5" hidden="1" x14ac:dyDescent="0.25"/>
    <row r="331" ht="12.5" hidden="1" x14ac:dyDescent="0.25"/>
    <row r="332" ht="12.5" hidden="1" x14ac:dyDescent="0.25"/>
    <row r="333" ht="12.5" hidden="1" x14ac:dyDescent="0.25"/>
    <row r="334" ht="12.5" hidden="1" x14ac:dyDescent="0.25"/>
    <row r="335" ht="12.5" hidden="1" x14ac:dyDescent="0.25"/>
    <row r="336" ht="12.5" hidden="1" x14ac:dyDescent="0.25"/>
    <row r="337" ht="12.5" hidden="1" x14ac:dyDescent="0.25"/>
    <row r="338" ht="12.5" hidden="1" x14ac:dyDescent="0.25"/>
    <row r="339" ht="12.5" hidden="1" x14ac:dyDescent="0.25"/>
    <row r="340" ht="12.5" hidden="1" x14ac:dyDescent="0.25"/>
    <row r="341" ht="12.5" hidden="1" x14ac:dyDescent="0.25"/>
    <row r="342" ht="12.5" hidden="1" x14ac:dyDescent="0.25"/>
    <row r="343" ht="12.5" hidden="1" x14ac:dyDescent="0.25"/>
    <row r="344" ht="12.5" hidden="1" x14ac:dyDescent="0.25"/>
    <row r="345" ht="12.5" hidden="1" x14ac:dyDescent="0.25"/>
    <row r="346" ht="12.5" hidden="1" x14ac:dyDescent="0.25"/>
    <row r="347" ht="12.5" hidden="1" x14ac:dyDescent="0.25"/>
    <row r="348" ht="12.5" hidden="1" x14ac:dyDescent="0.25"/>
    <row r="349" ht="12.5" hidden="1" x14ac:dyDescent="0.25"/>
    <row r="350" ht="12.5" hidden="1" x14ac:dyDescent="0.25"/>
    <row r="351" ht="12.5" hidden="1" x14ac:dyDescent="0.25"/>
    <row r="352" ht="12.5" hidden="1" x14ac:dyDescent="0.25"/>
    <row r="353" ht="12.5" hidden="1" x14ac:dyDescent="0.25"/>
    <row r="354" ht="12.5" hidden="1" x14ac:dyDescent="0.25"/>
    <row r="355" ht="12.5" hidden="1" x14ac:dyDescent="0.25"/>
    <row r="356" ht="12.5" hidden="1" x14ac:dyDescent="0.25"/>
    <row r="357" ht="12.5" hidden="1" x14ac:dyDescent="0.25"/>
    <row r="358" ht="12.5" hidden="1" x14ac:dyDescent="0.25"/>
    <row r="359" ht="12.5" hidden="1" x14ac:dyDescent="0.25"/>
    <row r="360" ht="12.5" hidden="1" x14ac:dyDescent="0.25"/>
    <row r="361" ht="12.5" hidden="1" x14ac:dyDescent="0.25"/>
    <row r="362" ht="12.5" hidden="1" x14ac:dyDescent="0.25"/>
    <row r="363" ht="12.5" hidden="1" x14ac:dyDescent="0.25"/>
    <row r="364" ht="12.5" hidden="1" x14ac:dyDescent="0.25"/>
    <row r="365" ht="12.5" hidden="1" x14ac:dyDescent="0.25"/>
    <row r="366" ht="12.5" hidden="1" x14ac:dyDescent="0.25"/>
    <row r="367" ht="12.5" hidden="1" x14ac:dyDescent="0.25"/>
    <row r="368" ht="12.5" hidden="1" x14ac:dyDescent="0.25"/>
    <row r="369" ht="12.5" hidden="1" x14ac:dyDescent="0.25"/>
    <row r="370" ht="12.5" hidden="1" x14ac:dyDescent="0.25"/>
    <row r="371" ht="12.5" hidden="1" x14ac:dyDescent="0.25"/>
    <row r="372" ht="12.5" hidden="1" x14ac:dyDescent="0.25"/>
    <row r="373" ht="12.5" hidden="1" x14ac:dyDescent="0.25"/>
    <row r="374" ht="12.5" hidden="1" x14ac:dyDescent="0.25"/>
    <row r="375" ht="12.5" hidden="1" x14ac:dyDescent="0.25"/>
    <row r="376" ht="12.5" hidden="1" x14ac:dyDescent="0.25"/>
    <row r="377" ht="12.5" hidden="1" x14ac:dyDescent="0.25"/>
    <row r="378" ht="12.5" hidden="1" x14ac:dyDescent="0.25"/>
    <row r="379" ht="12.5" hidden="1" x14ac:dyDescent="0.25"/>
    <row r="380" ht="12.5" hidden="1" x14ac:dyDescent="0.25"/>
    <row r="381" ht="12.5" hidden="1" x14ac:dyDescent="0.25"/>
    <row r="382" ht="12.5" hidden="1" x14ac:dyDescent="0.25"/>
    <row r="383" ht="12.5" hidden="1" x14ac:dyDescent="0.25"/>
    <row r="384" ht="12.5" hidden="1" x14ac:dyDescent="0.25"/>
    <row r="385" ht="12.5" hidden="1" x14ac:dyDescent="0.25"/>
    <row r="386" ht="12.5" hidden="1" x14ac:dyDescent="0.25"/>
    <row r="387" ht="12.5" hidden="1" x14ac:dyDescent="0.25"/>
    <row r="388" ht="12.5" hidden="1" x14ac:dyDescent="0.25"/>
    <row r="389" ht="12.5" hidden="1" x14ac:dyDescent="0.25"/>
    <row r="390" ht="12.5" hidden="1" x14ac:dyDescent="0.25"/>
    <row r="391" ht="12.5" hidden="1" x14ac:dyDescent="0.25"/>
    <row r="392" ht="12.5" hidden="1" x14ac:dyDescent="0.25"/>
    <row r="393" ht="12.5" hidden="1" x14ac:dyDescent="0.25"/>
    <row r="394" ht="12.5" hidden="1" x14ac:dyDescent="0.25"/>
    <row r="395" ht="12.5" hidden="1" x14ac:dyDescent="0.25"/>
    <row r="396" ht="12.5" hidden="1" x14ac:dyDescent="0.25"/>
    <row r="397" ht="12.5" hidden="1" x14ac:dyDescent="0.25"/>
    <row r="398" ht="12.5" hidden="1" x14ac:dyDescent="0.25"/>
    <row r="399" ht="12.5" hidden="1" x14ac:dyDescent="0.25"/>
    <row r="400" ht="12.5" hidden="1" x14ac:dyDescent="0.25"/>
    <row r="401" ht="12.5" hidden="1" x14ac:dyDescent="0.25"/>
    <row r="402" ht="12.5" hidden="1" x14ac:dyDescent="0.25"/>
    <row r="403" ht="12.5" hidden="1" x14ac:dyDescent="0.25"/>
    <row r="404" ht="12.5" hidden="1" x14ac:dyDescent="0.25"/>
    <row r="405" ht="12.5" hidden="1" x14ac:dyDescent="0.25"/>
    <row r="406" ht="12.5" hidden="1" x14ac:dyDescent="0.25"/>
    <row r="407" ht="12.5" hidden="1" x14ac:dyDescent="0.25"/>
    <row r="408" ht="12.5" hidden="1" x14ac:dyDescent="0.25"/>
    <row r="409" ht="12.5" hidden="1" x14ac:dyDescent="0.25"/>
    <row r="410" ht="12.5" hidden="1" x14ac:dyDescent="0.25"/>
    <row r="411" ht="12.5" hidden="1" x14ac:dyDescent="0.25"/>
    <row r="412" ht="12.5" hidden="1" x14ac:dyDescent="0.25"/>
    <row r="413" ht="12.5" hidden="1" x14ac:dyDescent="0.25"/>
    <row r="414" ht="12.5" hidden="1" x14ac:dyDescent="0.25"/>
    <row r="415" ht="12.5" hidden="1" x14ac:dyDescent="0.25"/>
    <row r="416" ht="12.5" hidden="1" x14ac:dyDescent="0.25"/>
    <row r="417" ht="12.5" hidden="1" x14ac:dyDescent="0.25"/>
    <row r="418" ht="12.5" hidden="1" x14ac:dyDescent="0.25"/>
    <row r="419" ht="12.5" hidden="1" x14ac:dyDescent="0.25"/>
    <row r="420" ht="12.5" hidden="1" x14ac:dyDescent="0.25"/>
    <row r="421" ht="12.5" hidden="1" x14ac:dyDescent="0.25"/>
    <row r="422" ht="12.5" hidden="1" x14ac:dyDescent="0.25"/>
    <row r="423" ht="12.5" hidden="1" x14ac:dyDescent="0.25"/>
    <row r="424" ht="12.5" hidden="1" x14ac:dyDescent="0.25"/>
    <row r="425" ht="12.5" hidden="1" x14ac:dyDescent="0.25"/>
    <row r="426" ht="12.5" hidden="1" x14ac:dyDescent="0.25"/>
    <row r="427" ht="12.5" hidden="1" x14ac:dyDescent="0.25"/>
    <row r="428" ht="12.5" hidden="1" x14ac:dyDescent="0.25"/>
    <row r="429" ht="12.5" hidden="1" x14ac:dyDescent="0.25"/>
    <row r="430" ht="12.5" hidden="1" x14ac:dyDescent="0.25"/>
    <row r="431" ht="12.5" hidden="1" x14ac:dyDescent="0.25"/>
    <row r="432" ht="12.5" hidden="1" x14ac:dyDescent="0.25"/>
    <row r="433" ht="12.5" hidden="1" x14ac:dyDescent="0.25"/>
    <row r="434" ht="12.5" hidden="1" x14ac:dyDescent="0.25"/>
    <row r="435" ht="12.5" hidden="1" x14ac:dyDescent="0.25"/>
    <row r="436" ht="12.5" hidden="1" x14ac:dyDescent="0.25"/>
    <row r="437" ht="12.5" hidden="1" x14ac:dyDescent="0.25"/>
    <row r="438" ht="12.5" hidden="1" x14ac:dyDescent="0.25"/>
    <row r="439" ht="12.5" hidden="1" x14ac:dyDescent="0.25"/>
    <row r="440" ht="12.5" hidden="1" x14ac:dyDescent="0.25"/>
    <row r="441" ht="12.5" hidden="1" x14ac:dyDescent="0.25"/>
    <row r="442" ht="12.5" hidden="1" x14ac:dyDescent="0.25"/>
    <row r="443" ht="12.5" hidden="1" x14ac:dyDescent="0.25"/>
    <row r="444" ht="12.5" hidden="1" x14ac:dyDescent="0.25"/>
    <row r="445" ht="12.5" hidden="1" x14ac:dyDescent="0.25"/>
    <row r="446" ht="12.5" hidden="1" x14ac:dyDescent="0.25"/>
    <row r="447" ht="12.5" hidden="1" x14ac:dyDescent="0.25"/>
    <row r="448" ht="12.5" hidden="1" x14ac:dyDescent="0.25"/>
    <row r="449" ht="12.5" hidden="1" x14ac:dyDescent="0.25"/>
    <row r="450" ht="12.5" hidden="1" x14ac:dyDescent="0.25"/>
    <row r="451" ht="12.5" hidden="1" x14ac:dyDescent="0.25"/>
    <row r="452" ht="12.5" hidden="1" x14ac:dyDescent="0.25"/>
    <row r="453" ht="12.5" hidden="1" x14ac:dyDescent="0.25"/>
    <row r="454" ht="12.5" hidden="1" x14ac:dyDescent="0.25"/>
    <row r="455" ht="12.5" hidden="1" x14ac:dyDescent="0.25"/>
    <row r="456" ht="12.5" hidden="1" x14ac:dyDescent="0.25"/>
    <row r="457" ht="12.5" hidden="1" x14ac:dyDescent="0.25"/>
    <row r="458" ht="12.5" hidden="1" x14ac:dyDescent="0.25"/>
    <row r="459" ht="12.5" hidden="1" x14ac:dyDescent="0.25"/>
    <row r="460" ht="12.5" hidden="1" x14ac:dyDescent="0.25"/>
    <row r="461" ht="12.5" hidden="1" x14ac:dyDescent="0.25"/>
    <row r="462" ht="12.5" hidden="1" x14ac:dyDescent="0.25"/>
    <row r="463" ht="12.5" hidden="1" x14ac:dyDescent="0.25"/>
    <row r="464" ht="12.5" hidden="1" x14ac:dyDescent="0.25"/>
    <row r="465" ht="12.5" hidden="1" x14ac:dyDescent="0.25"/>
    <row r="466" ht="12.5" hidden="1" x14ac:dyDescent="0.25"/>
    <row r="467" ht="12.5" hidden="1" x14ac:dyDescent="0.25"/>
    <row r="468" ht="12.5" hidden="1" x14ac:dyDescent="0.25"/>
    <row r="469" ht="12.5" hidden="1" x14ac:dyDescent="0.25"/>
    <row r="470" ht="12.5" hidden="1" x14ac:dyDescent="0.25"/>
    <row r="471" ht="12.5" hidden="1" x14ac:dyDescent="0.25"/>
    <row r="472" ht="12.5" hidden="1" x14ac:dyDescent="0.25"/>
    <row r="473" ht="12.5" hidden="1" x14ac:dyDescent="0.25"/>
    <row r="474" ht="12.5" hidden="1" x14ac:dyDescent="0.25"/>
    <row r="475" ht="12.5" hidden="1" x14ac:dyDescent="0.25"/>
    <row r="476" ht="12.5" hidden="1" x14ac:dyDescent="0.25"/>
    <row r="477" ht="12.5" hidden="1" x14ac:dyDescent="0.25"/>
    <row r="478" ht="12.5" hidden="1" x14ac:dyDescent="0.25"/>
    <row r="479" ht="12.5" hidden="1" x14ac:dyDescent="0.25"/>
    <row r="480" ht="12.5" hidden="1" x14ac:dyDescent="0.25"/>
    <row r="481" ht="12.5" hidden="1" x14ac:dyDescent="0.25"/>
    <row r="482" ht="12.5" hidden="1" x14ac:dyDescent="0.25"/>
    <row r="483" ht="12.5" hidden="1" x14ac:dyDescent="0.25"/>
    <row r="484" ht="12.5" hidden="1" x14ac:dyDescent="0.25"/>
    <row r="485" ht="12.5" hidden="1" x14ac:dyDescent="0.25"/>
    <row r="486" ht="12.5" hidden="1" x14ac:dyDescent="0.25"/>
    <row r="487" ht="12.5" hidden="1" x14ac:dyDescent="0.25"/>
    <row r="488" ht="12.5" hidden="1" x14ac:dyDescent="0.25"/>
    <row r="489" ht="12.5" hidden="1" x14ac:dyDescent="0.25"/>
    <row r="490" ht="12.5" hidden="1" x14ac:dyDescent="0.25"/>
    <row r="491" ht="12.5" hidden="1" x14ac:dyDescent="0.25"/>
    <row r="492" ht="12.5" hidden="1" x14ac:dyDescent="0.25"/>
    <row r="493" ht="12.5" hidden="1" x14ac:dyDescent="0.25"/>
    <row r="494" ht="12.5" hidden="1" x14ac:dyDescent="0.25"/>
    <row r="495" ht="12.5" hidden="1" x14ac:dyDescent="0.25"/>
    <row r="496" ht="12.5" hidden="1" x14ac:dyDescent="0.25"/>
    <row r="497" ht="12.5" hidden="1" x14ac:dyDescent="0.25"/>
    <row r="498" ht="12.5" hidden="1" x14ac:dyDescent="0.25"/>
    <row r="499" ht="12.5" hidden="1" x14ac:dyDescent="0.25"/>
    <row r="500" ht="12.5" hidden="1" x14ac:dyDescent="0.25"/>
    <row r="501" ht="12.5" hidden="1" x14ac:dyDescent="0.25"/>
    <row r="502" ht="12.5" hidden="1" x14ac:dyDescent="0.25"/>
    <row r="503" ht="12.5" hidden="1" x14ac:dyDescent="0.25"/>
    <row r="504" ht="12.5" hidden="1" x14ac:dyDescent="0.25"/>
    <row r="505" ht="12.5" hidden="1" x14ac:dyDescent="0.25"/>
    <row r="506" ht="12.5" hidden="1" x14ac:dyDescent="0.25"/>
    <row r="507" ht="12.5" hidden="1" x14ac:dyDescent="0.25"/>
    <row r="508" ht="12.5" hidden="1" x14ac:dyDescent="0.25"/>
    <row r="509" ht="12.5" hidden="1" x14ac:dyDescent="0.25"/>
    <row r="510" ht="12.5" hidden="1" x14ac:dyDescent="0.25"/>
    <row r="511" ht="12.5" hidden="1" x14ac:dyDescent="0.25"/>
    <row r="512" ht="12.5" hidden="1" x14ac:dyDescent="0.25"/>
    <row r="513" ht="12.5" hidden="1" x14ac:dyDescent="0.25"/>
    <row r="514" ht="12.5" hidden="1" x14ac:dyDescent="0.25"/>
    <row r="515" ht="12.5" hidden="1" x14ac:dyDescent="0.25"/>
    <row r="516" ht="12.5" hidden="1" x14ac:dyDescent="0.25"/>
    <row r="517" ht="12.5" hidden="1" x14ac:dyDescent="0.25"/>
    <row r="518" ht="12.5" hidden="1" x14ac:dyDescent="0.25"/>
    <row r="519" ht="12.5" hidden="1" x14ac:dyDescent="0.25"/>
    <row r="520" ht="12.5" hidden="1" x14ac:dyDescent="0.25"/>
    <row r="521" ht="12.5" hidden="1" x14ac:dyDescent="0.25"/>
    <row r="522" ht="12.5" hidden="1" x14ac:dyDescent="0.25"/>
    <row r="523" ht="12.5" hidden="1" x14ac:dyDescent="0.25"/>
    <row r="524" ht="12.5" hidden="1" x14ac:dyDescent="0.25"/>
    <row r="525" ht="12.5" hidden="1" x14ac:dyDescent="0.25"/>
    <row r="526" ht="12.5" hidden="1" x14ac:dyDescent="0.25"/>
    <row r="527" ht="12.5" hidden="1" x14ac:dyDescent="0.25"/>
    <row r="528" ht="12.5" hidden="1" x14ac:dyDescent="0.25"/>
    <row r="529" ht="12.5" hidden="1" x14ac:dyDescent="0.25"/>
    <row r="530" ht="12.5" hidden="1" x14ac:dyDescent="0.25"/>
    <row r="531" ht="12.5" hidden="1" x14ac:dyDescent="0.25"/>
    <row r="532" ht="12.5" hidden="1" x14ac:dyDescent="0.25"/>
    <row r="533" ht="12.5" hidden="1" x14ac:dyDescent="0.25"/>
    <row r="534" ht="12.5" hidden="1" x14ac:dyDescent="0.25"/>
    <row r="535" ht="12.5" hidden="1" x14ac:dyDescent="0.25"/>
    <row r="536" ht="12.5" hidden="1" x14ac:dyDescent="0.25"/>
    <row r="537" ht="12.5" hidden="1" x14ac:dyDescent="0.25"/>
    <row r="538" ht="12.5" hidden="1" x14ac:dyDescent="0.25"/>
    <row r="539" ht="12.5" hidden="1" x14ac:dyDescent="0.25"/>
    <row r="540" ht="12.5" hidden="1" x14ac:dyDescent="0.25"/>
    <row r="541" ht="12.5" hidden="1" x14ac:dyDescent="0.25"/>
    <row r="542" ht="12.5" hidden="1" x14ac:dyDescent="0.25"/>
    <row r="543" ht="12.5" hidden="1" x14ac:dyDescent="0.25"/>
    <row r="544" ht="12.5" hidden="1" x14ac:dyDescent="0.25"/>
    <row r="545" ht="12.5" hidden="1" x14ac:dyDescent="0.25"/>
    <row r="546" ht="12.5" hidden="1" x14ac:dyDescent="0.25"/>
    <row r="547" ht="12.5" hidden="1" x14ac:dyDescent="0.25"/>
    <row r="548" ht="12.5" hidden="1" x14ac:dyDescent="0.25"/>
    <row r="549" ht="12.5" hidden="1" x14ac:dyDescent="0.25"/>
    <row r="550" ht="12.5" hidden="1" x14ac:dyDescent="0.25"/>
    <row r="551" ht="12.5" hidden="1" x14ac:dyDescent="0.25"/>
    <row r="552" ht="12.5" hidden="1" x14ac:dyDescent="0.25"/>
    <row r="553" ht="12.5" hidden="1" x14ac:dyDescent="0.25"/>
    <row r="554" ht="12.5" hidden="1" x14ac:dyDescent="0.25"/>
    <row r="555" ht="12.5" hidden="1" x14ac:dyDescent="0.25"/>
    <row r="556" ht="12.5" hidden="1" x14ac:dyDescent="0.25"/>
    <row r="557" ht="12.5" hidden="1" x14ac:dyDescent="0.25"/>
    <row r="558" ht="12.5" hidden="1" x14ac:dyDescent="0.25"/>
    <row r="559" ht="12.5" hidden="1" x14ac:dyDescent="0.25"/>
    <row r="560" ht="12.5" hidden="1" x14ac:dyDescent="0.25"/>
    <row r="561" ht="12.5" hidden="1" x14ac:dyDescent="0.25"/>
    <row r="562" ht="12.5" hidden="1" x14ac:dyDescent="0.25"/>
    <row r="563" ht="12.5" hidden="1" x14ac:dyDescent="0.25"/>
    <row r="564" ht="12.5" hidden="1" x14ac:dyDescent="0.25"/>
    <row r="565" ht="12.5" hidden="1" x14ac:dyDescent="0.25"/>
    <row r="566" ht="12.5" hidden="1" x14ac:dyDescent="0.25"/>
    <row r="567" ht="12.5" hidden="1" x14ac:dyDescent="0.25"/>
    <row r="568" ht="12.5" hidden="1" x14ac:dyDescent="0.25"/>
    <row r="569" ht="12.5" hidden="1" x14ac:dyDescent="0.25"/>
    <row r="570" ht="12.5" hidden="1" x14ac:dyDescent="0.25"/>
    <row r="571" ht="12.5" hidden="1" x14ac:dyDescent="0.25"/>
    <row r="572" ht="12.5" hidden="1" x14ac:dyDescent="0.25"/>
    <row r="573" ht="12.5" hidden="1" x14ac:dyDescent="0.25"/>
    <row r="574" ht="12.5" hidden="1" x14ac:dyDescent="0.25"/>
    <row r="575" ht="12.5" hidden="1" x14ac:dyDescent="0.25"/>
    <row r="576" ht="12.5" hidden="1" x14ac:dyDescent="0.25"/>
    <row r="577" ht="12.5" hidden="1" x14ac:dyDescent="0.25"/>
    <row r="578" ht="12.5" hidden="1" x14ac:dyDescent="0.25"/>
    <row r="579" ht="12.5" hidden="1" x14ac:dyDescent="0.25"/>
    <row r="580" ht="12.5" hidden="1" x14ac:dyDescent="0.25"/>
    <row r="581" ht="12.5" hidden="1" x14ac:dyDescent="0.25"/>
    <row r="582" ht="12.5" hidden="1" x14ac:dyDescent="0.25"/>
    <row r="583" ht="12.5" hidden="1" x14ac:dyDescent="0.25"/>
    <row r="584" ht="12.5" hidden="1" x14ac:dyDescent="0.25"/>
    <row r="585" ht="12.5" hidden="1" x14ac:dyDescent="0.25"/>
    <row r="586" ht="12.5" hidden="1" x14ac:dyDescent="0.25"/>
    <row r="587" ht="12.5" hidden="1" x14ac:dyDescent="0.25"/>
    <row r="588" ht="12.5" hidden="1" x14ac:dyDescent="0.25"/>
    <row r="589" ht="12.5" hidden="1" x14ac:dyDescent="0.25"/>
    <row r="590" ht="12.5" hidden="1" x14ac:dyDescent="0.25"/>
    <row r="591" ht="12.5" hidden="1" x14ac:dyDescent="0.25"/>
    <row r="592" ht="12.5" hidden="1" x14ac:dyDescent="0.25"/>
    <row r="593" ht="12.5" hidden="1" x14ac:dyDescent="0.25"/>
    <row r="594" ht="12.5" hidden="1" x14ac:dyDescent="0.25"/>
    <row r="595" ht="12.5" hidden="1" x14ac:dyDescent="0.25"/>
    <row r="596" ht="12.5" hidden="1" x14ac:dyDescent="0.25"/>
    <row r="597" ht="12.5" hidden="1" x14ac:dyDescent="0.25"/>
    <row r="598" ht="12.5" hidden="1" x14ac:dyDescent="0.25"/>
    <row r="599" ht="12.5" hidden="1" x14ac:dyDescent="0.25"/>
    <row r="600" ht="12.5" hidden="1" x14ac:dyDescent="0.25"/>
    <row r="601" ht="12.5" hidden="1" x14ac:dyDescent="0.25"/>
    <row r="602" ht="12.5" hidden="1" x14ac:dyDescent="0.25"/>
    <row r="603" ht="12.5" hidden="1" x14ac:dyDescent="0.25"/>
    <row r="604" ht="12.5" hidden="1" x14ac:dyDescent="0.25"/>
    <row r="605" ht="12.5" hidden="1" x14ac:dyDescent="0.25"/>
    <row r="606" ht="12.5" hidden="1" x14ac:dyDescent="0.25"/>
    <row r="607" ht="12.5" hidden="1" x14ac:dyDescent="0.25"/>
    <row r="608" ht="12.5" hidden="1" x14ac:dyDescent="0.25"/>
    <row r="609" ht="12.5" hidden="1" x14ac:dyDescent="0.25"/>
    <row r="610" ht="12.5" hidden="1" x14ac:dyDescent="0.25"/>
    <row r="611" ht="12.5" hidden="1" x14ac:dyDescent="0.25"/>
    <row r="612" ht="12.5" hidden="1" x14ac:dyDescent="0.25"/>
    <row r="613" ht="12.5" hidden="1" x14ac:dyDescent="0.25"/>
    <row r="614" ht="12.5" hidden="1" x14ac:dyDescent="0.25"/>
    <row r="615" ht="12.5" hidden="1" x14ac:dyDescent="0.25"/>
    <row r="616" ht="12.5" hidden="1" x14ac:dyDescent="0.25"/>
    <row r="617" ht="12.5" hidden="1" x14ac:dyDescent="0.25"/>
    <row r="618" ht="12.5" hidden="1" x14ac:dyDescent="0.25"/>
    <row r="619" ht="12.5" hidden="1" x14ac:dyDescent="0.25"/>
    <row r="620" ht="12.5" hidden="1" x14ac:dyDescent="0.25"/>
    <row r="621" ht="12.5" hidden="1" x14ac:dyDescent="0.25"/>
    <row r="622" ht="12.5" hidden="1" x14ac:dyDescent="0.25"/>
    <row r="623" ht="12.5" hidden="1" x14ac:dyDescent="0.25"/>
    <row r="624" ht="12.5" hidden="1" x14ac:dyDescent="0.25"/>
    <row r="625" ht="12.5" hidden="1" x14ac:dyDescent="0.25"/>
    <row r="626" ht="12.5" hidden="1" x14ac:dyDescent="0.25"/>
    <row r="627" ht="12.5" hidden="1" x14ac:dyDescent="0.25"/>
    <row r="628" ht="12.5" hidden="1" x14ac:dyDescent="0.25"/>
    <row r="629" ht="12.5" hidden="1" x14ac:dyDescent="0.25"/>
    <row r="630" ht="12.5" hidden="1" x14ac:dyDescent="0.25"/>
    <row r="631" ht="12.5" hidden="1" x14ac:dyDescent="0.25"/>
    <row r="632" ht="12.5" hidden="1" x14ac:dyDescent="0.25"/>
    <row r="633" ht="12.5" hidden="1" x14ac:dyDescent="0.25"/>
    <row r="634" ht="12.5" hidden="1" x14ac:dyDescent="0.25"/>
    <row r="635" ht="12.5" hidden="1" x14ac:dyDescent="0.25"/>
    <row r="636" ht="12.5" hidden="1" x14ac:dyDescent="0.25"/>
    <row r="637" ht="12.5" hidden="1" x14ac:dyDescent="0.25"/>
    <row r="638" ht="12.5" hidden="1" x14ac:dyDescent="0.25"/>
    <row r="639" ht="12.5" hidden="1" x14ac:dyDescent="0.25"/>
    <row r="640" ht="12.5" hidden="1" x14ac:dyDescent="0.25"/>
    <row r="641" ht="12.5" hidden="1" x14ac:dyDescent="0.25"/>
    <row r="642" ht="12.5" hidden="1" x14ac:dyDescent="0.25"/>
    <row r="643" ht="12.5" hidden="1" x14ac:dyDescent="0.25"/>
    <row r="644" ht="12.5" hidden="1" x14ac:dyDescent="0.25"/>
    <row r="645" ht="12.5" hidden="1" x14ac:dyDescent="0.25"/>
    <row r="646" ht="12.5" hidden="1" x14ac:dyDescent="0.25"/>
    <row r="647" ht="12.5" hidden="1" x14ac:dyDescent="0.25"/>
    <row r="648" ht="12.5" hidden="1" x14ac:dyDescent="0.25"/>
    <row r="649" ht="12.5" hidden="1" x14ac:dyDescent="0.25"/>
    <row r="650" ht="12.5" hidden="1" x14ac:dyDescent="0.25"/>
    <row r="651" ht="12.5" hidden="1" x14ac:dyDescent="0.25"/>
    <row r="652" ht="12.5" hidden="1" x14ac:dyDescent="0.25"/>
    <row r="653" ht="12.5" hidden="1" x14ac:dyDescent="0.25"/>
    <row r="654" ht="12.5" hidden="1" x14ac:dyDescent="0.25"/>
    <row r="655" ht="12.5" hidden="1" x14ac:dyDescent="0.25"/>
    <row r="656" ht="12.5" hidden="1" x14ac:dyDescent="0.25"/>
    <row r="657" ht="12.5" hidden="1" x14ac:dyDescent="0.25"/>
    <row r="658" ht="12.5" hidden="1" x14ac:dyDescent="0.25"/>
    <row r="659" ht="12.5" hidden="1" x14ac:dyDescent="0.25"/>
    <row r="660" ht="12.5" hidden="1" x14ac:dyDescent="0.25"/>
    <row r="661" ht="12.5" hidden="1" x14ac:dyDescent="0.25"/>
    <row r="662" ht="12.5" hidden="1" x14ac:dyDescent="0.25"/>
    <row r="663" ht="12.5" hidden="1" x14ac:dyDescent="0.25"/>
    <row r="664" ht="12.5" hidden="1" x14ac:dyDescent="0.25"/>
    <row r="665" ht="12.5" hidden="1" x14ac:dyDescent="0.25"/>
    <row r="666" ht="12.5" hidden="1" x14ac:dyDescent="0.25"/>
    <row r="667" ht="12.5" hidden="1" x14ac:dyDescent="0.25"/>
    <row r="668" ht="12.5" hidden="1" x14ac:dyDescent="0.25"/>
    <row r="669" ht="12.5" hidden="1" x14ac:dyDescent="0.25"/>
    <row r="670" ht="12.5" hidden="1" x14ac:dyDescent="0.25"/>
    <row r="671" ht="12.5" hidden="1" x14ac:dyDescent="0.25"/>
    <row r="672" ht="12.5" hidden="1" x14ac:dyDescent="0.25"/>
    <row r="673" ht="12.5" hidden="1" x14ac:dyDescent="0.25"/>
    <row r="674" ht="12.5" hidden="1" x14ac:dyDescent="0.25"/>
    <row r="675" ht="12.5" hidden="1" x14ac:dyDescent="0.25"/>
    <row r="676" ht="12.5" hidden="1" x14ac:dyDescent="0.25"/>
    <row r="677" ht="12.5" hidden="1" x14ac:dyDescent="0.25"/>
    <row r="678" ht="12.5" hidden="1" x14ac:dyDescent="0.25"/>
    <row r="679" ht="12.5" hidden="1" x14ac:dyDescent="0.25"/>
    <row r="680" ht="12.5" hidden="1" x14ac:dyDescent="0.25"/>
    <row r="681" ht="12.5" hidden="1" x14ac:dyDescent="0.25"/>
    <row r="682" ht="12.5" hidden="1" x14ac:dyDescent="0.25"/>
    <row r="683" ht="12.5" hidden="1" x14ac:dyDescent="0.25"/>
    <row r="684" ht="12.5" hidden="1" x14ac:dyDescent="0.25"/>
    <row r="685" ht="12.5" hidden="1" x14ac:dyDescent="0.25"/>
    <row r="686" ht="12.5" hidden="1" x14ac:dyDescent="0.25"/>
    <row r="687" ht="12.5" hidden="1" x14ac:dyDescent="0.25"/>
    <row r="688" ht="12.5" hidden="1" x14ac:dyDescent="0.25"/>
    <row r="689" ht="12.5" hidden="1" x14ac:dyDescent="0.25"/>
    <row r="690" ht="12.5" hidden="1" x14ac:dyDescent="0.25"/>
    <row r="691" ht="12.5" hidden="1" x14ac:dyDescent="0.25"/>
    <row r="692" ht="12.5" hidden="1" x14ac:dyDescent="0.25"/>
    <row r="693" ht="12.5" hidden="1" x14ac:dyDescent="0.25"/>
    <row r="694" ht="12.5" hidden="1" x14ac:dyDescent="0.25"/>
    <row r="695" ht="12.5" hidden="1" x14ac:dyDescent="0.25"/>
    <row r="696" ht="12.5" hidden="1" x14ac:dyDescent="0.25"/>
    <row r="697" ht="12.5" hidden="1" x14ac:dyDescent="0.25"/>
    <row r="698" ht="12.5" hidden="1" x14ac:dyDescent="0.25"/>
    <row r="699" ht="12.5" hidden="1" x14ac:dyDescent="0.25"/>
    <row r="700" ht="12.5" hidden="1" x14ac:dyDescent="0.25"/>
    <row r="701" ht="12.5" hidden="1" x14ac:dyDescent="0.25"/>
    <row r="702" ht="12.5" hidden="1" x14ac:dyDescent="0.25"/>
    <row r="703" ht="12.5" hidden="1" x14ac:dyDescent="0.25"/>
    <row r="704" ht="12.5" hidden="1" x14ac:dyDescent="0.25"/>
    <row r="705" ht="12.5" hidden="1" x14ac:dyDescent="0.25"/>
    <row r="706" ht="12.5" hidden="1" x14ac:dyDescent="0.25"/>
    <row r="707" ht="12.5" hidden="1" x14ac:dyDescent="0.25"/>
    <row r="708" ht="12.5" hidden="1" x14ac:dyDescent="0.25"/>
    <row r="709" ht="12.5" hidden="1" x14ac:dyDescent="0.25"/>
    <row r="710" ht="12.5" hidden="1" x14ac:dyDescent="0.25"/>
    <row r="711" ht="12.5" hidden="1" x14ac:dyDescent="0.25"/>
    <row r="712" ht="12.5" hidden="1" x14ac:dyDescent="0.25"/>
    <row r="713" ht="12.5" hidden="1" x14ac:dyDescent="0.25"/>
    <row r="714" ht="12.5" hidden="1" x14ac:dyDescent="0.25"/>
    <row r="715" ht="12.5" hidden="1" x14ac:dyDescent="0.25"/>
    <row r="716" ht="12.5" hidden="1" x14ac:dyDescent="0.25"/>
    <row r="717" ht="12.5" hidden="1" x14ac:dyDescent="0.25"/>
    <row r="718" ht="12.5" hidden="1" x14ac:dyDescent="0.25"/>
    <row r="719" ht="12.5" hidden="1" x14ac:dyDescent="0.25"/>
    <row r="720" ht="12.5" hidden="1" x14ac:dyDescent="0.25"/>
    <row r="721" ht="12.5" hidden="1" x14ac:dyDescent="0.25"/>
    <row r="722" ht="12.5" hidden="1" x14ac:dyDescent="0.25"/>
    <row r="723" ht="12.5" hidden="1" x14ac:dyDescent="0.25"/>
    <row r="724" ht="12.5" hidden="1" x14ac:dyDescent="0.25"/>
    <row r="725" ht="12.5" hidden="1" x14ac:dyDescent="0.25"/>
    <row r="726" ht="12.5" hidden="1" x14ac:dyDescent="0.25"/>
    <row r="727" ht="12.5" hidden="1" x14ac:dyDescent="0.25"/>
    <row r="728" ht="12.5" hidden="1" x14ac:dyDescent="0.25"/>
    <row r="729" ht="12.5" hidden="1" x14ac:dyDescent="0.25"/>
    <row r="730" ht="12.5" hidden="1" x14ac:dyDescent="0.25"/>
    <row r="731" ht="12.5" hidden="1" x14ac:dyDescent="0.25"/>
    <row r="732" ht="12.5" hidden="1" x14ac:dyDescent="0.25"/>
    <row r="733" ht="12.5" hidden="1" x14ac:dyDescent="0.25"/>
    <row r="734" ht="12.5" hidden="1" x14ac:dyDescent="0.25"/>
    <row r="735" ht="12.5" hidden="1" x14ac:dyDescent="0.25"/>
    <row r="736" ht="12.5" hidden="1" x14ac:dyDescent="0.25"/>
    <row r="737" ht="12.5" hidden="1" x14ac:dyDescent="0.25"/>
    <row r="738" ht="12.5" hidden="1" x14ac:dyDescent="0.25"/>
    <row r="739" ht="12.5" hidden="1" x14ac:dyDescent="0.25"/>
    <row r="740" ht="12.5" hidden="1" x14ac:dyDescent="0.25"/>
    <row r="741" ht="12.5" hidden="1" x14ac:dyDescent="0.25"/>
    <row r="742" ht="12.5" hidden="1" x14ac:dyDescent="0.25"/>
    <row r="743" ht="12.5" hidden="1" x14ac:dyDescent="0.25"/>
    <row r="744" ht="12.5" hidden="1" x14ac:dyDescent="0.25"/>
    <row r="745" ht="12.5" hidden="1" x14ac:dyDescent="0.25"/>
    <row r="746" ht="12.5" hidden="1" x14ac:dyDescent="0.25"/>
    <row r="747" ht="12.5" hidden="1" x14ac:dyDescent="0.25"/>
    <row r="748" ht="12.5" hidden="1" x14ac:dyDescent="0.25"/>
    <row r="749" ht="12.5" hidden="1" x14ac:dyDescent="0.25"/>
    <row r="750" ht="12.5" hidden="1" x14ac:dyDescent="0.25"/>
    <row r="751" ht="12.5" hidden="1" x14ac:dyDescent="0.25"/>
    <row r="752" ht="12.5" hidden="1" x14ac:dyDescent="0.25"/>
    <row r="753" ht="12.5" hidden="1" x14ac:dyDescent="0.25"/>
    <row r="754" ht="12.5" hidden="1" x14ac:dyDescent="0.25"/>
    <row r="755" ht="12.5" hidden="1" x14ac:dyDescent="0.25"/>
    <row r="756" ht="12.5" hidden="1" x14ac:dyDescent="0.25"/>
    <row r="757" ht="12.5" hidden="1" x14ac:dyDescent="0.25"/>
    <row r="758" ht="12.5" hidden="1" x14ac:dyDescent="0.25"/>
    <row r="759" ht="12.5" hidden="1" x14ac:dyDescent="0.25"/>
    <row r="760" ht="12.5" hidden="1" x14ac:dyDescent="0.25"/>
    <row r="761" ht="12.5" hidden="1" x14ac:dyDescent="0.25"/>
    <row r="762" ht="12.5" hidden="1" x14ac:dyDescent="0.25"/>
    <row r="763" ht="12.5" hidden="1" x14ac:dyDescent="0.25"/>
    <row r="764" ht="12.5" hidden="1" x14ac:dyDescent="0.25"/>
    <row r="765" ht="12.5" hidden="1" x14ac:dyDescent="0.25"/>
    <row r="766" ht="12.5" hidden="1" x14ac:dyDescent="0.25"/>
    <row r="767" ht="12.5" hidden="1" x14ac:dyDescent="0.25"/>
    <row r="768" ht="12.5" hidden="1" x14ac:dyDescent="0.25"/>
    <row r="769" ht="12.5" hidden="1" x14ac:dyDescent="0.25"/>
    <row r="770" ht="12.5" hidden="1" x14ac:dyDescent="0.25"/>
    <row r="771" ht="12.5" hidden="1" x14ac:dyDescent="0.25"/>
    <row r="772" ht="12.5" hidden="1" x14ac:dyDescent="0.25"/>
    <row r="773" ht="12.5" hidden="1" x14ac:dyDescent="0.25"/>
    <row r="774" ht="12.5" hidden="1" x14ac:dyDescent="0.25"/>
    <row r="775" ht="12.5" hidden="1" x14ac:dyDescent="0.25"/>
    <row r="776" ht="12.5" hidden="1" x14ac:dyDescent="0.25"/>
    <row r="777" ht="12.5" hidden="1" x14ac:dyDescent="0.25"/>
    <row r="778" ht="12.5" hidden="1" x14ac:dyDescent="0.25"/>
    <row r="779" ht="12.5" hidden="1" x14ac:dyDescent="0.25"/>
    <row r="780" ht="12.5" hidden="1" x14ac:dyDescent="0.25"/>
    <row r="781" ht="12.5" hidden="1" x14ac:dyDescent="0.25"/>
    <row r="782" ht="12.5" hidden="1" x14ac:dyDescent="0.25"/>
    <row r="783" ht="12.5" hidden="1" x14ac:dyDescent="0.25"/>
    <row r="784" ht="12.5" hidden="1" x14ac:dyDescent="0.25"/>
    <row r="785" ht="12.5" hidden="1" x14ac:dyDescent="0.25"/>
    <row r="786" ht="12.5" hidden="1" x14ac:dyDescent="0.25"/>
    <row r="787" ht="12.5" hidden="1" x14ac:dyDescent="0.25"/>
    <row r="788" ht="12.5" hidden="1" x14ac:dyDescent="0.25"/>
    <row r="789" ht="12.5" hidden="1" x14ac:dyDescent="0.25"/>
    <row r="790" ht="12.5" hidden="1" x14ac:dyDescent="0.25"/>
    <row r="791" ht="12.5" hidden="1" x14ac:dyDescent="0.25"/>
    <row r="792" ht="12.5" hidden="1" x14ac:dyDescent="0.25"/>
    <row r="793" ht="12.5" hidden="1" x14ac:dyDescent="0.25"/>
    <row r="794" ht="12.5" hidden="1" x14ac:dyDescent="0.25"/>
    <row r="795" ht="12.5" hidden="1" x14ac:dyDescent="0.25"/>
    <row r="796" ht="12.5" hidden="1" x14ac:dyDescent="0.25"/>
    <row r="797" ht="12.5" hidden="1" x14ac:dyDescent="0.25"/>
    <row r="798" ht="12.5" hidden="1" x14ac:dyDescent="0.25"/>
    <row r="799" ht="12.5" hidden="1" x14ac:dyDescent="0.25"/>
    <row r="800" ht="12.5" hidden="1" x14ac:dyDescent="0.25"/>
    <row r="801" ht="12.5" hidden="1" x14ac:dyDescent="0.25"/>
    <row r="802" ht="12.5" hidden="1" x14ac:dyDescent="0.25"/>
    <row r="803" ht="12.5" hidden="1" x14ac:dyDescent="0.25"/>
    <row r="804" ht="12.5" hidden="1" x14ac:dyDescent="0.25"/>
    <row r="805" ht="12.5" hidden="1" x14ac:dyDescent="0.25"/>
    <row r="806" ht="12.5" hidden="1" x14ac:dyDescent="0.25"/>
    <row r="807" ht="12.5" hidden="1" x14ac:dyDescent="0.25"/>
    <row r="808" ht="12.5" hidden="1" x14ac:dyDescent="0.25"/>
    <row r="809" ht="12.5" hidden="1" x14ac:dyDescent="0.25"/>
    <row r="810" ht="12.5" hidden="1" x14ac:dyDescent="0.25"/>
    <row r="811" ht="12.5" hidden="1" x14ac:dyDescent="0.25"/>
    <row r="812" ht="12.5" hidden="1" x14ac:dyDescent="0.25"/>
    <row r="813" ht="12.5" hidden="1" x14ac:dyDescent="0.25"/>
    <row r="814" ht="12.5" hidden="1" x14ac:dyDescent="0.25"/>
    <row r="815" ht="12.5" hidden="1" x14ac:dyDescent="0.25"/>
    <row r="816" ht="12.5" hidden="1" x14ac:dyDescent="0.25"/>
    <row r="817" ht="12.5" hidden="1" x14ac:dyDescent="0.25"/>
    <row r="818" ht="12.5" hidden="1" x14ac:dyDescent="0.25"/>
    <row r="819" ht="12.5" hidden="1" x14ac:dyDescent="0.25"/>
    <row r="820" ht="12.5" hidden="1" x14ac:dyDescent="0.25"/>
    <row r="821" ht="12.5" hidden="1" x14ac:dyDescent="0.25"/>
    <row r="822" ht="12.5" hidden="1" x14ac:dyDescent="0.25"/>
    <row r="823" ht="12.5" hidden="1" x14ac:dyDescent="0.25"/>
    <row r="824" ht="12.5" hidden="1" x14ac:dyDescent="0.25"/>
    <row r="825" ht="12.5" hidden="1" x14ac:dyDescent="0.25"/>
    <row r="826" ht="12.5" hidden="1" x14ac:dyDescent="0.25"/>
    <row r="827" ht="12.5" hidden="1" x14ac:dyDescent="0.25"/>
    <row r="828" ht="12.5" hidden="1" x14ac:dyDescent="0.25"/>
    <row r="829" ht="12.5" hidden="1" x14ac:dyDescent="0.25"/>
    <row r="830" ht="12.5" hidden="1" x14ac:dyDescent="0.25"/>
    <row r="831" ht="12.5" hidden="1" x14ac:dyDescent="0.25"/>
    <row r="832" ht="12.5" hidden="1" x14ac:dyDescent="0.25"/>
    <row r="833" ht="12.5" hidden="1" x14ac:dyDescent="0.25"/>
    <row r="834" ht="12.5" hidden="1" x14ac:dyDescent="0.25"/>
    <row r="835" ht="12.5" hidden="1" x14ac:dyDescent="0.25"/>
    <row r="836" ht="12.5" hidden="1" x14ac:dyDescent="0.25"/>
    <row r="837" ht="12.5" hidden="1" x14ac:dyDescent="0.25"/>
    <row r="838" ht="12.5" hidden="1" x14ac:dyDescent="0.25"/>
    <row r="839" ht="12.5" hidden="1" x14ac:dyDescent="0.25"/>
    <row r="840" ht="12.5" hidden="1" x14ac:dyDescent="0.25"/>
    <row r="841" ht="12.5" hidden="1" x14ac:dyDescent="0.25"/>
    <row r="842" ht="12.5" hidden="1" x14ac:dyDescent="0.25"/>
    <row r="843" ht="12.5" hidden="1" x14ac:dyDescent="0.25"/>
    <row r="844" ht="12.5" hidden="1" x14ac:dyDescent="0.25"/>
    <row r="845" ht="12.5" hidden="1" x14ac:dyDescent="0.25"/>
    <row r="846" ht="12.5" hidden="1" x14ac:dyDescent="0.25"/>
    <row r="847" ht="12.5" hidden="1" x14ac:dyDescent="0.25"/>
    <row r="848" ht="12.5" hidden="1" x14ac:dyDescent="0.25"/>
    <row r="849" ht="12.5" hidden="1" x14ac:dyDescent="0.25"/>
    <row r="850" ht="12.5" hidden="1" x14ac:dyDescent="0.25"/>
    <row r="851" ht="12.5" hidden="1" x14ac:dyDescent="0.25"/>
    <row r="852" ht="12.5" hidden="1" x14ac:dyDescent="0.25"/>
    <row r="853" ht="12.5" hidden="1" x14ac:dyDescent="0.25"/>
    <row r="854" ht="12.5" hidden="1" x14ac:dyDescent="0.25"/>
    <row r="855" ht="12.5" hidden="1" x14ac:dyDescent="0.25"/>
    <row r="856" ht="12.5" hidden="1" x14ac:dyDescent="0.25"/>
    <row r="857" ht="12.5" hidden="1" x14ac:dyDescent="0.25"/>
    <row r="858" ht="12.5" hidden="1" x14ac:dyDescent="0.25"/>
    <row r="859" ht="12.5" hidden="1" x14ac:dyDescent="0.25"/>
    <row r="860" ht="12.5" hidden="1" x14ac:dyDescent="0.25"/>
    <row r="861" ht="12.5" hidden="1" x14ac:dyDescent="0.25"/>
    <row r="862" ht="12.5" hidden="1" x14ac:dyDescent="0.25"/>
    <row r="863" ht="12.5" hidden="1" x14ac:dyDescent="0.25"/>
    <row r="864" ht="12.5" hidden="1" x14ac:dyDescent="0.25"/>
    <row r="865" ht="12.5" hidden="1" x14ac:dyDescent="0.25"/>
    <row r="866" ht="12.5" hidden="1" x14ac:dyDescent="0.25"/>
    <row r="867" ht="12.5" hidden="1" x14ac:dyDescent="0.25"/>
    <row r="868" ht="12.5" hidden="1" x14ac:dyDescent="0.25"/>
    <row r="869" ht="12.5" hidden="1" x14ac:dyDescent="0.25"/>
    <row r="870" ht="12.5" hidden="1" x14ac:dyDescent="0.25"/>
    <row r="871" ht="12.5" hidden="1" x14ac:dyDescent="0.25"/>
    <row r="872" ht="12.5" hidden="1" x14ac:dyDescent="0.25"/>
    <row r="873" ht="12.5" hidden="1" x14ac:dyDescent="0.25"/>
    <row r="874" ht="12.5" hidden="1" x14ac:dyDescent="0.25"/>
    <row r="875" ht="12.5" hidden="1" x14ac:dyDescent="0.25"/>
    <row r="876" ht="12.5" hidden="1" x14ac:dyDescent="0.25"/>
    <row r="877" ht="12.5" hidden="1" x14ac:dyDescent="0.25"/>
    <row r="878" ht="12.5" hidden="1" x14ac:dyDescent="0.25"/>
    <row r="879" ht="12.5" hidden="1" x14ac:dyDescent="0.25"/>
    <row r="880" ht="12.5" hidden="1" x14ac:dyDescent="0.25"/>
    <row r="881" ht="12.5" hidden="1" x14ac:dyDescent="0.25"/>
    <row r="882" ht="12.5" hidden="1" x14ac:dyDescent="0.25"/>
    <row r="883" ht="12.5" hidden="1" x14ac:dyDescent="0.25"/>
    <row r="884" ht="12.5" hidden="1" x14ac:dyDescent="0.25"/>
    <row r="885" ht="12.5" hidden="1" x14ac:dyDescent="0.25"/>
    <row r="886" ht="12.5" hidden="1" x14ac:dyDescent="0.25"/>
    <row r="887" ht="12.5" hidden="1" x14ac:dyDescent="0.25"/>
    <row r="888" ht="12.5" hidden="1" x14ac:dyDescent="0.25"/>
    <row r="889" ht="12.5" hidden="1" x14ac:dyDescent="0.25"/>
    <row r="890" ht="12.5" hidden="1" x14ac:dyDescent="0.25"/>
    <row r="891" ht="12.5" hidden="1" x14ac:dyDescent="0.25"/>
    <row r="892" ht="12.5" hidden="1" x14ac:dyDescent="0.25"/>
    <row r="893" ht="12.5" hidden="1" x14ac:dyDescent="0.25"/>
    <row r="894" ht="12.5" hidden="1" x14ac:dyDescent="0.25"/>
    <row r="895" ht="12.5" hidden="1" x14ac:dyDescent="0.25"/>
    <row r="896" ht="12.5" hidden="1" x14ac:dyDescent="0.25"/>
    <row r="897" ht="12.5" hidden="1" x14ac:dyDescent="0.25"/>
    <row r="898" ht="12.5" hidden="1" x14ac:dyDescent="0.25"/>
    <row r="899" ht="12.5" hidden="1" x14ac:dyDescent="0.25"/>
    <row r="900" ht="12.5" hidden="1" x14ac:dyDescent="0.25"/>
    <row r="901" ht="12.5" hidden="1" x14ac:dyDescent="0.25"/>
    <row r="902" ht="12.5" hidden="1" x14ac:dyDescent="0.25"/>
    <row r="903" ht="12.5" hidden="1" x14ac:dyDescent="0.25"/>
    <row r="904" ht="12.5" hidden="1" x14ac:dyDescent="0.25"/>
    <row r="905" ht="12.5" hidden="1" x14ac:dyDescent="0.25"/>
    <row r="906" ht="12.5" hidden="1" x14ac:dyDescent="0.25"/>
    <row r="907" ht="12.5" hidden="1" x14ac:dyDescent="0.25"/>
    <row r="908" ht="12.5" hidden="1" x14ac:dyDescent="0.25"/>
    <row r="909" ht="12.5" hidden="1" x14ac:dyDescent="0.25"/>
    <row r="910" ht="12.5" hidden="1" x14ac:dyDescent="0.25"/>
    <row r="911" ht="12.5" hidden="1" x14ac:dyDescent="0.25"/>
    <row r="912" ht="12.5" hidden="1" x14ac:dyDescent="0.25"/>
    <row r="913" ht="12.5" hidden="1" x14ac:dyDescent="0.25"/>
    <row r="914" ht="12.5" hidden="1" x14ac:dyDescent="0.25"/>
    <row r="915" ht="12.5" hidden="1" x14ac:dyDescent="0.25"/>
    <row r="916" ht="12.5" hidden="1" x14ac:dyDescent="0.25"/>
    <row r="917" ht="12.5" hidden="1" x14ac:dyDescent="0.25"/>
    <row r="918" ht="12.5" hidden="1" x14ac:dyDescent="0.25"/>
    <row r="919" ht="12.5" hidden="1" x14ac:dyDescent="0.25"/>
    <row r="920" ht="12.5" hidden="1" x14ac:dyDescent="0.25"/>
    <row r="921" ht="12.5" hidden="1" x14ac:dyDescent="0.25"/>
    <row r="922" ht="12.5" hidden="1" x14ac:dyDescent="0.25"/>
    <row r="923" ht="12.5" hidden="1" x14ac:dyDescent="0.25"/>
    <row r="924" ht="12.5" hidden="1" x14ac:dyDescent="0.25"/>
    <row r="925" ht="12.5" hidden="1" x14ac:dyDescent="0.25"/>
    <row r="926" ht="12.5" hidden="1" x14ac:dyDescent="0.25"/>
    <row r="927" ht="12.5" hidden="1" x14ac:dyDescent="0.25"/>
    <row r="928" ht="12.5" hidden="1" x14ac:dyDescent="0.25"/>
    <row r="929" ht="12.5" hidden="1" x14ac:dyDescent="0.25"/>
    <row r="930" ht="12.5" hidden="1" x14ac:dyDescent="0.25"/>
    <row r="931" ht="12.5" hidden="1" x14ac:dyDescent="0.25"/>
    <row r="932" ht="12.5" hidden="1" x14ac:dyDescent="0.25"/>
    <row r="933" ht="12.5" hidden="1" x14ac:dyDescent="0.25"/>
    <row r="934" ht="12.5" hidden="1" x14ac:dyDescent="0.25"/>
    <row r="935" ht="12.5" hidden="1" x14ac:dyDescent="0.25"/>
    <row r="936" ht="12.5" hidden="1" x14ac:dyDescent="0.25"/>
    <row r="937" ht="12.5" hidden="1" x14ac:dyDescent="0.25"/>
    <row r="938" ht="12.5" hidden="1" x14ac:dyDescent="0.25"/>
    <row r="939" ht="12.5" hidden="1" x14ac:dyDescent="0.25"/>
    <row r="940" ht="12.5" hidden="1" x14ac:dyDescent="0.25"/>
    <row r="941" ht="12.5" hidden="1" x14ac:dyDescent="0.25"/>
    <row r="942" ht="12.5" hidden="1" x14ac:dyDescent="0.25"/>
    <row r="943" ht="12.5" hidden="1" x14ac:dyDescent="0.25"/>
    <row r="944" ht="12.5" hidden="1" x14ac:dyDescent="0.25"/>
    <row r="945" ht="12.5" hidden="1" x14ac:dyDescent="0.25"/>
    <row r="946" ht="12.5" hidden="1" x14ac:dyDescent="0.25"/>
    <row r="947" ht="12.5" hidden="1" x14ac:dyDescent="0.25"/>
    <row r="948" ht="12.5" hidden="1" x14ac:dyDescent="0.25"/>
    <row r="949" ht="12.5" hidden="1" x14ac:dyDescent="0.25"/>
    <row r="950" ht="12.5" hidden="1" x14ac:dyDescent="0.25"/>
    <row r="951" ht="12.5" hidden="1" x14ac:dyDescent="0.25"/>
    <row r="952" ht="12.5" hidden="1" x14ac:dyDescent="0.25"/>
    <row r="953" ht="12.5" hidden="1" x14ac:dyDescent="0.25"/>
    <row r="954" ht="12.5" hidden="1" x14ac:dyDescent="0.25"/>
    <row r="955" ht="12.5" hidden="1" x14ac:dyDescent="0.25"/>
    <row r="956" ht="12.5" hidden="1" x14ac:dyDescent="0.25"/>
    <row r="957" ht="12.5" hidden="1" x14ac:dyDescent="0.25"/>
    <row r="958" ht="12.5" hidden="1" x14ac:dyDescent="0.25"/>
    <row r="959" ht="12.5" hidden="1" x14ac:dyDescent="0.25"/>
    <row r="960" ht="12.5" hidden="1" x14ac:dyDescent="0.25"/>
    <row r="961" ht="12.5" hidden="1" x14ac:dyDescent="0.25"/>
    <row r="962" ht="12.5" hidden="1" x14ac:dyDescent="0.25"/>
    <row r="963" ht="12.5" hidden="1" x14ac:dyDescent="0.25"/>
    <row r="964" ht="12.5" hidden="1" x14ac:dyDescent="0.25"/>
    <row r="965" ht="12.5" hidden="1" x14ac:dyDescent="0.25"/>
    <row r="966" ht="12.5" hidden="1" x14ac:dyDescent="0.25"/>
    <row r="967" ht="12.5" hidden="1" x14ac:dyDescent="0.25"/>
    <row r="968" ht="12.5" hidden="1" x14ac:dyDescent="0.25"/>
    <row r="969" ht="12.5" hidden="1" x14ac:dyDescent="0.25"/>
    <row r="970" ht="12.5" hidden="1" x14ac:dyDescent="0.25"/>
    <row r="971" ht="12.5" hidden="1" x14ac:dyDescent="0.25"/>
    <row r="972" ht="12.5" hidden="1" x14ac:dyDescent="0.25"/>
    <row r="973" ht="12.5" hidden="1" x14ac:dyDescent="0.25"/>
    <row r="974" ht="12.5" hidden="1" x14ac:dyDescent="0.25"/>
    <row r="975" ht="12.5" hidden="1" x14ac:dyDescent="0.25"/>
    <row r="976" ht="12.5" hidden="1" x14ac:dyDescent="0.25"/>
    <row r="977" ht="12.5" hidden="1" x14ac:dyDescent="0.25"/>
    <row r="978" ht="12.5" hidden="1" x14ac:dyDescent="0.25"/>
    <row r="979" ht="12.5" hidden="1" x14ac:dyDescent="0.25"/>
    <row r="980" ht="12.5" hidden="1" x14ac:dyDescent="0.25"/>
    <row r="981" ht="12.5" hidden="1" x14ac:dyDescent="0.25"/>
    <row r="982" ht="12.5" hidden="1" x14ac:dyDescent="0.25"/>
    <row r="983" ht="12.5" hidden="1" x14ac:dyDescent="0.25"/>
    <row r="984" ht="12.5" hidden="1" x14ac:dyDescent="0.25"/>
    <row r="985" ht="12.5" hidden="1" x14ac:dyDescent="0.25"/>
    <row r="986" ht="12.5" hidden="1" x14ac:dyDescent="0.25"/>
    <row r="987" ht="12.5" hidden="1" x14ac:dyDescent="0.25"/>
    <row r="988" ht="12.5" hidden="1" x14ac:dyDescent="0.25"/>
    <row r="989" ht="12.5" hidden="1" x14ac:dyDescent="0.25"/>
    <row r="990" ht="12.5" hidden="1" x14ac:dyDescent="0.25"/>
    <row r="991" ht="12.5" hidden="1" x14ac:dyDescent="0.25"/>
    <row r="992" ht="12.5" hidden="1" x14ac:dyDescent="0.25"/>
    <row r="993" ht="12.5" hidden="1" x14ac:dyDescent="0.25"/>
    <row r="994" ht="12.5" hidden="1" x14ac:dyDescent="0.25"/>
    <row r="995" ht="12.5" hidden="1" x14ac:dyDescent="0.25"/>
    <row r="996" ht="12.5" hidden="1" x14ac:dyDescent="0.25"/>
    <row r="997" ht="12.5" hidden="1" x14ac:dyDescent="0.25"/>
    <row r="998" ht="12.5" hidden="1" x14ac:dyDescent="0.25"/>
    <row r="999" ht="12.5" hidden="1" x14ac:dyDescent="0.25"/>
    <row r="1000" ht="12.5" hidden="1" x14ac:dyDescent="0.25"/>
  </sheetData>
  <mergeCells count="2">
    <mergeCell ref="F1:G3"/>
    <mergeCell ref="F4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Minimals</vt:lpstr>
      <vt:lpstr>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 Roberts</cp:lastModifiedBy>
  <dcterms:modified xsi:type="dcterms:W3CDTF">2023-10-12T22:23:20Z</dcterms:modified>
</cp:coreProperties>
</file>