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360" yWindow="0" windowWidth="25240" windowHeight="15460" tabRatio="500"/>
  </bookViews>
  <sheets>
    <sheet name="Samples for SRM" sheetId="1" r:id="rId1"/>
    <sheet name="Dilution Curve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L52" i="1"/>
  <c r="L7" i="3"/>
  <c r="L2" i="3"/>
  <c r="M2" i="3"/>
  <c r="O2" i="3"/>
  <c r="N2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N2" i="2"/>
  <c r="M2" i="2"/>
  <c r="P9" i="2"/>
  <c r="P8" i="2"/>
  <c r="P7" i="2"/>
  <c r="P6" i="2"/>
  <c r="P5" i="2"/>
  <c r="P4" i="2"/>
  <c r="P3" i="2"/>
  <c r="P2" i="2"/>
  <c r="N4" i="2"/>
  <c r="N3" i="2"/>
  <c r="N9" i="2"/>
  <c r="N8" i="2"/>
  <c r="N7" i="2"/>
  <c r="N6" i="2"/>
  <c r="N5" i="2"/>
  <c r="M4" i="2"/>
  <c r="M3" i="2"/>
  <c r="O9" i="2"/>
  <c r="O8" i="2"/>
  <c r="O7" i="2"/>
  <c r="O6" i="2"/>
  <c r="O5" i="2"/>
  <c r="O4" i="2"/>
  <c r="O3" i="2"/>
  <c r="O2" i="2"/>
  <c r="M9" i="2"/>
  <c r="M8" i="2"/>
  <c r="M7" i="2"/>
  <c r="M6" i="2"/>
  <c r="M5" i="2"/>
  <c r="X35" i="1"/>
  <c r="X34" i="1"/>
  <c r="I46" i="1"/>
  <c r="J46" i="1"/>
  <c r="Q3" i="1"/>
  <c r="S3" i="1"/>
  <c r="T3" i="1"/>
  <c r="Q4" i="1"/>
  <c r="S4" i="1"/>
  <c r="T4" i="1"/>
  <c r="Q5" i="1"/>
  <c r="S5" i="1"/>
  <c r="T5" i="1"/>
  <c r="Q6" i="1"/>
  <c r="S6" i="1"/>
  <c r="T6" i="1"/>
  <c r="Q7" i="1"/>
  <c r="S7" i="1"/>
  <c r="T7" i="1"/>
  <c r="Q8" i="1"/>
  <c r="S8" i="1"/>
  <c r="T8" i="1"/>
  <c r="Q9" i="1"/>
  <c r="S9" i="1"/>
  <c r="T9" i="1"/>
  <c r="Q10" i="1"/>
  <c r="S10" i="1"/>
  <c r="T10" i="1"/>
  <c r="T11" i="1"/>
  <c r="I47" i="1"/>
  <c r="L12" i="1"/>
  <c r="J12" i="1"/>
  <c r="L10" i="1"/>
  <c r="J10" i="1"/>
  <c r="I13" i="1"/>
  <c r="J13" i="1"/>
  <c r="L13" i="1"/>
  <c r="N13" i="1"/>
  <c r="I30" i="1"/>
  <c r="J30" i="1"/>
  <c r="L30" i="1"/>
  <c r="N30" i="1"/>
  <c r="L51" i="1"/>
  <c r="L50" i="1"/>
  <c r="L48" i="1"/>
  <c r="L16" i="1"/>
  <c r="L31" i="1"/>
  <c r="L11" i="1"/>
  <c r="L7" i="1"/>
  <c r="L26" i="1"/>
  <c r="L3" i="1"/>
  <c r="L19" i="1"/>
  <c r="L14" i="1"/>
  <c r="L23" i="1"/>
  <c r="L25" i="1"/>
  <c r="L29" i="1"/>
  <c r="L39" i="1"/>
  <c r="L33" i="1"/>
  <c r="L6" i="1"/>
  <c r="L35" i="1"/>
  <c r="L43" i="1"/>
  <c r="L46" i="1"/>
  <c r="L28" i="1"/>
  <c r="L42" i="1"/>
  <c r="L49" i="1"/>
  <c r="L8" i="1"/>
  <c r="L44" i="1"/>
  <c r="L40" i="1"/>
  <c r="L32" i="1"/>
  <c r="L38" i="1"/>
  <c r="L37" i="1"/>
  <c r="L4" i="1"/>
  <c r="L15" i="1"/>
  <c r="L20" i="1"/>
  <c r="L41" i="1"/>
  <c r="L27" i="1"/>
  <c r="L22" i="1"/>
  <c r="L17" i="1"/>
  <c r="L5" i="1"/>
  <c r="L21" i="1"/>
  <c r="L36" i="1"/>
  <c r="L2" i="1"/>
  <c r="L18" i="1"/>
  <c r="L9" i="1"/>
  <c r="L24" i="1"/>
  <c r="L45" i="1"/>
  <c r="L34" i="1"/>
  <c r="L47" i="1"/>
  <c r="I51" i="1"/>
  <c r="J51" i="1"/>
  <c r="N51" i="1"/>
  <c r="I50" i="1"/>
  <c r="J50" i="1"/>
  <c r="N50" i="1"/>
  <c r="I48" i="1"/>
  <c r="J48" i="1"/>
  <c r="N48" i="1"/>
  <c r="I16" i="1"/>
  <c r="J16" i="1"/>
  <c r="N16" i="1"/>
  <c r="I31" i="1"/>
  <c r="J31" i="1"/>
  <c r="N31" i="1"/>
  <c r="I11" i="1"/>
  <c r="J11" i="1"/>
  <c r="N11" i="1"/>
  <c r="I7" i="1"/>
  <c r="J7" i="1"/>
  <c r="N7" i="1"/>
  <c r="I26" i="1"/>
  <c r="J26" i="1"/>
  <c r="N26" i="1"/>
  <c r="I3" i="1"/>
  <c r="J3" i="1"/>
  <c r="N3" i="1"/>
  <c r="J19" i="1"/>
  <c r="N19" i="1"/>
  <c r="I14" i="1"/>
  <c r="J14" i="1"/>
  <c r="N14" i="1"/>
  <c r="I23" i="1"/>
  <c r="J23" i="1"/>
  <c r="N23" i="1"/>
  <c r="I25" i="1"/>
  <c r="J25" i="1"/>
  <c r="N25" i="1"/>
  <c r="I29" i="1"/>
  <c r="J29" i="1"/>
  <c r="N29" i="1"/>
  <c r="I39" i="1"/>
  <c r="J39" i="1"/>
  <c r="N39" i="1"/>
  <c r="I33" i="1"/>
  <c r="J33" i="1"/>
  <c r="N33" i="1"/>
  <c r="I6" i="1"/>
  <c r="J6" i="1"/>
  <c r="N6" i="1"/>
  <c r="I35" i="1"/>
  <c r="J35" i="1"/>
  <c r="N35" i="1"/>
  <c r="I43" i="1"/>
  <c r="J43" i="1"/>
  <c r="N43" i="1"/>
  <c r="N46" i="1"/>
  <c r="I28" i="1"/>
  <c r="J28" i="1"/>
  <c r="N28" i="1"/>
  <c r="I42" i="1"/>
  <c r="J42" i="1"/>
  <c r="N42" i="1"/>
  <c r="I49" i="1"/>
  <c r="J49" i="1"/>
  <c r="N49" i="1"/>
  <c r="I8" i="1"/>
  <c r="J8" i="1"/>
  <c r="N8" i="1"/>
  <c r="I44" i="1"/>
  <c r="J44" i="1"/>
  <c r="N44" i="1"/>
  <c r="I40" i="1"/>
  <c r="J40" i="1"/>
  <c r="N40" i="1"/>
  <c r="I32" i="1"/>
  <c r="J32" i="1"/>
  <c r="N32" i="1"/>
  <c r="I38" i="1"/>
  <c r="J38" i="1"/>
  <c r="N38" i="1"/>
  <c r="I37" i="1"/>
  <c r="J37" i="1"/>
  <c r="N37" i="1"/>
  <c r="I4" i="1"/>
  <c r="J4" i="1"/>
  <c r="N4" i="1"/>
  <c r="I15" i="1"/>
  <c r="J15" i="1"/>
  <c r="N15" i="1"/>
  <c r="I20" i="1"/>
  <c r="J20" i="1"/>
  <c r="N20" i="1"/>
  <c r="I41" i="1"/>
  <c r="J41" i="1"/>
  <c r="N41" i="1"/>
  <c r="I27" i="1"/>
  <c r="J27" i="1"/>
  <c r="N27" i="1"/>
  <c r="I22" i="1"/>
  <c r="J22" i="1"/>
  <c r="N22" i="1"/>
  <c r="I17" i="1"/>
  <c r="J17" i="1"/>
  <c r="N17" i="1"/>
  <c r="I5" i="1"/>
  <c r="J5" i="1"/>
  <c r="N5" i="1"/>
  <c r="I21" i="1"/>
  <c r="J21" i="1"/>
  <c r="N21" i="1"/>
  <c r="I36" i="1"/>
  <c r="J36" i="1"/>
  <c r="N36" i="1"/>
  <c r="I2" i="1"/>
  <c r="J2" i="1"/>
  <c r="N2" i="1"/>
  <c r="I18" i="1"/>
  <c r="J18" i="1"/>
  <c r="N18" i="1"/>
  <c r="I9" i="1"/>
  <c r="J9" i="1"/>
  <c r="N9" i="1"/>
  <c r="I24" i="1"/>
  <c r="J24" i="1"/>
  <c r="N24" i="1"/>
  <c r="I45" i="1"/>
  <c r="J45" i="1"/>
  <c r="N45" i="1"/>
  <c r="I34" i="1"/>
  <c r="J34" i="1"/>
  <c r="N34" i="1"/>
  <c r="J47" i="1"/>
  <c r="N47" i="1"/>
  <c r="I12" i="1"/>
  <c r="I10" i="1"/>
</calcChain>
</file>

<file path=xl/sharedStrings.xml><?xml version="1.0" encoding="utf-8"?>
<sst xmlns="http://schemas.openxmlformats.org/spreadsheetml/2006/main" count="464" uniqueCount="216">
  <si>
    <t>Round 2 "71"</t>
  </si>
  <si>
    <t>71-B</t>
  </si>
  <si>
    <t>?</t>
  </si>
  <si>
    <t>oblank</t>
  </si>
  <si>
    <t>gblank</t>
  </si>
  <si>
    <t>This sample was touched with bleachy tweezers</t>
  </si>
  <si>
    <t>Round 1 "71"; possibly sample 72 mislabeled?</t>
  </si>
  <si>
    <t>71-A</t>
  </si>
  <si>
    <t>Evap Time (hrs)</t>
  </si>
  <si>
    <t>Notes</t>
  </si>
  <si>
    <t>Protein amount (ug)</t>
  </si>
  <si>
    <t>Protein concentration, in 50ul "Final Solvent"</t>
  </si>
  <si>
    <t>Geoduck Sample #</t>
  </si>
  <si>
    <t>Extraction Round</t>
  </si>
  <si>
    <t>Vol Sample to add to autosampler vial</t>
  </si>
  <si>
    <t>Vol Final Solution to add to autosampler vial</t>
  </si>
  <si>
    <t>Vol PRTC solution to add to autosampler vial</t>
  </si>
  <si>
    <t>n/a</t>
  </si>
  <si>
    <t>Run sequence order</t>
  </si>
  <si>
    <t>Used 14.76 ul of the sample (messed up)</t>
  </si>
  <si>
    <t>used 7.5 ul sample (messed up) during autosampler vile loading</t>
  </si>
  <si>
    <t>PRTC Mix used</t>
  </si>
  <si>
    <t>Autosampler Vial Prepped</t>
  </si>
  <si>
    <t xml:space="preserve">Lots of bubbles; had to remove sample, spin down, and replace a couple times. Volume is not the full 15ul. </t>
  </si>
  <si>
    <t xml:space="preserve">Total protein </t>
  </si>
  <si>
    <t>uG Oyster</t>
  </si>
  <si>
    <t>Ratio G:O</t>
  </si>
  <si>
    <t>Vol pooled geoduck samples for dilution curve</t>
  </si>
  <si>
    <t>Total volume needed</t>
  </si>
  <si>
    <t>Diultion Curve Calculations</t>
  </si>
  <si>
    <t>7/17 #1</t>
  </si>
  <si>
    <t>7/17 #2 (Yaamini's)</t>
  </si>
  <si>
    <t>7/19 #3</t>
  </si>
  <si>
    <t>Site</t>
  </si>
  <si>
    <t>Treatment</t>
  </si>
  <si>
    <t>MS plate location</t>
  </si>
  <si>
    <t>2:B,1</t>
  </si>
  <si>
    <t>2:B,2</t>
  </si>
  <si>
    <t>2:B,3</t>
  </si>
  <si>
    <t>2:B,4</t>
  </si>
  <si>
    <t>2:B,5</t>
  </si>
  <si>
    <t>2:B,6</t>
  </si>
  <si>
    <t>2:B,7</t>
  </si>
  <si>
    <t>2:B,8</t>
  </si>
  <si>
    <t>2:C,1</t>
  </si>
  <si>
    <t>2:C,2</t>
  </si>
  <si>
    <t>2:C,3</t>
  </si>
  <si>
    <t>2:C,4</t>
  </si>
  <si>
    <t>2:C,5</t>
  </si>
  <si>
    <t>2:C,6</t>
  </si>
  <si>
    <t>2:C,7</t>
  </si>
  <si>
    <t>2:C,8</t>
  </si>
  <si>
    <t>2:D,1</t>
  </si>
  <si>
    <t>2:D,2</t>
  </si>
  <si>
    <t>2:D,3</t>
  </si>
  <si>
    <t>2:D,4</t>
  </si>
  <si>
    <t>2:D,5</t>
  </si>
  <si>
    <t>2:D,6</t>
  </si>
  <si>
    <t>2:D,7</t>
  </si>
  <si>
    <t>2:E,1</t>
  </si>
  <si>
    <t>2:E,2</t>
  </si>
  <si>
    <t>1:C,3</t>
  </si>
  <si>
    <t>1:C,4</t>
  </si>
  <si>
    <t>1:C,5</t>
  </si>
  <si>
    <t>1:C,6</t>
  </si>
  <si>
    <t>1:C,7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</si>
  <si>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</si>
  <si>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</si>
  <si>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</si>
  <si>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</si>
  <si>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</si>
  <si>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</si>
  <si>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</si>
  <si>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</si>
  <si>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1:D,8</t>
  </si>
  <si>
    <t>1:E,1</t>
  </si>
  <si>
    <t>1:E,2</t>
  </si>
  <si>
    <t>1:E,3</t>
  </si>
  <si>
    <t>1:E,4</t>
  </si>
  <si>
    <t>1:E,5</t>
  </si>
  <si>
    <t>1:E,6</t>
  </si>
  <si>
    <t>1:E,7</t>
  </si>
  <si>
    <t>1:E,8</t>
  </si>
  <si>
    <t>1:F,1</t>
  </si>
  <si>
    <t>1:F,2</t>
  </si>
  <si>
    <t>1:F,3</t>
  </si>
  <si>
    <t>l</t>
  </si>
  <si>
    <t>Enclosure</t>
  </si>
  <si>
    <t>CI</t>
  </si>
  <si>
    <t>B</t>
  </si>
  <si>
    <t>E</t>
  </si>
  <si>
    <t>PG</t>
  </si>
  <si>
    <t>FB</t>
  </si>
  <si>
    <t>WB</t>
  </si>
  <si>
    <t>Vial</t>
  </si>
  <si>
    <t>Dilution Ratio</t>
  </si>
  <si>
    <t>µg to Inject</t>
  </si>
  <si>
    <t>µL to Inject</t>
  </si>
  <si>
    <t>µg oyster Needed</t>
  </si>
  <si>
    <t>µg geoduck Needed</t>
  </si>
  <si>
    <t>µL oyster needed ((µg/µL)x15 µL/1 µg/µL)</t>
  </si>
  <si>
    <t>µL geoduck needed ((µg/µL)x15 µL/2 µg/µL)</t>
  </si>
  <si>
    <t>PRTC added</t>
  </si>
  <si>
    <t>µL ACN</t>
  </si>
  <si>
    <t>Total Volume (µL)</t>
  </si>
  <si>
    <t>7.5:1</t>
  </si>
  <si>
    <t>2.5:1</t>
  </si>
  <si>
    <t>Laura's TBV calcs</t>
  </si>
  <si>
    <t>ug geoduck</t>
  </si>
  <si>
    <t>ug oyster</t>
  </si>
  <si>
    <t>% geoduck</t>
  </si>
  <si>
    <t>% oyster</t>
  </si>
  <si>
    <t>File Name</t>
  </si>
  <si>
    <t>Comment</t>
  </si>
  <si>
    <t>G013</t>
  </si>
  <si>
    <t>G120</t>
  </si>
  <si>
    <t>G047</t>
  </si>
  <si>
    <t>G017</t>
  </si>
  <si>
    <t>G079</t>
  </si>
  <si>
    <t>G127</t>
  </si>
  <si>
    <t>G060</t>
  </si>
  <si>
    <t>G009</t>
  </si>
  <si>
    <t>G002</t>
  </si>
  <si>
    <t>G128</t>
  </si>
  <si>
    <t>G016</t>
  </si>
  <si>
    <t>G071-A</t>
  </si>
  <si>
    <t>G114</t>
  </si>
  <si>
    <t>G045</t>
  </si>
  <si>
    <t>G132</t>
  </si>
  <si>
    <t>G031</t>
  </si>
  <si>
    <t>G012</t>
  </si>
  <si>
    <t>G116</t>
  </si>
  <si>
    <t>G043</t>
  </si>
  <si>
    <t>G015</t>
  </si>
  <si>
    <t>G040</t>
  </si>
  <si>
    <t>G110</t>
  </si>
  <si>
    <t>G008</t>
  </si>
  <si>
    <t>G109</t>
  </si>
  <si>
    <t>G122</t>
  </si>
  <si>
    <t>G041</t>
  </si>
  <si>
    <t>G066</t>
  </si>
  <si>
    <t>G105</t>
  </si>
  <si>
    <t>G032</t>
  </si>
  <si>
    <t>G129</t>
  </si>
  <si>
    <t>G054</t>
  </si>
  <si>
    <t>G081</t>
  </si>
  <si>
    <t>G003</t>
  </si>
  <si>
    <t>G074</t>
  </si>
  <si>
    <t>G014</t>
  </si>
  <si>
    <t>G049</t>
  </si>
  <si>
    <t>G053</t>
  </si>
  <si>
    <t>G104</t>
  </si>
  <si>
    <t>G055</t>
  </si>
  <si>
    <t>G042</t>
  </si>
  <si>
    <t>G064</t>
  </si>
  <si>
    <t>G073</t>
  </si>
  <si>
    <t>G057</t>
  </si>
  <si>
    <t>G007</t>
  </si>
  <si>
    <t>G070</t>
  </si>
  <si>
    <t>G001</t>
  </si>
  <si>
    <t>G071-B</t>
  </si>
  <si>
    <t>G062</t>
  </si>
  <si>
    <t>Dilution1-Oyster</t>
  </si>
  <si>
    <t>Dilution1-Geoduck</t>
  </si>
  <si>
    <t>Dilution2-Oyster</t>
  </si>
  <si>
    <t>Dilution2-Geoduck</t>
  </si>
  <si>
    <t>Dilution3-Oyster</t>
  </si>
  <si>
    <t>Dilution3-Geoduck</t>
  </si>
  <si>
    <t>Dilution4-Oyster</t>
  </si>
  <si>
    <t>Dilution4-Geoduck</t>
  </si>
  <si>
    <t>Dilution5-Oyster</t>
  </si>
  <si>
    <t>Dilution5-Geoduck</t>
  </si>
  <si>
    <t>Dilution6-Oyster</t>
  </si>
  <si>
    <t>Dilution6-Geoduck</t>
  </si>
  <si>
    <t>Dilution7-Oyster</t>
  </si>
  <si>
    <t>Dilution7-Geoduck</t>
  </si>
  <si>
    <t>Dilution8-Oyster</t>
  </si>
  <si>
    <t>Dilution-8-Geoduck</t>
  </si>
  <si>
    <t>D1-O</t>
  </si>
  <si>
    <t>D1-G</t>
  </si>
  <si>
    <t>D2-O</t>
  </si>
  <si>
    <t>D2-G</t>
  </si>
  <si>
    <t>D3-O</t>
  </si>
  <si>
    <t>D3-G</t>
  </si>
  <si>
    <t>D4-O</t>
  </si>
  <si>
    <t>D4-G</t>
  </si>
  <si>
    <t>D5-O</t>
  </si>
  <si>
    <t>D5-G</t>
  </si>
  <si>
    <t>D6-O</t>
  </si>
  <si>
    <t>D6-G</t>
  </si>
  <si>
    <t>D7-O</t>
  </si>
  <si>
    <t>D7-G</t>
  </si>
  <si>
    <t>D8-O</t>
  </si>
  <si>
    <t>D8-G</t>
  </si>
  <si>
    <t>Protein Disulfied</t>
  </si>
  <si>
    <t>Ras Related</t>
  </si>
  <si>
    <t>Trifuncional</t>
  </si>
  <si>
    <t>x</t>
  </si>
  <si>
    <t>Catalase</t>
  </si>
  <si>
    <t>Cytochrome</t>
  </si>
  <si>
    <t>Superoxide</t>
  </si>
  <si>
    <t>x x</t>
  </si>
  <si>
    <t># Poor</t>
  </si>
  <si>
    <t>Action</t>
  </si>
  <si>
    <t>RERUN</t>
  </si>
  <si>
    <t>REMAKE</t>
  </si>
  <si>
    <t>NOTHING</t>
  </si>
  <si>
    <t>TOTAL</t>
  </si>
  <si>
    <t>sample time</t>
  </si>
  <si>
    <t>blank time</t>
  </si>
  <si>
    <t>total time</t>
  </si>
  <si>
    <t># btwn QC</t>
  </si>
  <si>
    <t>114-remake</t>
  </si>
  <si>
    <t>53-remake</t>
  </si>
  <si>
    <t>104-remake</t>
  </si>
  <si>
    <t>7/26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</si>
</sst>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  <numFmt numFmtId="166" formatCode="_(* #,##0_);_(* \(#,##0\);_(* &quot;-&quot;??_);_(@_)"/>
    <numFmt numFmtId="167" formatCode="_(* #,##0.0000_);_(* \(#,##0.00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3366FF"/>
      <name val="Calibri"/>
      <scheme val="minor"/>
    </font>
    <font>
      <b/>
      <sz val="12"/>
      <color rgb="FF3366FF"/>
      <name val="Calibri"/>
      <scheme val="minor"/>
    </font>
    <font>
      <b/>
      <sz val="12"/>
      <color rgb="FF333333"/>
      <name val="Calibri"/>
      <scheme val="minor"/>
    </font>
    <font>
      <sz val="12"/>
      <color rgb="FF33333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8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 applyAlignment="1">
      <alignment wrapText="1"/>
    </xf>
    <xf numFmtId="164" fontId="3" fillId="0" borderId="0" xfId="1" applyNumberFormat="1" applyFont="1" applyAlignment="1">
      <alignment wrapText="1"/>
    </xf>
    <xf numFmtId="164" fontId="0" fillId="0" borderId="0" xfId="1" applyNumberFormat="1" applyFont="1"/>
    <xf numFmtId="0" fontId="3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5" fillId="0" borderId="0" xfId="0" applyFont="1" applyAlignment="1">
      <alignment wrapText="1" shrinkToFi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43" fontId="0" fillId="0" borderId="0" xfId="1" applyFont="1"/>
    <xf numFmtId="43" fontId="0" fillId="0" borderId="0" xfId="0" applyNumberFormat="1" applyFont="1" applyAlignment="1">
      <alignment horizontal="right"/>
    </xf>
    <xf numFmtId="43" fontId="1" fillId="0" borderId="0" xfId="1" applyFont="1"/>
    <xf numFmtId="43" fontId="3" fillId="2" borderId="0" xfId="0" applyNumberFormat="1" applyFont="1" applyFill="1" applyAlignment="1">
      <alignment horizontal="right"/>
    </xf>
    <xf numFmtId="43" fontId="0" fillId="2" borderId="0" xfId="0" applyNumberFormat="1" applyFont="1" applyFill="1" applyAlignment="1">
      <alignment horizontal="right"/>
    </xf>
    <xf numFmtId="165" fontId="3" fillId="0" borderId="0" xfId="1" applyNumberFormat="1" applyFont="1" applyAlignment="1">
      <alignment wrapText="1"/>
    </xf>
    <xf numFmtId="165" fontId="3" fillId="2" borderId="0" xfId="1" applyNumberFormat="1" applyFont="1" applyFill="1"/>
    <xf numFmtId="165" fontId="0" fillId="0" borderId="0" xfId="1" applyNumberFormat="1" applyFont="1"/>
    <xf numFmtId="43" fontId="3" fillId="0" borderId="0" xfId="0" applyNumberFormat="1" applyFont="1" applyFill="1" applyAlignment="1">
      <alignment horizontal="right"/>
    </xf>
    <xf numFmtId="166" fontId="3" fillId="0" borderId="0" xfId="1" applyNumberFormat="1" applyFont="1" applyAlignment="1">
      <alignment wrapText="1"/>
    </xf>
    <xf numFmtId="166" fontId="0" fillId="0" borderId="0" xfId="1" applyNumberFormat="1" applyFont="1"/>
    <xf numFmtId="13" fontId="1" fillId="0" borderId="0" xfId="1" applyNumberFormat="1" applyFont="1" applyFill="1"/>
    <xf numFmtId="167" fontId="3" fillId="0" borderId="0" xfId="1" applyNumberFormat="1" applyFont="1" applyAlignment="1">
      <alignment horizontal="right"/>
    </xf>
    <xf numFmtId="166" fontId="0" fillId="0" borderId="0" xfId="0" applyNumberFormat="1"/>
    <xf numFmtId="13" fontId="0" fillId="0" borderId="0" xfId="1" applyNumberFormat="1" applyFont="1"/>
    <xf numFmtId="13" fontId="0" fillId="0" borderId="0" xfId="1" applyNumberFormat="1" applyFont="1" applyFill="1"/>
    <xf numFmtId="43" fontId="1" fillId="0" borderId="0" xfId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43" fontId="0" fillId="0" borderId="0" xfId="0" applyNumberFormat="1" applyFont="1" applyFill="1" applyAlignment="1">
      <alignment horizontal="right"/>
    </xf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164" fontId="0" fillId="3" borderId="0" xfId="1" applyNumberFormat="1" applyFont="1" applyFill="1"/>
    <xf numFmtId="165" fontId="0" fillId="3" borderId="0" xfId="1" applyNumberFormat="1" applyFont="1" applyFill="1"/>
    <xf numFmtId="13" fontId="1" fillId="3" borderId="0" xfId="1" applyNumberFormat="1" applyFont="1" applyFill="1"/>
    <xf numFmtId="43" fontId="1" fillId="3" borderId="0" xfId="1" applyFont="1" applyFill="1"/>
    <xf numFmtId="166" fontId="0" fillId="3" borderId="0" xfId="1" applyNumberFormat="1" applyFont="1" applyFill="1"/>
    <xf numFmtId="43" fontId="0" fillId="3" borderId="0" xfId="0" applyNumberFormat="1" applyFont="1" applyFill="1" applyAlignment="1">
      <alignment horizontal="right"/>
    </xf>
    <xf numFmtId="0" fontId="0" fillId="3" borderId="0" xfId="0" applyFill="1" applyAlignment="1">
      <alignment wrapText="1" shrinkToFit="1"/>
    </xf>
    <xf numFmtId="13" fontId="0" fillId="3" borderId="0" xfId="1" applyNumberFormat="1" applyFont="1" applyFill="1"/>
    <xf numFmtId="0" fontId="9" fillId="3" borderId="0" xfId="0" applyFont="1" applyFill="1"/>
    <xf numFmtId="0" fontId="10" fillId="3" borderId="0" xfId="0" applyFont="1" applyFill="1"/>
    <xf numFmtId="164" fontId="9" fillId="3" borderId="0" xfId="1" applyNumberFormat="1" applyFont="1" applyFill="1"/>
    <xf numFmtId="165" fontId="10" fillId="3" borderId="0" xfId="1" applyNumberFormat="1" applyFont="1" applyFill="1"/>
    <xf numFmtId="13" fontId="9" fillId="3" borderId="0" xfId="1" applyNumberFormat="1" applyFont="1" applyFill="1"/>
    <xf numFmtId="43" fontId="9" fillId="3" borderId="0" xfId="1" applyFont="1" applyFill="1"/>
    <xf numFmtId="166" fontId="9" fillId="3" borderId="0" xfId="1" applyNumberFormat="1" applyFont="1" applyFill="1"/>
    <xf numFmtId="43" fontId="10" fillId="3" borderId="0" xfId="0" applyNumberFormat="1" applyFont="1" applyFill="1" applyAlignment="1">
      <alignment horizontal="right"/>
    </xf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43" fontId="9" fillId="0" borderId="0" xfId="0" applyNumberFormat="1" applyFont="1"/>
    <xf numFmtId="165" fontId="10" fillId="0" borderId="0" xfId="1" applyNumberFormat="1" applyFont="1" applyFill="1"/>
    <xf numFmtId="13" fontId="9" fillId="0" borderId="0" xfId="1" applyNumberFormat="1" applyFont="1" applyFill="1"/>
    <xf numFmtId="43" fontId="9" fillId="0" borderId="0" xfId="1" applyFont="1" applyFill="1"/>
    <xf numFmtId="166" fontId="9" fillId="0" borderId="0" xfId="1" applyNumberFormat="1" applyFont="1" applyFill="1"/>
    <xf numFmtId="43" fontId="10" fillId="0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165" fontId="10" fillId="2" borderId="0" xfId="1" applyNumberFormat="1" applyFont="1" applyFill="1"/>
    <xf numFmtId="43" fontId="9" fillId="0" borderId="0" xfId="1" applyFont="1"/>
    <xf numFmtId="166" fontId="9" fillId="0" borderId="0" xfId="1" applyNumberFormat="1" applyFont="1"/>
    <xf numFmtId="43" fontId="10" fillId="2" borderId="0" xfId="0" applyNumberFormat="1" applyFont="1" applyFill="1" applyAlignment="1">
      <alignment horizontal="right"/>
    </xf>
    <xf numFmtId="0" fontId="0" fillId="4" borderId="0" xfId="0" applyFill="1"/>
    <xf numFmtId="0" fontId="3" fillId="4" borderId="0" xfId="0" applyFont="1" applyFill="1"/>
    <xf numFmtId="164" fontId="0" fillId="4" borderId="0" xfId="1" applyNumberFormat="1" applyFont="1" applyFill="1"/>
    <xf numFmtId="165" fontId="0" fillId="4" borderId="0" xfId="1" applyNumberFormat="1" applyFont="1" applyFill="1"/>
    <xf numFmtId="13" fontId="1" fillId="4" borderId="0" xfId="1" applyNumberFormat="1" applyFont="1" applyFill="1"/>
    <xf numFmtId="43" fontId="1" fillId="4" borderId="0" xfId="1" applyFont="1" applyFill="1"/>
    <xf numFmtId="166" fontId="0" fillId="4" borderId="0" xfId="1" applyNumberFormat="1" applyFont="1" applyFill="1"/>
    <xf numFmtId="43" fontId="0" fillId="4" borderId="0" xfId="0" applyNumberFormat="1" applyFont="1" applyFill="1" applyAlignment="1">
      <alignment horizontal="right"/>
    </xf>
    <xf numFmtId="0" fontId="0" fillId="4" borderId="0" xfId="0" applyFill="1" applyAlignment="1">
      <alignment wrapText="1" shrinkToFit="1"/>
    </xf>
    <xf numFmtId="167" fontId="3" fillId="4" borderId="0" xfId="1" applyNumberFormat="1" applyFont="1" applyFill="1" applyAlignment="1">
      <alignment horizontal="right"/>
    </xf>
    <xf numFmtId="165" fontId="3" fillId="4" borderId="0" xfId="1" applyNumberFormat="1" applyFont="1" applyFill="1"/>
    <xf numFmtId="0" fontId="4" fillId="4" borderId="0" xfId="0" applyFont="1" applyFill="1"/>
    <xf numFmtId="0" fontId="9" fillId="4" borderId="0" xfId="0" applyFont="1" applyFill="1"/>
    <xf numFmtId="0" fontId="10" fillId="4" borderId="0" xfId="0" applyFont="1" applyFill="1"/>
    <xf numFmtId="164" fontId="9" fillId="4" borderId="0" xfId="1" applyNumberFormat="1" applyFont="1" applyFill="1"/>
    <xf numFmtId="165" fontId="10" fillId="4" borderId="0" xfId="1" applyNumberFormat="1" applyFont="1" applyFill="1"/>
    <xf numFmtId="13" fontId="9" fillId="4" borderId="0" xfId="1" applyNumberFormat="1" applyFont="1" applyFill="1"/>
    <xf numFmtId="43" fontId="9" fillId="4" borderId="0" xfId="1" applyFont="1" applyFill="1"/>
    <xf numFmtId="166" fontId="9" fillId="4" borderId="0" xfId="1" applyNumberFormat="1" applyFont="1" applyFill="1"/>
    <xf numFmtId="43" fontId="9" fillId="4" borderId="0" xfId="0" applyNumberFormat="1" applyFont="1" applyFill="1" applyAlignment="1">
      <alignment horizontal="right"/>
    </xf>
    <xf numFmtId="0" fontId="9" fillId="4" borderId="0" xfId="0" applyFont="1" applyFill="1" applyAlignment="1">
      <alignment wrapText="1" shrinkToFit="1"/>
    </xf>
    <xf numFmtId="0" fontId="3" fillId="4" borderId="0" xfId="0" applyFont="1" applyFill="1" applyAlignment="1">
      <alignment horizontal="right"/>
    </xf>
    <xf numFmtId="43" fontId="10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/>
    <xf numFmtId="0" fontId="3" fillId="5" borderId="0" xfId="0" applyFont="1" applyFill="1"/>
    <xf numFmtId="164" fontId="0" fillId="5" borderId="0" xfId="1" applyNumberFormat="1" applyFont="1" applyFill="1"/>
    <xf numFmtId="165" fontId="0" fillId="5" borderId="0" xfId="1" applyNumberFormat="1" applyFont="1" applyFill="1"/>
    <xf numFmtId="13" fontId="1" fillId="5" borderId="0" xfId="1" applyNumberFormat="1" applyFont="1" applyFill="1"/>
    <xf numFmtId="43" fontId="1" fillId="5" borderId="0" xfId="1" applyFont="1" applyFill="1"/>
    <xf numFmtId="166" fontId="0" fillId="5" borderId="0" xfId="1" applyNumberFormat="1" applyFont="1" applyFill="1"/>
    <xf numFmtId="43" fontId="0" fillId="5" borderId="0" xfId="0" applyNumberFormat="1" applyFont="1" applyFill="1" applyAlignment="1">
      <alignment horizontal="right"/>
    </xf>
    <xf numFmtId="0" fontId="0" fillId="5" borderId="0" xfId="0" applyFill="1" applyAlignment="1">
      <alignment wrapText="1" shrinkToFit="1"/>
    </xf>
    <xf numFmtId="0" fontId="3" fillId="5" borderId="0" xfId="0" applyFont="1" applyFill="1" applyAlignment="1">
      <alignment horizontal="right"/>
    </xf>
    <xf numFmtId="0" fontId="4" fillId="5" borderId="0" xfId="0" applyFont="1" applyFill="1"/>
    <xf numFmtId="167" fontId="3" fillId="5" borderId="0" xfId="1" applyNumberFormat="1" applyFont="1" applyFill="1" applyAlignment="1">
      <alignment horizontal="right"/>
    </xf>
    <xf numFmtId="165" fontId="3" fillId="5" borderId="0" xfId="1" applyNumberFormat="1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/>
    <xf numFmtId="0" fontId="12" fillId="0" borderId="0" xfId="0" applyFont="1"/>
    <xf numFmtId="20" fontId="12" fillId="0" borderId="0" xfId="0" applyNumberFormat="1" applyFont="1"/>
    <xf numFmtId="47" fontId="12" fillId="0" borderId="0" xfId="0" applyNumberFormat="1" applyFont="1"/>
    <xf numFmtId="0" fontId="11" fillId="0" borderId="0" xfId="0" applyFont="1" applyAlignment="1">
      <alignment wrapText="1"/>
    </xf>
    <xf numFmtId="0" fontId="0" fillId="0" borderId="0" xfId="0" applyFont="1" applyAlignment="1">
      <alignment wrapText="1"/>
    </xf>
    <xf numFmtId="43" fontId="0" fillId="0" borderId="0" xfId="1" applyFont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43" fontId="0" fillId="0" borderId="1" xfId="1" applyFont="1" applyBorder="1"/>
  </cellXfs>
  <cellStyles count="15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88900</xdr:colOff>
      <xdr:row>4</xdr:row>
      <xdr:rowOff>165100</xdr:rowOff>
    </xdr:from>
    <xdr:ext cx="1714500" cy="2123658"/>
    <xdr:sp macro="" textlink="">
      <xdr:nvSpPr>
        <xdr:cNvPr id="2" name="TextBox 1"/>
        <xdr:cNvSpPr txBox="1"/>
      </xdr:nvSpPr>
      <xdr:spPr>
        <a:xfrm>
          <a:off x="11366500" y="2260600"/>
          <a:ext cx="1714500" cy="212365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RED</a:t>
          </a:r>
          <a:r>
            <a:rPr lang="en-US" sz="1100"/>
            <a:t> = poor quality PRTC peptides in 1st run</a:t>
          </a:r>
        </a:p>
        <a:p>
          <a:endParaRPr lang="en-US" sz="1100"/>
        </a:p>
        <a:p>
          <a:r>
            <a:rPr lang="en-US" sz="1100" b="1">
              <a:solidFill>
                <a:schemeClr val="accent5"/>
              </a:solidFill>
            </a:rPr>
            <a:t>TEAL</a:t>
          </a:r>
          <a:r>
            <a:rPr lang="en-US" sz="1100" baseline="0">
              <a:solidFill>
                <a:schemeClr val="accent5"/>
              </a:solidFill>
            </a:rPr>
            <a:t> </a:t>
          </a:r>
          <a:r>
            <a:rPr lang="en-US" sz="1100" baseline="0"/>
            <a:t>= Poor quality PRTC peptides in 2nd run only</a:t>
          </a:r>
        </a:p>
        <a:p>
          <a:endParaRPr lang="en-US" sz="1100" baseline="0"/>
        </a:p>
        <a:p>
          <a:r>
            <a:rPr lang="en-US" sz="1100" b="1" baseline="0">
              <a:solidFill>
                <a:srgbClr val="0000FF"/>
              </a:solidFill>
            </a:rPr>
            <a:t>BLUE</a:t>
          </a:r>
          <a:r>
            <a:rPr lang="en-US" sz="1100" baseline="0"/>
            <a:t> FONT = low concentration protein to start with</a:t>
          </a:r>
        </a:p>
        <a:p>
          <a:endParaRPr lang="en-US" sz="1100" baseline="0"/>
        </a:p>
        <a:p>
          <a:r>
            <a:rPr lang="en-US" sz="1100" b="1" baseline="0">
              <a:solidFill>
                <a:schemeClr val="accent6">
                  <a:lumMod val="75000"/>
                </a:schemeClr>
              </a:solidFill>
            </a:rPr>
            <a:t>ORANGE</a:t>
          </a:r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US" sz="1100" baseline="0"/>
            <a:t>= samples selected for dilution curve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workbookViewId="0">
      <pane ySplit="1760" topLeftCell="A35" activePane="bottomLeft"/>
      <selection pane="bottomLeft" activeCell="I46" sqref="I46"/>
    </sheetView>
  </sheetViews>
  <sheetFormatPr baseColWidth="10" defaultRowHeight="15" x14ac:dyDescent="0"/>
  <cols>
    <col min="2" max="2" width="11.1640625" style="1" customWidth="1"/>
    <col min="3" max="3" width="8.5" style="1" customWidth="1"/>
    <col min="4" max="5" width="11.5" style="1" customWidth="1"/>
    <col min="6" max="6" width="9.6640625" customWidth="1"/>
    <col min="7" max="7" width="9.83203125" customWidth="1"/>
    <col min="8" max="8" width="11.6640625" style="6" customWidth="1"/>
    <col min="9" max="9" width="14.1640625" customWidth="1"/>
    <col min="10" max="10" width="13.5" style="20" customWidth="1"/>
    <col min="11" max="11" width="9.6640625" style="13" customWidth="1"/>
    <col min="12" max="12" width="12.1640625" style="13" customWidth="1"/>
    <col min="13" max="13" width="11.1640625" style="23" customWidth="1"/>
    <col min="14" max="14" width="15.1640625" style="10" customWidth="1"/>
    <col min="15" max="15" width="70" style="8" customWidth="1"/>
    <col min="18" max="18" width="11.1640625" customWidth="1"/>
    <col min="20" max="20" width="13.5" customWidth="1"/>
  </cols>
  <sheetData>
    <row r="1" spans="1:20" s="4" customFormat="1" ht="75">
      <c r="A1" s="4" t="s">
        <v>18</v>
      </c>
      <c r="B1" s="4" t="s">
        <v>12</v>
      </c>
      <c r="C1" s="4" t="s">
        <v>33</v>
      </c>
      <c r="D1" s="4" t="s">
        <v>34</v>
      </c>
      <c r="E1" s="4" t="s">
        <v>87</v>
      </c>
      <c r="F1" s="4" t="s">
        <v>13</v>
      </c>
      <c r="G1" s="4" t="s">
        <v>8</v>
      </c>
      <c r="H1" s="5" t="s">
        <v>10</v>
      </c>
      <c r="I1" s="4" t="s">
        <v>11</v>
      </c>
      <c r="J1" s="18" t="s">
        <v>14</v>
      </c>
      <c r="K1" s="12" t="s">
        <v>22</v>
      </c>
      <c r="L1" s="12" t="s">
        <v>16</v>
      </c>
      <c r="M1" s="22" t="s">
        <v>21</v>
      </c>
      <c r="N1" s="4" t="s">
        <v>15</v>
      </c>
      <c r="O1" s="7" t="s">
        <v>9</v>
      </c>
      <c r="P1" s="4" t="s">
        <v>35</v>
      </c>
      <c r="R1" s="1" t="s">
        <v>29</v>
      </c>
      <c r="S1"/>
      <c r="T1"/>
    </row>
    <row r="2" spans="1:20" ht="60">
      <c r="A2">
        <v>1</v>
      </c>
      <c r="B2" s="1">
        <v>13</v>
      </c>
      <c r="C2" s="103" t="s">
        <v>88</v>
      </c>
      <c r="D2" s="103" t="s">
        <v>89</v>
      </c>
      <c r="E2" s="103">
        <v>4</v>
      </c>
      <c r="F2">
        <v>1</v>
      </c>
      <c r="G2" s="3">
        <v>150</v>
      </c>
      <c r="H2" s="6">
        <v>76.5</v>
      </c>
      <c r="I2">
        <f t="shared" ref="I2:I33" si="0">H2/50</f>
        <v>1.53</v>
      </c>
      <c r="J2" s="19">
        <f t="shared" ref="J2:J9" si="1">((1/2)*15)/I2</f>
        <v>4.9019607843137258</v>
      </c>
      <c r="K2" s="24">
        <v>0.41176470588235292</v>
      </c>
      <c r="L2" s="15">
        <f t="shared" ref="L2:L33" si="2">(25*15*(1/200))</f>
        <v>1.875</v>
      </c>
      <c r="M2" s="23" t="s">
        <v>30</v>
      </c>
      <c r="N2" s="16">
        <f t="shared" ref="N2:N9" si="3">15-J2-L2</f>
        <v>8.2230392156862742</v>
      </c>
      <c r="O2" s="8" t="s">
        <v>19</v>
      </c>
      <c r="P2" t="s">
        <v>61</v>
      </c>
      <c r="Q2" s="11" t="s">
        <v>26</v>
      </c>
      <c r="R2" s="4" t="s">
        <v>24</v>
      </c>
      <c r="S2" s="4" t="s">
        <v>25</v>
      </c>
      <c r="T2" s="4" t="s">
        <v>27</v>
      </c>
    </row>
    <row r="3" spans="1:20" s="90" customFormat="1">
      <c r="A3" s="90">
        <v>2</v>
      </c>
      <c r="B3" s="91">
        <v>120</v>
      </c>
      <c r="C3" s="104" t="s">
        <v>93</v>
      </c>
      <c r="D3" s="104" t="s">
        <v>89</v>
      </c>
      <c r="E3" s="104">
        <v>5</v>
      </c>
      <c r="F3" s="90">
        <v>1</v>
      </c>
      <c r="G3" s="90">
        <v>120</v>
      </c>
      <c r="H3" s="92">
        <v>100</v>
      </c>
      <c r="I3" s="90">
        <f t="shared" si="0"/>
        <v>2</v>
      </c>
      <c r="J3" s="93">
        <f t="shared" si="1"/>
        <v>3.75</v>
      </c>
      <c r="K3" s="94">
        <v>0.41176470588235292</v>
      </c>
      <c r="L3" s="95">
        <f t="shared" si="2"/>
        <v>1.875</v>
      </c>
      <c r="M3" s="96" t="s">
        <v>30</v>
      </c>
      <c r="N3" s="97">
        <f t="shared" si="3"/>
        <v>9.375</v>
      </c>
      <c r="O3" s="98" t="s">
        <v>20</v>
      </c>
      <c r="P3" s="90" t="s">
        <v>62</v>
      </c>
      <c r="Q3" s="101">
        <f>100/101</f>
        <v>0.99009900990099009</v>
      </c>
      <c r="R3" s="90">
        <v>1</v>
      </c>
      <c r="S3" s="90">
        <f>R3*Q3</f>
        <v>0.99009900990099009</v>
      </c>
      <c r="T3" s="102">
        <f t="shared" ref="T3:T10" si="4">((S3/2)*15)/2</f>
        <v>3.7128712871287126</v>
      </c>
    </row>
    <row r="4" spans="1:20" s="90" customFormat="1">
      <c r="A4" s="90">
        <v>3</v>
      </c>
      <c r="B4" s="91">
        <v>47</v>
      </c>
      <c r="C4" s="104" t="s">
        <v>92</v>
      </c>
      <c r="D4" s="104" t="s">
        <v>90</v>
      </c>
      <c r="E4" s="104">
        <v>1</v>
      </c>
      <c r="F4" s="90">
        <v>2</v>
      </c>
      <c r="G4" s="100">
        <v>170</v>
      </c>
      <c r="H4" s="92">
        <v>100</v>
      </c>
      <c r="I4" s="90">
        <f t="shared" si="0"/>
        <v>2</v>
      </c>
      <c r="J4" s="93">
        <f t="shared" si="1"/>
        <v>3.75</v>
      </c>
      <c r="K4" s="94">
        <v>0.41176470588235292</v>
      </c>
      <c r="L4" s="95">
        <f t="shared" si="2"/>
        <v>1.875</v>
      </c>
      <c r="M4" s="96" t="s">
        <v>30</v>
      </c>
      <c r="N4" s="97">
        <f t="shared" si="3"/>
        <v>9.375</v>
      </c>
      <c r="O4" s="98" t="s">
        <v>20</v>
      </c>
      <c r="P4" s="90" t="s">
        <v>63</v>
      </c>
      <c r="Q4" s="101">
        <f>50/51</f>
        <v>0.98039215686274506</v>
      </c>
      <c r="R4" s="90">
        <v>1</v>
      </c>
      <c r="S4" s="90">
        <f t="shared" ref="S4:S10" si="5">R4*Q4</f>
        <v>0.98039215686274506</v>
      </c>
      <c r="T4" s="102">
        <f t="shared" si="4"/>
        <v>3.6764705882352939</v>
      </c>
    </row>
    <row r="5" spans="1:20" s="66" customFormat="1">
      <c r="A5" s="66">
        <v>4</v>
      </c>
      <c r="B5" s="67">
        <v>17</v>
      </c>
      <c r="C5" s="105" t="s">
        <v>88</v>
      </c>
      <c r="D5" s="105" t="s">
        <v>89</v>
      </c>
      <c r="E5" s="105">
        <v>5</v>
      </c>
      <c r="F5" s="66">
        <v>1</v>
      </c>
      <c r="G5" s="66">
        <v>175</v>
      </c>
      <c r="H5" s="68">
        <v>100</v>
      </c>
      <c r="I5" s="66">
        <f t="shared" si="0"/>
        <v>2</v>
      </c>
      <c r="J5" s="69">
        <f t="shared" si="1"/>
        <v>3.75</v>
      </c>
      <c r="K5" s="70">
        <v>0.41176470588235292</v>
      </c>
      <c r="L5" s="71">
        <f t="shared" si="2"/>
        <v>1.875</v>
      </c>
      <c r="M5" s="72" t="s">
        <v>30</v>
      </c>
      <c r="N5" s="73">
        <f t="shared" si="3"/>
        <v>9.375</v>
      </c>
      <c r="O5" s="74" t="s">
        <v>20</v>
      </c>
      <c r="P5" s="66" t="s">
        <v>64</v>
      </c>
      <c r="Q5" s="75">
        <f>25/26</f>
        <v>0.96153846153846156</v>
      </c>
      <c r="R5" s="66">
        <v>1</v>
      </c>
      <c r="S5" s="66">
        <f t="shared" si="5"/>
        <v>0.96153846153846156</v>
      </c>
      <c r="T5" s="76">
        <f t="shared" si="4"/>
        <v>3.6057692307692308</v>
      </c>
    </row>
    <row r="6" spans="1:20" s="90" customFormat="1">
      <c r="A6" s="90">
        <v>5</v>
      </c>
      <c r="B6" s="91">
        <v>79</v>
      </c>
      <c r="C6" s="104" t="s">
        <v>91</v>
      </c>
      <c r="D6" s="104" t="s">
        <v>89</v>
      </c>
      <c r="E6" s="104">
        <v>5</v>
      </c>
      <c r="F6" s="100">
        <v>1</v>
      </c>
      <c r="G6" s="90">
        <v>120</v>
      </c>
      <c r="H6" s="92">
        <v>100</v>
      </c>
      <c r="I6" s="90">
        <f t="shared" si="0"/>
        <v>2</v>
      </c>
      <c r="J6" s="93">
        <f t="shared" si="1"/>
        <v>3.75</v>
      </c>
      <c r="K6" s="94">
        <v>0.41176470588235292</v>
      </c>
      <c r="L6" s="95">
        <f t="shared" si="2"/>
        <v>1.875</v>
      </c>
      <c r="M6" s="96" t="s">
        <v>30</v>
      </c>
      <c r="N6" s="97">
        <f t="shared" si="3"/>
        <v>9.375</v>
      </c>
      <c r="O6" s="98" t="s">
        <v>20</v>
      </c>
      <c r="P6" s="90" t="s">
        <v>65</v>
      </c>
      <c r="Q6" s="101">
        <f>10/11</f>
        <v>0.90909090909090906</v>
      </c>
      <c r="R6" s="90">
        <v>1</v>
      </c>
      <c r="S6" s="90">
        <f t="shared" si="5"/>
        <v>0.90909090909090906</v>
      </c>
      <c r="T6" s="102">
        <f t="shared" si="4"/>
        <v>3.4090909090909092</v>
      </c>
    </row>
    <row r="7" spans="1:20" s="66" customFormat="1">
      <c r="A7" s="66">
        <v>6</v>
      </c>
      <c r="B7" s="67">
        <v>127</v>
      </c>
      <c r="C7" s="105" t="s">
        <v>93</v>
      </c>
      <c r="D7" s="105" t="s">
        <v>90</v>
      </c>
      <c r="E7" s="105">
        <v>2</v>
      </c>
      <c r="F7" s="66">
        <v>1</v>
      </c>
      <c r="G7" s="77">
        <v>150</v>
      </c>
      <c r="H7" s="68">
        <v>100</v>
      </c>
      <c r="I7" s="66">
        <f t="shared" si="0"/>
        <v>2</v>
      </c>
      <c r="J7" s="69">
        <f t="shared" si="1"/>
        <v>3.75</v>
      </c>
      <c r="K7" s="70">
        <v>0.41176470588235292</v>
      </c>
      <c r="L7" s="71">
        <f t="shared" si="2"/>
        <v>1.875</v>
      </c>
      <c r="M7" s="72" t="s">
        <v>30</v>
      </c>
      <c r="N7" s="73">
        <f t="shared" si="3"/>
        <v>9.375</v>
      </c>
      <c r="O7" s="74" t="s">
        <v>20</v>
      </c>
      <c r="P7" s="66" t="s">
        <v>66</v>
      </c>
      <c r="Q7" s="75">
        <f>1/11</f>
        <v>9.0909090909090912E-2</v>
      </c>
      <c r="R7" s="66">
        <v>1</v>
      </c>
      <c r="S7" s="66">
        <f t="shared" si="5"/>
        <v>9.0909090909090912E-2</v>
      </c>
      <c r="T7" s="76">
        <f t="shared" si="4"/>
        <v>0.34090909090909094</v>
      </c>
    </row>
    <row r="8" spans="1:20" s="90" customFormat="1">
      <c r="A8" s="90">
        <v>7</v>
      </c>
      <c r="B8" s="91">
        <v>60</v>
      </c>
      <c r="C8" s="104" t="s">
        <v>92</v>
      </c>
      <c r="D8" s="104" t="s">
        <v>89</v>
      </c>
      <c r="E8" s="104">
        <v>5</v>
      </c>
      <c r="F8" s="100">
        <v>1</v>
      </c>
      <c r="G8" s="90">
        <v>120</v>
      </c>
      <c r="H8" s="92">
        <v>100</v>
      </c>
      <c r="I8" s="90">
        <f t="shared" si="0"/>
        <v>2</v>
      </c>
      <c r="J8" s="93">
        <f t="shared" si="1"/>
        <v>3.75</v>
      </c>
      <c r="K8" s="94">
        <v>0.41176470588235292</v>
      </c>
      <c r="L8" s="95">
        <f t="shared" si="2"/>
        <v>1.875</v>
      </c>
      <c r="M8" s="96" t="s">
        <v>30</v>
      </c>
      <c r="N8" s="97">
        <f t="shared" si="3"/>
        <v>9.375</v>
      </c>
      <c r="O8" s="98" t="s">
        <v>20</v>
      </c>
      <c r="P8" s="90" t="s">
        <v>67</v>
      </c>
      <c r="Q8" s="101">
        <f>1/26</f>
        <v>3.8461538461538464E-2</v>
      </c>
      <c r="R8" s="90">
        <v>1</v>
      </c>
      <c r="S8" s="90">
        <f t="shared" si="5"/>
        <v>3.8461538461538464E-2</v>
      </c>
      <c r="T8" s="102">
        <f t="shared" si="4"/>
        <v>0.14423076923076925</v>
      </c>
    </row>
    <row r="9" spans="1:20" s="90" customFormat="1">
      <c r="A9" s="90">
        <v>8</v>
      </c>
      <c r="B9" s="99">
        <v>9</v>
      </c>
      <c r="C9" s="104" t="s">
        <v>88</v>
      </c>
      <c r="D9" s="104" t="s">
        <v>90</v>
      </c>
      <c r="E9" s="104">
        <v>3</v>
      </c>
      <c r="F9" s="90">
        <v>2</v>
      </c>
      <c r="G9" s="90">
        <v>150</v>
      </c>
      <c r="H9" s="92">
        <v>100</v>
      </c>
      <c r="I9" s="90">
        <f t="shared" si="0"/>
        <v>2</v>
      </c>
      <c r="J9" s="93">
        <f t="shared" si="1"/>
        <v>3.75</v>
      </c>
      <c r="K9" s="94">
        <v>0.41176470588235292</v>
      </c>
      <c r="L9" s="95">
        <f t="shared" si="2"/>
        <v>1.875</v>
      </c>
      <c r="M9" s="96" t="s">
        <v>30</v>
      </c>
      <c r="N9" s="97">
        <f t="shared" si="3"/>
        <v>9.375</v>
      </c>
      <c r="O9" s="98" t="s">
        <v>20</v>
      </c>
      <c r="P9" s="90" t="s">
        <v>68</v>
      </c>
      <c r="Q9" s="101">
        <f>1/51</f>
        <v>1.9607843137254902E-2</v>
      </c>
      <c r="R9" s="90">
        <v>1</v>
      </c>
      <c r="S9" s="90">
        <f t="shared" si="5"/>
        <v>1.9607843137254902E-2</v>
      </c>
      <c r="T9" s="102">
        <f t="shared" si="4"/>
        <v>7.3529411764705885E-2</v>
      </c>
    </row>
    <row r="10" spans="1:20">
      <c r="A10">
        <v>9</v>
      </c>
      <c r="B10" s="1">
        <v>2</v>
      </c>
      <c r="F10">
        <v>1</v>
      </c>
      <c r="G10">
        <v>120</v>
      </c>
      <c r="H10" s="6">
        <v>13.5</v>
      </c>
      <c r="I10">
        <f t="shared" si="0"/>
        <v>0.27</v>
      </c>
      <c r="J10" s="19">
        <f>15-L10</f>
        <v>13.125</v>
      </c>
      <c r="K10" s="24">
        <v>0.41176470588235292</v>
      </c>
      <c r="L10" s="15">
        <f t="shared" si="2"/>
        <v>1.875</v>
      </c>
      <c r="M10" s="23" t="s">
        <v>30</v>
      </c>
      <c r="N10" s="17" t="s">
        <v>17</v>
      </c>
      <c r="P10" t="s">
        <v>69</v>
      </c>
      <c r="Q10" s="25">
        <f>1/101</f>
        <v>9.9009900990099011E-3</v>
      </c>
      <c r="R10">
        <v>1</v>
      </c>
      <c r="S10">
        <f t="shared" si="5"/>
        <v>9.9009900990099011E-3</v>
      </c>
      <c r="T10" s="19">
        <f t="shared" si="4"/>
        <v>3.7128712871287127E-2</v>
      </c>
    </row>
    <row r="11" spans="1:20">
      <c r="A11" s="33">
        <v>10</v>
      </c>
      <c r="B11" s="34">
        <v>128</v>
      </c>
      <c r="C11" s="34"/>
      <c r="D11" s="34"/>
      <c r="E11" s="34"/>
      <c r="F11" s="33">
        <v>2</v>
      </c>
      <c r="G11" s="35">
        <v>150</v>
      </c>
      <c r="H11" s="36">
        <v>100</v>
      </c>
      <c r="I11" s="33">
        <f t="shared" si="0"/>
        <v>2</v>
      </c>
      <c r="J11" s="37">
        <f>((1/2)*15)/I11</f>
        <v>3.75</v>
      </c>
      <c r="K11" s="38">
        <v>0.41176470588235292</v>
      </c>
      <c r="L11" s="39">
        <f t="shared" si="2"/>
        <v>1.875</v>
      </c>
      <c r="M11" s="40" t="s">
        <v>30</v>
      </c>
      <c r="N11" s="41">
        <f>15-J11-L11</f>
        <v>9.375</v>
      </c>
      <c r="O11" s="42"/>
      <c r="P11" s="33" t="s">
        <v>70</v>
      </c>
      <c r="Q11" s="10"/>
      <c r="S11" s="10" t="s">
        <v>28</v>
      </c>
      <c r="T11" s="26">
        <f>SUM(T3:T10)</f>
        <v>15.000000000000002</v>
      </c>
    </row>
    <row r="12" spans="1:20" s="66" customFormat="1">
      <c r="A12" s="78">
        <v>11</v>
      </c>
      <c r="B12" s="79">
        <v>16</v>
      </c>
      <c r="C12" s="79"/>
      <c r="D12" s="79"/>
      <c r="E12" s="79"/>
      <c r="F12" s="78">
        <v>1</v>
      </c>
      <c r="G12" s="78">
        <v>120</v>
      </c>
      <c r="H12" s="80">
        <v>18.100000000000001</v>
      </c>
      <c r="I12" s="78">
        <f t="shared" si="0"/>
        <v>0.36200000000000004</v>
      </c>
      <c r="J12" s="81">
        <f>15-L12</f>
        <v>13.125</v>
      </c>
      <c r="K12" s="82">
        <v>0.41176470588235292</v>
      </c>
      <c r="L12" s="83">
        <f t="shared" si="2"/>
        <v>1.875</v>
      </c>
      <c r="M12" s="84" t="s">
        <v>30</v>
      </c>
      <c r="N12" s="85" t="s">
        <v>17</v>
      </c>
      <c r="O12" s="86"/>
      <c r="P12" s="78" t="s">
        <v>71</v>
      </c>
      <c r="Q12" s="87"/>
    </row>
    <row r="13" spans="1:20">
      <c r="A13">
        <v>12</v>
      </c>
      <c r="B13" s="10" t="s">
        <v>7</v>
      </c>
      <c r="C13" s="10"/>
      <c r="D13" s="10"/>
      <c r="E13" s="10"/>
      <c r="F13" s="3">
        <v>1</v>
      </c>
      <c r="G13">
        <v>120</v>
      </c>
      <c r="H13" s="6">
        <v>100</v>
      </c>
      <c r="I13">
        <f t="shared" si="0"/>
        <v>2</v>
      </c>
      <c r="J13" s="20">
        <f t="shared" ref="J13:J51" si="6">((1/2)*15)/I13</f>
        <v>3.75</v>
      </c>
      <c r="K13" s="24">
        <v>0.41176470588235292</v>
      </c>
      <c r="L13" s="15">
        <f t="shared" si="2"/>
        <v>1.875</v>
      </c>
      <c r="M13" s="23" t="s">
        <v>30</v>
      </c>
      <c r="N13" s="21">
        <f t="shared" ref="N13:N51" si="7">15-J13-L13</f>
        <v>9.375</v>
      </c>
      <c r="O13" s="8" t="s">
        <v>6</v>
      </c>
      <c r="P13" t="s">
        <v>72</v>
      </c>
      <c r="Q13" s="10"/>
    </row>
    <row r="14" spans="1:20" s="66" customFormat="1">
      <c r="A14" s="78">
        <v>13</v>
      </c>
      <c r="B14" s="79">
        <v>114</v>
      </c>
      <c r="C14" s="79"/>
      <c r="D14" s="79"/>
      <c r="E14" s="79"/>
      <c r="F14" s="78">
        <v>1</v>
      </c>
      <c r="G14" s="78">
        <v>120</v>
      </c>
      <c r="H14" s="80">
        <v>96.5</v>
      </c>
      <c r="I14" s="78">
        <f t="shared" si="0"/>
        <v>1.93</v>
      </c>
      <c r="J14" s="81">
        <f t="shared" si="6"/>
        <v>3.8860103626943006</v>
      </c>
      <c r="K14" s="82">
        <v>0.41176470588235292</v>
      </c>
      <c r="L14" s="83">
        <f t="shared" si="2"/>
        <v>1.875</v>
      </c>
      <c r="M14" s="84" t="s">
        <v>30</v>
      </c>
      <c r="N14" s="88">
        <f t="shared" si="7"/>
        <v>9.2389896373056999</v>
      </c>
      <c r="O14" s="86"/>
      <c r="P14" s="78" t="s">
        <v>73</v>
      </c>
      <c r="Q14" s="87"/>
      <c r="R14" s="89"/>
    </row>
    <row r="15" spans="1:20">
      <c r="A15">
        <v>14</v>
      </c>
      <c r="B15" s="1">
        <v>45</v>
      </c>
      <c r="F15">
        <v>2</v>
      </c>
      <c r="G15" s="3">
        <v>150</v>
      </c>
      <c r="H15" s="6">
        <v>100</v>
      </c>
      <c r="I15">
        <f t="shared" si="0"/>
        <v>2</v>
      </c>
      <c r="J15" s="20">
        <f t="shared" si="6"/>
        <v>3.75</v>
      </c>
      <c r="K15" s="24">
        <v>0.41176470588235292</v>
      </c>
      <c r="L15" s="15">
        <f t="shared" si="2"/>
        <v>1.875</v>
      </c>
      <c r="M15" s="23" t="s">
        <v>30</v>
      </c>
      <c r="N15" s="14">
        <f t="shared" si="7"/>
        <v>9.375</v>
      </c>
      <c r="P15" t="s">
        <v>74</v>
      </c>
      <c r="Q15" s="10"/>
    </row>
    <row r="16" spans="1:20">
      <c r="A16">
        <v>15</v>
      </c>
      <c r="B16" s="1">
        <v>132</v>
      </c>
      <c r="F16">
        <v>1</v>
      </c>
      <c r="G16" s="3">
        <v>150</v>
      </c>
      <c r="H16" s="6">
        <v>100</v>
      </c>
      <c r="I16">
        <f t="shared" si="0"/>
        <v>2</v>
      </c>
      <c r="J16" s="20">
        <f t="shared" si="6"/>
        <v>3.75</v>
      </c>
      <c r="K16" s="24">
        <v>0.41176470588235292</v>
      </c>
      <c r="L16" s="15">
        <f t="shared" si="2"/>
        <v>1.875</v>
      </c>
      <c r="M16" s="23" t="s">
        <v>30</v>
      </c>
      <c r="N16" s="14">
        <f t="shared" si="7"/>
        <v>9.375</v>
      </c>
      <c r="P16" t="s">
        <v>75</v>
      </c>
      <c r="Q16" s="10"/>
    </row>
    <row r="17" spans="1:24">
      <c r="A17">
        <v>16</v>
      </c>
      <c r="B17" s="1">
        <v>31</v>
      </c>
      <c r="F17">
        <v>1</v>
      </c>
      <c r="G17">
        <v>120</v>
      </c>
      <c r="H17" s="6">
        <v>100</v>
      </c>
      <c r="I17">
        <f t="shared" si="0"/>
        <v>2</v>
      </c>
      <c r="J17" s="20">
        <f t="shared" si="6"/>
        <v>3.75</v>
      </c>
      <c r="K17" s="24">
        <v>0.41176470588235292</v>
      </c>
      <c r="L17" s="15">
        <f t="shared" si="2"/>
        <v>1.875</v>
      </c>
      <c r="M17" s="23" t="s">
        <v>30</v>
      </c>
      <c r="N17" s="14">
        <f t="shared" si="7"/>
        <v>9.375</v>
      </c>
      <c r="P17" t="s">
        <v>76</v>
      </c>
      <c r="Q17" s="10"/>
    </row>
    <row r="18" spans="1:24" s="66" customFormat="1">
      <c r="A18" s="66">
        <v>17</v>
      </c>
      <c r="B18" s="67">
        <v>12</v>
      </c>
      <c r="C18" s="67"/>
      <c r="D18" s="67"/>
      <c r="E18" s="67"/>
      <c r="F18" s="66">
        <v>2</v>
      </c>
      <c r="G18" s="66">
        <v>120</v>
      </c>
      <c r="H18" s="68">
        <v>100</v>
      </c>
      <c r="I18" s="66">
        <f t="shared" si="0"/>
        <v>2</v>
      </c>
      <c r="J18" s="69">
        <f t="shared" si="6"/>
        <v>3.75</v>
      </c>
      <c r="K18" s="70">
        <v>0.41176470588235292</v>
      </c>
      <c r="L18" s="71">
        <f t="shared" si="2"/>
        <v>1.875</v>
      </c>
      <c r="M18" s="72" t="s">
        <v>30</v>
      </c>
      <c r="N18" s="73">
        <f t="shared" si="7"/>
        <v>9.375</v>
      </c>
      <c r="O18" s="74"/>
      <c r="P18" s="66" t="s">
        <v>77</v>
      </c>
      <c r="Q18" s="87"/>
    </row>
    <row r="19" spans="1:24">
      <c r="A19" s="52">
        <v>18</v>
      </c>
      <c r="B19" s="53">
        <v>116</v>
      </c>
      <c r="C19" s="53"/>
      <c r="D19" s="53"/>
      <c r="E19" s="53"/>
      <c r="F19" s="52">
        <v>2</v>
      </c>
      <c r="G19" s="52">
        <v>150</v>
      </c>
      <c r="H19" s="54">
        <v>96.5</v>
      </c>
      <c r="I19" s="55">
        <f>H19/50</f>
        <v>1.93</v>
      </c>
      <c r="J19" s="62">
        <f t="shared" si="6"/>
        <v>3.8860103626943006</v>
      </c>
      <c r="K19" s="57">
        <v>0.41176470588235292</v>
      </c>
      <c r="L19" s="63">
        <f t="shared" si="2"/>
        <v>1.875</v>
      </c>
      <c r="M19" s="64" t="s">
        <v>30</v>
      </c>
      <c r="N19" s="65">
        <f t="shared" si="7"/>
        <v>9.2389896373056999</v>
      </c>
      <c r="P19" s="52" t="s">
        <v>78</v>
      </c>
      <c r="Q19" s="10"/>
    </row>
    <row r="20" spans="1:24">
      <c r="A20">
        <v>19</v>
      </c>
      <c r="B20" s="1">
        <v>43</v>
      </c>
      <c r="F20">
        <v>2</v>
      </c>
      <c r="G20" s="3">
        <v>150</v>
      </c>
      <c r="H20" s="6">
        <v>100</v>
      </c>
      <c r="I20">
        <f t="shared" si="0"/>
        <v>2</v>
      </c>
      <c r="J20" s="20">
        <f t="shared" si="6"/>
        <v>3.75</v>
      </c>
      <c r="K20" s="24">
        <v>0.41176470588235292</v>
      </c>
      <c r="L20" s="15">
        <f t="shared" si="2"/>
        <v>1.875</v>
      </c>
      <c r="M20" s="23" t="s">
        <v>30</v>
      </c>
      <c r="N20" s="14">
        <f t="shared" si="7"/>
        <v>9.375</v>
      </c>
      <c r="P20" t="s">
        <v>79</v>
      </c>
      <c r="Q20" s="10"/>
    </row>
    <row r="21" spans="1:24">
      <c r="A21" s="52">
        <v>20</v>
      </c>
      <c r="B21" s="53">
        <v>15</v>
      </c>
      <c r="C21" s="53"/>
      <c r="D21" s="53"/>
      <c r="E21" s="53"/>
      <c r="F21" s="52">
        <v>2</v>
      </c>
      <c r="G21" s="52">
        <v>150</v>
      </c>
      <c r="H21" s="54">
        <v>75.099999999999994</v>
      </c>
      <c r="I21" s="52">
        <f t="shared" si="0"/>
        <v>1.5019999999999998</v>
      </c>
      <c r="J21" s="62">
        <f t="shared" si="6"/>
        <v>4.9933422103861522</v>
      </c>
      <c r="K21" s="57">
        <v>0.41176470588235292</v>
      </c>
      <c r="L21" s="63">
        <f t="shared" si="2"/>
        <v>1.875</v>
      </c>
      <c r="M21" s="64" t="s">
        <v>30</v>
      </c>
      <c r="N21" s="65">
        <f t="shared" si="7"/>
        <v>8.1316577896138469</v>
      </c>
      <c r="O21" s="9" t="s">
        <v>5</v>
      </c>
      <c r="P21" s="52" t="s">
        <v>80</v>
      </c>
      <c r="Q21" s="10"/>
    </row>
    <row r="22" spans="1:24">
      <c r="A22">
        <v>21</v>
      </c>
      <c r="B22" s="1">
        <v>40</v>
      </c>
      <c r="F22">
        <v>1</v>
      </c>
      <c r="G22" s="3">
        <v>150</v>
      </c>
      <c r="H22" s="6">
        <v>100</v>
      </c>
      <c r="I22">
        <f t="shared" si="0"/>
        <v>2</v>
      </c>
      <c r="J22" s="20">
        <f t="shared" si="6"/>
        <v>3.75</v>
      </c>
      <c r="K22" s="24">
        <v>0.41176470588235292</v>
      </c>
      <c r="L22" s="15">
        <f t="shared" si="2"/>
        <v>1.875</v>
      </c>
      <c r="M22" s="23" t="s">
        <v>30</v>
      </c>
      <c r="N22" s="14">
        <f t="shared" si="7"/>
        <v>9.375</v>
      </c>
      <c r="P22" t="s">
        <v>81</v>
      </c>
      <c r="Q22" s="10"/>
      <c r="X22" t="s">
        <v>86</v>
      </c>
    </row>
    <row r="23" spans="1:24">
      <c r="A23">
        <v>22</v>
      </c>
      <c r="B23" s="1">
        <v>110</v>
      </c>
      <c r="F23">
        <v>2</v>
      </c>
      <c r="G23">
        <v>120</v>
      </c>
      <c r="H23" s="6">
        <v>100</v>
      </c>
      <c r="I23">
        <f t="shared" si="0"/>
        <v>2</v>
      </c>
      <c r="J23" s="20">
        <f t="shared" si="6"/>
        <v>3.75</v>
      </c>
      <c r="K23" s="24">
        <v>0.41176470588235292</v>
      </c>
      <c r="L23" s="15">
        <f t="shared" si="2"/>
        <v>1.875</v>
      </c>
      <c r="M23" s="23" t="s">
        <v>31</v>
      </c>
      <c r="N23" s="14">
        <f t="shared" si="7"/>
        <v>9.375</v>
      </c>
      <c r="P23" t="s">
        <v>82</v>
      </c>
      <c r="Q23" s="10"/>
      <c r="X23" t="s">
        <v>86</v>
      </c>
    </row>
    <row r="24" spans="1:24">
      <c r="A24">
        <v>23</v>
      </c>
      <c r="B24" s="1">
        <v>8</v>
      </c>
      <c r="F24">
        <v>1</v>
      </c>
      <c r="G24" s="3">
        <v>170</v>
      </c>
      <c r="H24" s="6">
        <v>100</v>
      </c>
      <c r="I24">
        <f t="shared" si="0"/>
        <v>2</v>
      </c>
      <c r="J24" s="20">
        <f t="shared" si="6"/>
        <v>3.75</v>
      </c>
      <c r="K24" s="24">
        <v>0.41176470588235292</v>
      </c>
      <c r="L24" s="15">
        <f t="shared" si="2"/>
        <v>1.875</v>
      </c>
      <c r="M24" s="23" t="s">
        <v>31</v>
      </c>
      <c r="N24" s="14">
        <f t="shared" si="7"/>
        <v>9.375</v>
      </c>
      <c r="P24" t="s">
        <v>83</v>
      </c>
      <c r="Q24" s="10"/>
      <c r="X24" t="s">
        <v>86</v>
      </c>
    </row>
    <row r="25" spans="1:24" s="66" customFormat="1">
      <c r="A25" s="78">
        <v>24</v>
      </c>
      <c r="B25" s="79">
        <v>109</v>
      </c>
      <c r="C25" s="79"/>
      <c r="D25" s="79"/>
      <c r="E25" s="79"/>
      <c r="F25" s="78">
        <v>2</v>
      </c>
      <c r="G25" s="78">
        <v>170</v>
      </c>
      <c r="H25" s="80">
        <v>81.900000000000006</v>
      </c>
      <c r="I25" s="78">
        <f t="shared" si="0"/>
        <v>1.6380000000000001</v>
      </c>
      <c r="J25" s="81">
        <f t="shared" si="6"/>
        <v>4.5787545787545785</v>
      </c>
      <c r="K25" s="82">
        <v>0.41176470588235292</v>
      </c>
      <c r="L25" s="83">
        <f t="shared" si="2"/>
        <v>1.875</v>
      </c>
      <c r="M25" s="84" t="s">
        <v>31</v>
      </c>
      <c r="N25" s="88">
        <f t="shared" si="7"/>
        <v>8.5462454212454215</v>
      </c>
      <c r="O25" s="74"/>
      <c r="P25" s="78" t="s">
        <v>84</v>
      </c>
      <c r="Q25" s="87"/>
      <c r="X25" s="77" t="s">
        <v>86</v>
      </c>
    </row>
    <row r="26" spans="1:24" ht="30">
      <c r="A26">
        <v>25</v>
      </c>
      <c r="B26" s="1">
        <v>122</v>
      </c>
      <c r="F26">
        <v>1</v>
      </c>
      <c r="G26">
        <v>175</v>
      </c>
      <c r="H26" s="6">
        <v>100</v>
      </c>
      <c r="I26">
        <f t="shared" si="0"/>
        <v>2</v>
      </c>
      <c r="J26" s="20">
        <f t="shared" si="6"/>
        <v>3.75</v>
      </c>
      <c r="K26" s="24">
        <v>0.41176470588235292</v>
      </c>
      <c r="L26" s="15">
        <f t="shared" si="2"/>
        <v>1.875</v>
      </c>
      <c r="M26" s="23" t="s">
        <v>31</v>
      </c>
      <c r="N26" s="14">
        <f t="shared" si="7"/>
        <v>9.375</v>
      </c>
      <c r="O26" s="8" t="s">
        <v>23</v>
      </c>
      <c r="P26" t="s">
        <v>85</v>
      </c>
      <c r="Q26" s="10"/>
      <c r="X26" s="3" t="s">
        <v>86</v>
      </c>
    </row>
    <row r="27" spans="1:24">
      <c r="A27">
        <v>26</v>
      </c>
      <c r="B27" s="1">
        <v>41</v>
      </c>
      <c r="F27">
        <v>2</v>
      </c>
      <c r="G27" s="3">
        <v>150</v>
      </c>
      <c r="H27" s="6">
        <v>100</v>
      </c>
      <c r="I27">
        <f t="shared" si="0"/>
        <v>2</v>
      </c>
      <c r="J27" s="20">
        <f t="shared" si="6"/>
        <v>3.75</v>
      </c>
      <c r="K27" s="27">
        <v>0.36842105263157893</v>
      </c>
      <c r="L27" s="15">
        <f t="shared" si="2"/>
        <v>1.875</v>
      </c>
      <c r="M27" s="23" t="s">
        <v>32</v>
      </c>
      <c r="N27" s="14">
        <f t="shared" si="7"/>
        <v>9.375</v>
      </c>
      <c r="P27" t="s">
        <v>36</v>
      </c>
      <c r="Q27" s="10"/>
      <c r="X27" t="s">
        <v>86</v>
      </c>
    </row>
    <row r="28" spans="1:24">
      <c r="A28">
        <v>27</v>
      </c>
      <c r="B28" s="1">
        <v>66</v>
      </c>
      <c r="F28">
        <v>2</v>
      </c>
      <c r="G28">
        <v>120</v>
      </c>
      <c r="H28" s="6">
        <v>100</v>
      </c>
      <c r="I28">
        <f t="shared" si="0"/>
        <v>2</v>
      </c>
      <c r="J28" s="20">
        <f t="shared" si="6"/>
        <v>3.75</v>
      </c>
      <c r="K28" s="27">
        <v>0.36842105263157893</v>
      </c>
      <c r="L28" s="15">
        <f t="shared" si="2"/>
        <v>1.875</v>
      </c>
      <c r="M28" s="23" t="s">
        <v>32</v>
      </c>
      <c r="N28" s="14">
        <f t="shared" si="7"/>
        <v>9.375</v>
      </c>
      <c r="P28" t="s">
        <v>37</v>
      </c>
      <c r="Q28" s="10"/>
      <c r="X28" t="s">
        <v>86</v>
      </c>
    </row>
    <row r="29" spans="1:24">
      <c r="A29">
        <v>28</v>
      </c>
      <c r="B29" s="1">
        <v>105</v>
      </c>
      <c r="F29">
        <v>2</v>
      </c>
      <c r="G29" s="3">
        <v>150</v>
      </c>
      <c r="H29" s="6">
        <v>100</v>
      </c>
      <c r="I29">
        <f t="shared" si="0"/>
        <v>2</v>
      </c>
      <c r="J29" s="20">
        <f t="shared" si="6"/>
        <v>3.75</v>
      </c>
      <c r="K29" s="27">
        <v>0.36842105263157893</v>
      </c>
      <c r="L29" s="15">
        <f t="shared" si="2"/>
        <v>1.875</v>
      </c>
      <c r="M29" s="23" t="s">
        <v>32</v>
      </c>
      <c r="N29" s="14">
        <f t="shared" si="7"/>
        <v>9.375</v>
      </c>
      <c r="P29" t="s">
        <v>38</v>
      </c>
      <c r="Q29" s="10"/>
      <c r="X29" t="s">
        <v>86</v>
      </c>
    </row>
    <row r="30" spans="1:24">
      <c r="A30">
        <v>29</v>
      </c>
      <c r="B30" s="1">
        <v>32</v>
      </c>
      <c r="F30">
        <v>2</v>
      </c>
      <c r="G30" s="3">
        <v>150</v>
      </c>
      <c r="H30" s="6">
        <v>100</v>
      </c>
      <c r="I30">
        <f t="shared" si="0"/>
        <v>2</v>
      </c>
      <c r="J30" s="20">
        <f t="shared" si="6"/>
        <v>3.75</v>
      </c>
      <c r="K30" s="27">
        <v>0.36842105263157893</v>
      </c>
      <c r="L30" s="15">
        <f t="shared" si="2"/>
        <v>1.875</v>
      </c>
      <c r="M30" s="23" t="s">
        <v>32</v>
      </c>
      <c r="N30" s="14">
        <f t="shared" si="7"/>
        <v>9.375</v>
      </c>
      <c r="P30" t="s">
        <v>39</v>
      </c>
      <c r="Q30" s="10"/>
      <c r="X30" t="s">
        <v>86</v>
      </c>
    </row>
    <row r="31" spans="1:24">
      <c r="A31">
        <v>30</v>
      </c>
      <c r="B31" s="1">
        <v>129</v>
      </c>
      <c r="F31">
        <v>1</v>
      </c>
      <c r="G31">
        <v>120</v>
      </c>
      <c r="H31" s="6">
        <v>100</v>
      </c>
      <c r="I31">
        <f t="shared" si="0"/>
        <v>2</v>
      </c>
      <c r="J31" s="20">
        <f t="shared" si="6"/>
        <v>3.75</v>
      </c>
      <c r="K31" s="27">
        <v>0.36842105263157893</v>
      </c>
      <c r="L31" s="15">
        <f t="shared" si="2"/>
        <v>1.875</v>
      </c>
      <c r="M31" s="23" t="s">
        <v>32</v>
      </c>
      <c r="N31" s="14">
        <f t="shared" si="7"/>
        <v>9.375</v>
      </c>
      <c r="P31" t="s">
        <v>40</v>
      </c>
      <c r="Q31" s="10"/>
      <c r="X31" t="s">
        <v>86</v>
      </c>
    </row>
    <row r="32" spans="1:24">
      <c r="A32">
        <v>31</v>
      </c>
      <c r="B32" s="1">
        <v>54</v>
      </c>
      <c r="F32">
        <v>2</v>
      </c>
      <c r="G32">
        <v>120</v>
      </c>
      <c r="H32" s="6">
        <v>100</v>
      </c>
      <c r="I32">
        <f t="shared" si="0"/>
        <v>2</v>
      </c>
      <c r="J32" s="20">
        <f t="shared" si="6"/>
        <v>3.75</v>
      </c>
      <c r="K32" s="27">
        <v>0.36842105263157893</v>
      </c>
      <c r="L32" s="15">
        <f t="shared" si="2"/>
        <v>1.875</v>
      </c>
      <c r="M32" s="23" t="s">
        <v>32</v>
      </c>
      <c r="N32" s="14">
        <f t="shared" si="7"/>
        <v>9.375</v>
      </c>
      <c r="P32" t="s">
        <v>41</v>
      </c>
      <c r="Q32" s="10"/>
      <c r="X32" t="s">
        <v>86</v>
      </c>
    </row>
    <row r="33" spans="1:24">
      <c r="A33">
        <v>32</v>
      </c>
      <c r="B33" s="1">
        <v>81</v>
      </c>
      <c r="F33">
        <v>2</v>
      </c>
      <c r="G33" s="3">
        <v>170</v>
      </c>
      <c r="H33" s="6">
        <v>100</v>
      </c>
      <c r="I33">
        <f t="shared" si="0"/>
        <v>2</v>
      </c>
      <c r="J33" s="20">
        <f t="shared" si="6"/>
        <v>3.75</v>
      </c>
      <c r="K33" s="27">
        <v>0.36842105263157893</v>
      </c>
      <c r="L33" s="15">
        <f t="shared" si="2"/>
        <v>1.875</v>
      </c>
      <c r="M33" s="23" t="s">
        <v>32</v>
      </c>
      <c r="N33" s="14">
        <f t="shared" si="7"/>
        <v>9.375</v>
      </c>
      <c r="P33" t="s">
        <v>42</v>
      </c>
      <c r="Q33" s="10"/>
      <c r="X33" t="s">
        <v>86</v>
      </c>
    </row>
    <row r="34" spans="1:24">
      <c r="A34">
        <v>33</v>
      </c>
      <c r="B34" s="1">
        <v>3</v>
      </c>
      <c r="F34">
        <v>2</v>
      </c>
      <c r="G34" s="3">
        <v>150</v>
      </c>
      <c r="H34" s="6">
        <v>100</v>
      </c>
      <c r="I34">
        <f t="shared" ref="I34:I51" si="8">H34/50</f>
        <v>2</v>
      </c>
      <c r="J34" s="20">
        <f t="shared" si="6"/>
        <v>3.75</v>
      </c>
      <c r="K34" s="27">
        <v>0.36842105263157893</v>
      </c>
      <c r="L34" s="15">
        <f t="shared" ref="L34:L52" si="9">(25*15*(1/200))</f>
        <v>1.875</v>
      </c>
      <c r="M34" s="23" t="s">
        <v>32</v>
      </c>
      <c r="N34" s="14">
        <f t="shared" si="7"/>
        <v>9.375</v>
      </c>
      <c r="P34" t="s">
        <v>43</v>
      </c>
      <c r="Q34" s="10"/>
      <c r="X34">
        <f>COUNTA(X22:X33)</f>
        <v>12</v>
      </c>
    </row>
    <row r="35" spans="1:24">
      <c r="A35">
        <v>34</v>
      </c>
      <c r="B35" s="1">
        <v>74</v>
      </c>
      <c r="F35">
        <v>2</v>
      </c>
      <c r="G35">
        <v>175</v>
      </c>
      <c r="H35" s="6">
        <v>100</v>
      </c>
      <c r="I35">
        <f t="shared" si="8"/>
        <v>2</v>
      </c>
      <c r="J35" s="20">
        <f t="shared" si="6"/>
        <v>3.75</v>
      </c>
      <c r="K35" s="27">
        <v>0.36842105263157893</v>
      </c>
      <c r="L35" s="15">
        <f t="shared" si="9"/>
        <v>1.875</v>
      </c>
      <c r="M35" s="23" t="s">
        <v>32</v>
      </c>
      <c r="N35" s="14">
        <f t="shared" si="7"/>
        <v>9.375</v>
      </c>
      <c r="P35" t="s">
        <v>44</v>
      </c>
      <c r="Q35" s="10"/>
      <c r="X35">
        <f>3*X34</f>
        <v>36</v>
      </c>
    </row>
    <row r="36" spans="1:24">
      <c r="A36">
        <v>35</v>
      </c>
      <c r="B36" s="1">
        <v>14</v>
      </c>
      <c r="F36">
        <v>2</v>
      </c>
      <c r="G36" s="3">
        <v>150</v>
      </c>
      <c r="H36" s="6">
        <v>100</v>
      </c>
      <c r="I36">
        <f t="shared" si="8"/>
        <v>2</v>
      </c>
      <c r="J36" s="20">
        <f t="shared" si="6"/>
        <v>3.75</v>
      </c>
      <c r="K36" s="27">
        <v>0.36842105263157893</v>
      </c>
      <c r="L36" s="15">
        <f t="shared" si="9"/>
        <v>1.875</v>
      </c>
      <c r="M36" s="23" t="s">
        <v>32</v>
      </c>
      <c r="N36" s="14">
        <f t="shared" si="7"/>
        <v>9.375</v>
      </c>
      <c r="P36" t="s">
        <v>45</v>
      </c>
      <c r="Q36" s="10"/>
    </row>
    <row r="37" spans="1:24">
      <c r="A37">
        <v>36</v>
      </c>
      <c r="B37" s="1">
        <v>49</v>
      </c>
      <c r="F37">
        <v>1</v>
      </c>
      <c r="G37" s="3">
        <v>150</v>
      </c>
      <c r="H37" s="6">
        <v>100</v>
      </c>
      <c r="I37">
        <f t="shared" si="8"/>
        <v>2</v>
      </c>
      <c r="J37" s="20">
        <f t="shared" si="6"/>
        <v>3.75</v>
      </c>
      <c r="K37" s="27">
        <v>0.36842105263157893</v>
      </c>
      <c r="L37" s="15">
        <f t="shared" si="9"/>
        <v>1.875</v>
      </c>
      <c r="M37" s="23" t="s">
        <v>32</v>
      </c>
      <c r="N37" s="14">
        <f t="shared" si="7"/>
        <v>9.375</v>
      </c>
      <c r="P37" t="s">
        <v>46</v>
      </c>
      <c r="Q37" s="10"/>
    </row>
    <row r="38" spans="1:24">
      <c r="A38" s="33">
        <v>37</v>
      </c>
      <c r="B38" s="34">
        <v>53</v>
      </c>
      <c r="C38" s="34"/>
      <c r="D38" s="34"/>
      <c r="E38" s="34"/>
      <c r="F38" s="33">
        <v>1</v>
      </c>
      <c r="G38" s="33">
        <v>120</v>
      </c>
      <c r="H38" s="36">
        <v>100</v>
      </c>
      <c r="I38" s="33">
        <f t="shared" si="8"/>
        <v>2</v>
      </c>
      <c r="J38" s="37">
        <f t="shared" si="6"/>
        <v>3.75</v>
      </c>
      <c r="K38" s="43">
        <v>0.36842105263157893</v>
      </c>
      <c r="L38" s="39">
        <f t="shared" si="9"/>
        <v>1.875</v>
      </c>
      <c r="M38" s="40" t="s">
        <v>32</v>
      </c>
      <c r="N38" s="41">
        <f t="shared" si="7"/>
        <v>9.375</v>
      </c>
      <c r="O38" s="42"/>
      <c r="P38" s="33" t="s">
        <v>47</v>
      </c>
      <c r="Q38" s="10"/>
    </row>
    <row r="39" spans="1:24">
      <c r="A39" s="33">
        <v>38</v>
      </c>
      <c r="B39" s="34">
        <v>104</v>
      </c>
      <c r="C39" s="34"/>
      <c r="D39" s="34"/>
      <c r="E39" s="34"/>
      <c r="F39" s="33">
        <v>2</v>
      </c>
      <c r="G39" s="35">
        <v>150</v>
      </c>
      <c r="H39" s="36">
        <v>100</v>
      </c>
      <c r="I39" s="33">
        <f t="shared" si="8"/>
        <v>2</v>
      </c>
      <c r="J39" s="37">
        <f t="shared" si="6"/>
        <v>3.75</v>
      </c>
      <c r="K39" s="43">
        <v>0.36842105263157893</v>
      </c>
      <c r="L39" s="39">
        <f t="shared" si="9"/>
        <v>1.875</v>
      </c>
      <c r="M39" s="40" t="s">
        <v>32</v>
      </c>
      <c r="N39" s="41">
        <f t="shared" si="7"/>
        <v>9.375</v>
      </c>
      <c r="O39" s="42"/>
      <c r="P39" s="33" t="s">
        <v>48</v>
      </c>
      <c r="Q39" s="10"/>
    </row>
    <row r="40" spans="1:24">
      <c r="A40" s="33">
        <v>39</v>
      </c>
      <c r="B40" s="34">
        <v>55</v>
      </c>
      <c r="C40" s="34"/>
      <c r="D40" s="34"/>
      <c r="E40" s="34"/>
      <c r="F40" s="35">
        <v>1</v>
      </c>
      <c r="G40" s="33">
        <v>120</v>
      </c>
      <c r="H40" s="36">
        <v>100</v>
      </c>
      <c r="I40" s="33">
        <f t="shared" si="8"/>
        <v>2</v>
      </c>
      <c r="J40" s="37">
        <f t="shared" si="6"/>
        <v>3.75</v>
      </c>
      <c r="K40" s="43">
        <v>0.36842105263157893</v>
      </c>
      <c r="L40" s="39">
        <f t="shared" si="9"/>
        <v>1.875</v>
      </c>
      <c r="M40" s="40" t="s">
        <v>32</v>
      </c>
      <c r="N40" s="41">
        <f t="shared" si="7"/>
        <v>9.375</v>
      </c>
      <c r="O40" s="42"/>
      <c r="P40" s="33" t="s">
        <v>49</v>
      </c>
      <c r="Q40" s="10"/>
    </row>
    <row r="41" spans="1:24">
      <c r="A41" s="33">
        <v>40</v>
      </c>
      <c r="B41" s="34">
        <v>42</v>
      </c>
      <c r="C41" s="34"/>
      <c r="D41" s="34"/>
      <c r="E41" s="34"/>
      <c r="F41" s="33">
        <v>1</v>
      </c>
      <c r="G41" s="35">
        <v>150</v>
      </c>
      <c r="H41" s="36">
        <v>100</v>
      </c>
      <c r="I41" s="33">
        <f t="shared" si="8"/>
        <v>2</v>
      </c>
      <c r="J41" s="37">
        <f t="shared" si="6"/>
        <v>3.75</v>
      </c>
      <c r="K41" s="43">
        <v>0.36842105263157893</v>
      </c>
      <c r="L41" s="39">
        <f t="shared" si="9"/>
        <v>1.875</v>
      </c>
      <c r="M41" s="40" t="s">
        <v>32</v>
      </c>
      <c r="N41" s="41">
        <f t="shared" si="7"/>
        <v>9.375</v>
      </c>
      <c r="O41" s="42"/>
      <c r="P41" s="33" t="s">
        <v>50</v>
      </c>
      <c r="Q41" s="10"/>
    </row>
    <row r="42" spans="1:24">
      <c r="A42">
        <v>41</v>
      </c>
      <c r="B42" s="1">
        <v>64</v>
      </c>
      <c r="F42" s="3">
        <v>1</v>
      </c>
      <c r="G42">
        <v>120</v>
      </c>
      <c r="H42" s="6">
        <v>100</v>
      </c>
      <c r="I42">
        <f t="shared" si="8"/>
        <v>2</v>
      </c>
      <c r="J42" s="20">
        <f t="shared" si="6"/>
        <v>3.75</v>
      </c>
      <c r="K42" s="27">
        <v>0.36842105263157893</v>
      </c>
      <c r="L42" s="15">
        <f t="shared" si="9"/>
        <v>1.875</v>
      </c>
      <c r="M42" s="23" t="s">
        <v>32</v>
      </c>
      <c r="N42" s="14">
        <f t="shared" si="7"/>
        <v>9.375</v>
      </c>
      <c r="P42" t="s">
        <v>51</v>
      </c>
      <c r="Q42" s="10"/>
    </row>
    <row r="43" spans="1:24">
      <c r="A43">
        <v>42</v>
      </c>
      <c r="B43" s="1">
        <v>73</v>
      </c>
      <c r="F43" s="3">
        <v>1</v>
      </c>
      <c r="G43" s="3">
        <v>150</v>
      </c>
      <c r="H43" s="6">
        <v>100</v>
      </c>
      <c r="I43">
        <f t="shared" si="8"/>
        <v>2</v>
      </c>
      <c r="J43" s="20">
        <f t="shared" si="6"/>
        <v>3.75</v>
      </c>
      <c r="K43" s="27">
        <v>0.36842105263157893</v>
      </c>
      <c r="L43" s="15">
        <f t="shared" si="9"/>
        <v>1.875</v>
      </c>
      <c r="M43" s="23" t="s">
        <v>32</v>
      </c>
      <c r="N43" s="14">
        <f t="shared" si="7"/>
        <v>9.375</v>
      </c>
      <c r="P43" t="s">
        <v>52</v>
      </c>
      <c r="Q43" s="10"/>
    </row>
    <row r="44" spans="1:24">
      <c r="A44" s="33">
        <v>43</v>
      </c>
      <c r="B44" s="34">
        <v>57</v>
      </c>
      <c r="C44" s="34"/>
      <c r="D44" s="34"/>
      <c r="E44" s="34"/>
      <c r="F44" s="33">
        <v>2</v>
      </c>
      <c r="G44" s="33">
        <v>120</v>
      </c>
      <c r="H44" s="36">
        <v>100</v>
      </c>
      <c r="I44" s="33">
        <f t="shared" si="8"/>
        <v>2</v>
      </c>
      <c r="J44" s="37">
        <f t="shared" si="6"/>
        <v>3.75</v>
      </c>
      <c r="K44" s="43">
        <v>0.36842105263157893</v>
      </c>
      <c r="L44" s="39">
        <f t="shared" si="9"/>
        <v>1.875</v>
      </c>
      <c r="M44" s="40" t="s">
        <v>32</v>
      </c>
      <c r="N44" s="41">
        <f t="shared" si="7"/>
        <v>9.375</v>
      </c>
      <c r="O44" s="42"/>
      <c r="P44" s="33" t="s">
        <v>53</v>
      </c>
      <c r="Q44" s="10"/>
    </row>
    <row r="45" spans="1:24">
      <c r="A45">
        <v>44</v>
      </c>
      <c r="B45" s="1">
        <v>7</v>
      </c>
      <c r="F45">
        <v>1</v>
      </c>
      <c r="G45" s="3">
        <v>150</v>
      </c>
      <c r="H45" s="6">
        <v>100</v>
      </c>
      <c r="I45">
        <f t="shared" si="8"/>
        <v>2</v>
      </c>
      <c r="J45" s="20">
        <f t="shared" si="6"/>
        <v>3.75</v>
      </c>
      <c r="K45" s="27">
        <v>0.36842105263157893</v>
      </c>
      <c r="L45" s="15">
        <f t="shared" si="9"/>
        <v>1.875</v>
      </c>
      <c r="M45" s="23" t="s">
        <v>32</v>
      </c>
      <c r="N45" s="14">
        <f t="shared" si="7"/>
        <v>9.375</v>
      </c>
      <c r="P45" t="s">
        <v>54</v>
      </c>
      <c r="Q45" s="10"/>
    </row>
    <row r="46" spans="1:24">
      <c r="A46" s="44">
        <v>45</v>
      </c>
      <c r="B46" s="45">
        <v>70</v>
      </c>
      <c r="C46" s="45"/>
      <c r="D46" s="45"/>
      <c r="E46" s="45"/>
      <c r="F46" s="44">
        <v>1</v>
      </c>
      <c r="G46" s="44">
        <v>120</v>
      </c>
      <c r="H46" s="46">
        <v>62.5</v>
      </c>
      <c r="I46" s="44">
        <f t="shared" si="8"/>
        <v>1.25</v>
      </c>
      <c r="J46" s="47">
        <f>((1/2)*15)/I46</f>
        <v>6</v>
      </c>
      <c r="K46" s="48">
        <v>0.36842105263157893</v>
      </c>
      <c r="L46" s="49">
        <f t="shared" si="9"/>
        <v>1.875</v>
      </c>
      <c r="M46" s="50" t="s">
        <v>32</v>
      </c>
      <c r="N46" s="51">
        <f t="shared" si="7"/>
        <v>7.125</v>
      </c>
      <c r="O46" s="42"/>
      <c r="P46" s="44" t="s">
        <v>55</v>
      </c>
      <c r="Q46" s="10"/>
    </row>
    <row r="47" spans="1:24">
      <c r="A47" s="52">
        <v>46</v>
      </c>
      <c r="B47" s="53">
        <v>1</v>
      </c>
      <c r="C47" s="53"/>
      <c r="D47" s="53"/>
      <c r="E47" s="53"/>
      <c r="F47" s="52">
        <v>2</v>
      </c>
      <c r="G47" s="52">
        <v>150</v>
      </c>
      <c r="H47" s="54">
        <v>91.4</v>
      </c>
      <c r="I47" s="55">
        <f t="shared" si="8"/>
        <v>1.8280000000000001</v>
      </c>
      <c r="J47" s="56">
        <f t="shared" si="6"/>
        <v>4.102844638949672</v>
      </c>
      <c r="K47" s="57">
        <v>0.36842105263157893</v>
      </c>
      <c r="L47" s="58">
        <f t="shared" si="9"/>
        <v>1.875</v>
      </c>
      <c r="M47" s="59" t="s">
        <v>32</v>
      </c>
      <c r="N47" s="60">
        <f t="shared" si="7"/>
        <v>9.0221553610503271</v>
      </c>
      <c r="P47" s="52" t="s">
        <v>56</v>
      </c>
      <c r="Q47" s="10"/>
    </row>
    <row r="48" spans="1:24">
      <c r="A48" s="52">
        <v>47</v>
      </c>
      <c r="B48" s="61" t="s">
        <v>1</v>
      </c>
      <c r="C48" s="61"/>
      <c r="D48" s="61"/>
      <c r="E48" s="61"/>
      <c r="F48" s="52">
        <v>2</v>
      </c>
      <c r="G48" s="52">
        <v>175</v>
      </c>
      <c r="H48" s="54">
        <v>68.900000000000006</v>
      </c>
      <c r="I48" s="52">
        <f t="shared" si="8"/>
        <v>1.3780000000000001</v>
      </c>
      <c r="J48" s="56">
        <f t="shared" si="6"/>
        <v>5.4426705370101596</v>
      </c>
      <c r="K48" s="57">
        <v>0.36842105263157893</v>
      </c>
      <c r="L48" s="58">
        <f t="shared" si="9"/>
        <v>1.875</v>
      </c>
      <c r="M48" s="59" t="s">
        <v>32</v>
      </c>
      <c r="N48" s="60">
        <f t="shared" si="7"/>
        <v>7.6823294629898413</v>
      </c>
      <c r="O48" s="8" t="s">
        <v>0</v>
      </c>
      <c r="P48" s="52" t="s">
        <v>57</v>
      </c>
      <c r="Q48" s="10"/>
    </row>
    <row r="49" spans="1:18">
      <c r="A49">
        <v>48</v>
      </c>
      <c r="B49" s="1">
        <v>62</v>
      </c>
      <c r="F49">
        <v>2</v>
      </c>
      <c r="G49" s="3">
        <v>170</v>
      </c>
      <c r="H49" s="6">
        <v>100</v>
      </c>
      <c r="I49">
        <f t="shared" si="8"/>
        <v>2</v>
      </c>
      <c r="J49" s="31">
        <f t="shared" si="6"/>
        <v>3.75</v>
      </c>
      <c r="K49" s="28">
        <v>0.36842105263157893</v>
      </c>
      <c r="L49" s="29">
        <f t="shared" si="9"/>
        <v>1.875</v>
      </c>
      <c r="M49" s="30" t="s">
        <v>32</v>
      </c>
      <c r="N49" s="32">
        <f t="shared" si="7"/>
        <v>9.375</v>
      </c>
      <c r="P49" t="s">
        <v>58</v>
      </c>
      <c r="Q49" s="10"/>
      <c r="R49" s="2"/>
    </row>
    <row r="50" spans="1:18">
      <c r="A50">
        <v>49</v>
      </c>
      <c r="B50" s="10" t="s">
        <v>4</v>
      </c>
      <c r="C50" s="10"/>
      <c r="D50" s="10"/>
      <c r="E50" s="10"/>
      <c r="F50">
        <v>1</v>
      </c>
      <c r="G50" s="3">
        <v>150</v>
      </c>
      <c r="H50" s="6">
        <v>100</v>
      </c>
      <c r="I50">
        <f t="shared" si="8"/>
        <v>2</v>
      </c>
      <c r="J50" s="20">
        <f t="shared" si="6"/>
        <v>3.75</v>
      </c>
      <c r="K50" s="27">
        <v>0.36842105263157893</v>
      </c>
      <c r="L50" s="15">
        <f t="shared" si="9"/>
        <v>1.875</v>
      </c>
      <c r="M50" s="23" t="s">
        <v>32</v>
      </c>
      <c r="N50" s="14">
        <f t="shared" si="7"/>
        <v>9.375</v>
      </c>
      <c r="P50" t="s">
        <v>59</v>
      </c>
      <c r="Q50" s="10"/>
    </row>
    <row r="51" spans="1:18">
      <c r="A51">
        <v>50</v>
      </c>
      <c r="B51" s="10" t="s">
        <v>3</v>
      </c>
      <c r="C51" s="10"/>
      <c r="D51" s="10"/>
      <c r="E51" s="10"/>
      <c r="F51" s="2" t="s">
        <v>2</v>
      </c>
      <c r="G51" s="3">
        <v>150</v>
      </c>
      <c r="H51" s="6">
        <v>100</v>
      </c>
      <c r="I51">
        <f t="shared" si="8"/>
        <v>2</v>
      </c>
      <c r="J51" s="20">
        <f t="shared" si="6"/>
        <v>3.75</v>
      </c>
      <c r="K51" s="27">
        <v>0.36842105263157893</v>
      </c>
      <c r="L51" s="15">
        <f t="shared" si="9"/>
        <v>1.875</v>
      </c>
      <c r="M51" s="23" t="s">
        <v>32</v>
      </c>
      <c r="N51" s="14">
        <f t="shared" si="7"/>
        <v>9.375</v>
      </c>
      <c r="P51" t="s">
        <v>60</v>
      </c>
      <c r="Q51" s="10"/>
      <c r="R51" s="2"/>
    </row>
    <row r="52" spans="1:18">
      <c r="A52">
        <v>51</v>
      </c>
      <c r="B52" t="s">
        <v>212</v>
      </c>
      <c r="F52">
        <v>1</v>
      </c>
      <c r="G52">
        <v>120</v>
      </c>
      <c r="H52" s="6">
        <v>96.5</v>
      </c>
      <c r="I52">
        <v>1.93</v>
      </c>
      <c r="J52" s="20">
        <v>3.8860103626943006</v>
      </c>
      <c r="K52" s="27">
        <v>0.26923076923076922</v>
      </c>
      <c r="L52" s="15">
        <f t="shared" si="9"/>
        <v>1.875</v>
      </c>
      <c r="M52" s="23" t="s">
        <v>215</v>
      </c>
      <c r="Q52" s="10"/>
      <c r="R52" s="2"/>
    </row>
    <row r="53" spans="1:18">
      <c r="A53">
        <v>52</v>
      </c>
      <c r="B53" t="s">
        <v>213</v>
      </c>
      <c r="F53">
        <v>1</v>
      </c>
      <c r="G53">
        <v>120</v>
      </c>
      <c r="H53" s="6">
        <v>100</v>
      </c>
      <c r="I53">
        <v>2</v>
      </c>
      <c r="J53" s="20">
        <v>3.75</v>
      </c>
      <c r="K53" s="27">
        <v>0.26923076923076922</v>
      </c>
      <c r="L53" s="13">
        <v>1.875</v>
      </c>
      <c r="M53" s="23" t="s">
        <v>215</v>
      </c>
      <c r="R53" s="1"/>
    </row>
    <row r="54" spans="1:18">
      <c r="A54">
        <v>53</v>
      </c>
      <c r="B54" t="s">
        <v>214</v>
      </c>
      <c r="F54">
        <v>2</v>
      </c>
      <c r="G54">
        <v>150</v>
      </c>
      <c r="H54" s="6">
        <v>100</v>
      </c>
      <c r="I54">
        <v>2</v>
      </c>
      <c r="J54" s="20">
        <v>3.75</v>
      </c>
      <c r="K54" s="27">
        <v>0.26923076923076922</v>
      </c>
      <c r="L54" s="13">
        <v>1.875</v>
      </c>
      <c r="M54" s="23" t="s">
        <v>215</v>
      </c>
      <c r="R54" s="1"/>
    </row>
  </sheetData>
  <sortState ref="A2:M53">
    <sortCondition ref="A2:A53"/>
  </sortState>
  <phoneticPr fontId="8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J15" sqref="J15"/>
    </sheetView>
  </sheetViews>
  <sheetFormatPr baseColWidth="10" defaultRowHeight="15" x14ac:dyDescent="0"/>
  <cols>
    <col min="1" max="15" width="10.83203125" style="106"/>
    <col min="16" max="16" width="10.83203125" style="13"/>
    <col min="17" max="16384" width="10.83203125" style="106"/>
  </cols>
  <sheetData>
    <row r="1" spans="1:16" s="111" customFormat="1" ht="30" customHeight="1">
      <c r="A1" s="110" t="s">
        <v>94</v>
      </c>
      <c r="B1" s="110" t="s">
        <v>95</v>
      </c>
      <c r="C1" s="110" t="s">
        <v>96</v>
      </c>
      <c r="D1" s="110" t="s">
        <v>97</v>
      </c>
      <c r="E1" s="110" t="s">
        <v>98</v>
      </c>
      <c r="F1" s="110" t="s">
        <v>99</v>
      </c>
      <c r="G1" s="110" t="s">
        <v>100</v>
      </c>
      <c r="H1" s="110" t="s">
        <v>101</v>
      </c>
      <c r="I1" s="110" t="s">
        <v>102</v>
      </c>
      <c r="J1" s="110" t="s">
        <v>103</v>
      </c>
      <c r="K1" s="110" t="s">
        <v>104</v>
      </c>
      <c r="L1" s="111" t="s">
        <v>107</v>
      </c>
      <c r="M1" s="4" t="s">
        <v>108</v>
      </c>
      <c r="N1" s="4" t="s">
        <v>109</v>
      </c>
      <c r="O1" s="111" t="s">
        <v>110</v>
      </c>
      <c r="P1" s="112" t="s">
        <v>111</v>
      </c>
    </row>
    <row r="2" spans="1:16">
      <c r="A2" s="107">
        <v>1</v>
      </c>
      <c r="B2" s="108">
        <v>0.41736111111111113</v>
      </c>
      <c r="C2" s="107">
        <v>1</v>
      </c>
      <c r="D2" s="107">
        <v>2</v>
      </c>
      <c r="E2" s="107">
        <v>0.9</v>
      </c>
      <c r="F2" s="107">
        <v>0.1</v>
      </c>
      <c r="G2" s="107">
        <v>6.75</v>
      </c>
      <c r="H2" s="107">
        <v>0.375</v>
      </c>
      <c r="I2" s="107">
        <v>1.875</v>
      </c>
      <c r="J2" s="107">
        <v>6</v>
      </c>
      <c r="K2" s="107">
        <v>15</v>
      </c>
      <c r="L2" s="107"/>
      <c r="M2" s="106">
        <f t="shared" ref="M2:M9" si="0">H2*2</f>
        <v>0.75</v>
      </c>
      <c r="N2" s="106">
        <f t="shared" ref="N2:N9" si="1">G2*1</f>
        <v>6.75</v>
      </c>
      <c r="O2" s="13">
        <f t="shared" ref="O2:O9" si="2">M2/(M2+N2)</f>
        <v>0.1</v>
      </c>
      <c r="P2" s="13">
        <f t="shared" ref="P2:P9" si="3">N2/(M2+N2)</f>
        <v>0.9</v>
      </c>
    </row>
    <row r="3" spans="1:16">
      <c r="A3" s="107">
        <v>2</v>
      </c>
      <c r="B3" s="107" t="s">
        <v>105</v>
      </c>
      <c r="C3" s="107">
        <v>1</v>
      </c>
      <c r="D3" s="107">
        <v>2</v>
      </c>
      <c r="E3" s="107">
        <v>0.87</v>
      </c>
      <c r="F3" s="107">
        <v>0.13</v>
      </c>
      <c r="G3" s="107">
        <v>6.5</v>
      </c>
      <c r="H3" s="107">
        <v>0.5</v>
      </c>
      <c r="I3" s="107">
        <v>1.875</v>
      </c>
      <c r="J3" s="107">
        <v>6.125</v>
      </c>
      <c r="K3" s="107">
        <v>15</v>
      </c>
      <c r="L3" s="107"/>
      <c r="M3" s="106">
        <f t="shared" si="0"/>
        <v>1</v>
      </c>
      <c r="N3" s="106">
        <f t="shared" si="1"/>
        <v>6.5</v>
      </c>
      <c r="O3" s="13">
        <f t="shared" si="2"/>
        <v>0.13333333333333333</v>
      </c>
      <c r="P3" s="13">
        <f t="shared" si="3"/>
        <v>0.8666666666666667</v>
      </c>
    </row>
    <row r="4" spans="1:16">
      <c r="A4" s="107">
        <v>3</v>
      </c>
      <c r="B4" s="108">
        <v>0.20902777777777778</v>
      </c>
      <c r="C4" s="107">
        <v>1</v>
      </c>
      <c r="D4" s="107">
        <v>2</v>
      </c>
      <c r="E4" s="107">
        <v>0.8</v>
      </c>
      <c r="F4" s="107">
        <v>0.2</v>
      </c>
      <c r="G4" s="107">
        <v>6</v>
      </c>
      <c r="H4" s="107">
        <v>0.75</v>
      </c>
      <c r="I4" s="107">
        <v>1.875</v>
      </c>
      <c r="J4" s="107">
        <v>6.35</v>
      </c>
      <c r="K4" s="107">
        <v>15</v>
      </c>
      <c r="L4" s="107"/>
      <c r="M4" s="106">
        <f t="shared" si="0"/>
        <v>1.5</v>
      </c>
      <c r="N4" s="106">
        <f t="shared" si="1"/>
        <v>6</v>
      </c>
      <c r="O4" s="13">
        <f t="shared" si="2"/>
        <v>0.2</v>
      </c>
      <c r="P4" s="13">
        <f t="shared" si="3"/>
        <v>0.8</v>
      </c>
    </row>
    <row r="5" spans="1:16">
      <c r="A5" s="107">
        <v>4</v>
      </c>
      <c r="B5" s="107" t="s">
        <v>106</v>
      </c>
      <c r="C5" s="107">
        <v>1</v>
      </c>
      <c r="D5" s="107">
        <v>2</v>
      </c>
      <c r="E5" s="107">
        <v>0.6</v>
      </c>
      <c r="F5" s="107">
        <v>0.4</v>
      </c>
      <c r="G5" s="107">
        <v>4.5</v>
      </c>
      <c r="H5" s="107">
        <v>1.5</v>
      </c>
      <c r="I5" s="107">
        <v>1.875</v>
      </c>
      <c r="J5" s="107">
        <v>7.125</v>
      </c>
      <c r="K5" s="107">
        <v>15</v>
      </c>
      <c r="L5" s="107"/>
      <c r="M5" s="106">
        <f t="shared" si="0"/>
        <v>3</v>
      </c>
      <c r="N5" s="106">
        <f t="shared" si="1"/>
        <v>4.5</v>
      </c>
      <c r="O5" s="13">
        <f t="shared" si="2"/>
        <v>0.4</v>
      </c>
      <c r="P5" s="13">
        <f t="shared" si="3"/>
        <v>0.6</v>
      </c>
    </row>
    <row r="6" spans="1:16">
      <c r="A6" s="107">
        <v>5</v>
      </c>
      <c r="B6" s="109">
        <v>7.233796296296297E-4</v>
      </c>
      <c r="C6" s="107">
        <v>1</v>
      </c>
      <c r="D6" s="107">
        <v>2</v>
      </c>
      <c r="E6" s="107">
        <v>0.4</v>
      </c>
      <c r="F6" s="107">
        <v>0.6</v>
      </c>
      <c r="G6" s="107">
        <v>3</v>
      </c>
      <c r="H6" s="107">
        <v>2.25</v>
      </c>
      <c r="I6" s="107">
        <v>1.875</v>
      </c>
      <c r="J6" s="107">
        <v>7.875</v>
      </c>
      <c r="K6" s="107">
        <v>15</v>
      </c>
      <c r="L6" s="107"/>
      <c r="M6" s="106">
        <f t="shared" si="0"/>
        <v>4.5</v>
      </c>
      <c r="N6" s="106">
        <f t="shared" si="1"/>
        <v>3</v>
      </c>
      <c r="O6" s="13">
        <f t="shared" si="2"/>
        <v>0.6</v>
      </c>
      <c r="P6" s="13">
        <f t="shared" si="3"/>
        <v>0.4</v>
      </c>
    </row>
    <row r="7" spans="1:16">
      <c r="A7" s="107">
        <v>6</v>
      </c>
      <c r="B7" s="108">
        <v>4.5138888888888888E-2</v>
      </c>
      <c r="C7" s="107">
        <v>1</v>
      </c>
      <c r="D7" s="107">
        <v>2</v>
      </c>
      <c r="E7" s="107">
        <v>0.2</v>
      </c>
      <c r="F7" s="107">
        <v>0.8</v>
      </c>
      <c r="G7" s="107">
        <v>1.5</v>
      </c>
      <c r="H7" s="107">
        <v>3</v>
      </c>
      <c r="I7" s="107">
        <v>1.875</v>
      </c>
      <c r="J7" s="107">
        <v>8.625</v>
      </c>
      <c r="K7" s="107">
        <v>15</v>
      </c>
      <c r="L7" s="107"/>
      <c r="M7" s="106">
        <f t="shared" si="0"/>
        <v>6</v>
      </c>
      <c r="N7" s="106">
        <f t="shared" si="1"/>
        <v>1.5</v>
      </c>
      <c r="O7" s="13">
        <f t="shared" si="2"/>
        <v>0.8</v>
      </c>
      <c r="P7" s="13">
        <f t="shared" si="3"/>
        <v>0.2</v>
      </c>
    </row>
    <row r="8" spans="1:16">
      <c r="A8" s="107">
        <v>7</v>
      </c>
      <c r="B8" s="109">
        <v>7.8124999999999993E-4</v>
      </c>
      <c r="C8" s="107">
        <v>1</v>
      </c>
      <c r="D8" s="107">
        <v>2</v>
      </c>
      <c r="E8" s="107">
        <v>0.13</v>
      </c>
      <c r="F8" s="107">
        <v>0.87</v>
      </c>
      <c r="G8" s="107">
        <v>1</v>
      </c>
      <c r="H8" s="107">
        <v>3.25</v>
      </c>
      <c r="I8" s="107">
        <v>1.875</v>
      </c>
      <c r="J8" s="107">
        <v>8.875</v>
      </c>
      <c r="K8" s="107">
        <v>15</v>
      </c>
      <c r="L8" s="107"/>
      <c r="M8" s="106">
        <f t="shared" si="0"/>
        <v>6.5</v>
      </c>
      <c r="N8" s="106">
        <f t="shared" si="1"/>
        <v>1</v>
      </c>
      <c r="O8" s="13">
        <f t="shared" si="2"/>
        <v>0.8666666666666667</v>
      </c>
      <c r="P8" s="13">
        <f t="shared" si="3"/>
        <v>0.13333333333333333</v>
      </c>
    </row>
    <row r="9" spans="1:16">
      <c r="A9" s="107">
        <v>8</v>
      </c>
      <c r="B9" s="108">
        <v>4.8611111111111112E-2</v>
      </c>
      <c r="C9" s="107">
        <v>1</v>
      </c>
      <c r="D9" s="107">
        <v>1</v>
      </c>
      <c r="E9" s="107">
        <v>0.1</v>
      </c>
      <c r="F9" s="107">
        <v>0.9</v>
      </c>
      <c r="G9" s="107">
        <v>1.5</v>
      </c>
      <c r="H9" s="107">
        <v>6.75</v>
      </c>
      <c r="I9" s="107">
        <v>3.75</v>
      </c>
      <c r="J9" s="107">
        <v>3</v>
      </c>
      <c r="K9" s="107">
        <v>15</v>
      </c>
      <c r="L9" s="107"/>
      <c r="M9" s="106">
        <f t="shared" si="0"/>
        <v>13.5</v>
      </c>
      <c r="N9" s="106">
        <f t="shared" si="1"/>
        <v>1.5</v>
      </c>
      <c r="O9" s="13">
        <f t="shared" si="2"/>
        <v>0.9</v>
      </c>
      <c r="P9" s="13">
        <f t="shared" si="3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workbookViewId="0">
      <selection activeCell="G14" sqref="G14"/>
    </sheetView>
  </sheetViews>
  <sheetFormatPr baseColWidth="10" defaultRowHeight="15" x14ac:dyDescent="0"/>
  <cols>
    <col min="1" max="1" width="12.33203125" style="113" customWidth="1"/>
    <col min="2" max="2" width="17.1640625" style="113" bestFit="1" customWidth="1"/>
    <col min="3" max="3" width="16" style="114" customWidth="1"/>
    <col min="4" max="9" width="10.83203125" style="114"/>
    <col min="10" max="10" width="13" style="114" customWidth="1"/>
    <col min="11" max="11" width="11.6640625" style="114" customWidth="1"/>
    <col min="12" max="16384" width="10.83203125" style="114"/>
  </cols>
  <sheetData>
    <row r="1" spans="1:15" s="120" customFormat="1" ht="30" customHeight="1">
      <c r="A1" s="119" t="s">
        <v>112</v>
      </c>
      <c r="B1" s="119" t="s">
        <v>113</v>
      </c>
      <c r="C1" s="120" t="s">
        <v>194</v>
      </c>
      <c r="D1" s="120" t="s">
        <v>195</v>
      </c>
      <c r="E1" s="120" t="s">
        <v>196</v>
      </c>
      <c r="F1" s="120" t="s">
        <v>199</v>
      </c>
      <c r="G1" s="120" t="s">
        <v>198</v>
      </c>
      <c r="H1" s="120" t="s">
        <v>200</v>
      </c>
      <c r="I1" s="120" t="s">
        <v>202</v>
      </c>
      <c r="J1" s="120" t="s">
        <v>203</v>
      </c>
      <c r="L1" s="120" t="s">
        <v>204</v>
      </c>
      <c r="M1" s="120" t="s">
        <v>205</v>
      </c>
      <c r="N1" s="120" t="s">
        <v>206</v>
      </c>
      <c r="O1" s="120" t="s">
        <v>207</v>
      </c>
    </row>
    <row r="2" spans="1:15">
      <c r="A2" s="113" t="s">
        <v>193</v>
      </c>
      <c r="B2" s="113" t="s">
        <v>177</v>
      </c>
      <c r="L2" s="114">
        <f>COUNTIF($J:$J,L1)</f>
        <v>12</v>
      </c>
      <c r="M2" s="114">
        <f>COUNTIF($J:$J,M1)</f>
        <v>3</v>
      </c>
      <c r="N2" s="114">
        <f>COUNTIF($J:$J,N1)</f>
        <v>10</v>
      </c>
      <c r="O2" s="114">
        <f>L2+(2*M2)</f>
        <v>18</v>
      </c>
    </row>
    <row r="3" spans="1:15">
      <c r="A3" s="113" t="s">
        <v>179</v>
      </c>
      <c r="B3" s="113" t="s">
        <v>163</v>
      </c>
    </row>
    <row r="4" spans="1:15">
      <c r="A4" s="113" t="s">
        <v>178</v>
      </c>
      <c r="B4" s="113" t="s">
        <v>162</v>
      </c>
      <c r="K4" s="114" t="s">
        <v>208</v>
      </c>
      <c r="L4" s="114">
        <v>75</v>
      </c>
    </row>
    <row r="5" spans="1:15">
      <c r="A5" s="113" t="s">
        <v>181</v>
      </c>
      <c r="B5" s="113" t="s">
        <v>165</v>
      </c>
      <c r="K5" s="114" t="s">
        <v>209</v>
      </c>
      <c r="L5" s="114">
        <v>50</v>
      </c>
    </row>
    <row r="6" spans="1:15">
      <c r="A6" s="113" t="s">
        <v>180</v>
      </c>
      <c r="B6" s="113" t="s">
        <v>164</v>
      </c>
      <c r="K6" s="114" t="s">
        <v>211</v>
      </c>
      <c r="L6" s="114">
        <v>9</v>
      </c>
    </row>
    <row r="7" spans="1:15">
      <c r="A7" s="113" t="s">
        <v>183</v>
      </c>
      <c r="B7" s="113" t="s">
        <v>167</v>
      </c>
      <c r="I7" s="114">
        <f t="shared" ref="I7:I38" si="0">COUNTA(C7:H7)</f>
        <v>0</v>
      </c>
      <c r="K7" s="114" t="s">
        <v>210</v>
      </c>
      <c r="L7" s="126">
        <f>(((L4*(L6+1)+L5)/(L6+1))*O2)/60</f>
        <v>24</v>
      </c>
    </row>
    <row r="8" spans="1:15">
      <c r="A8" s="113" t="s">
        <v>182</v>
      </c>
      <c r="B8" s="113" t="s">
        <v>166</v>
      </c>
      <c r="I8" s="114">
        <f t="shared" si="0"/>
        <v>0</v>
      </c>
    </row>
    <row r="9" spans="1:15">
      <c r="A9" s="113" t="s">
        <v>185</v>
      </c>
      <c r="B9" s="113" t="s">
        <v>169</v>
      </c>
      <c r="I9" s="114">
        <f t="shared" si="0"/>
        <v>0</v>
      </c>
    </row>
    <row r="10" spans="1:15">
      <c r="A10" s="113" t="s">
        <v>184</v>
      </c>
      <c r="B10" s="113" t="s">
        <v>168</v>
      </c>
      <c r="I10" s="114">
        <f t="shared" si="0"/>
        <v>0</v>
      </c>
    </row>
    <row r="11" spans="1:15">
      <c r="A11" s="113" t="s">
        <v>187</v>
      </c>
      <c r="B11" s="113" t="s">
        <v>171</v>
      </c>
      <c r="I11" s="114">
        <f t="shared" si="0"/>
        <v>0</v>
      </c>
    </row>
    <row r="12" spans="1:15">
      <c r="A12" s="113" t="s">
        <v>186</v>
      </c>
      <c r="B12" s="113" t="s">
        <v>170</v>
      </c>
      <c r="I12" s="114">
        <f t="shared" si="0"/>
        <v>0</v>
      </c>
    </row>
    <row r="13" spans="1:15">
      <c r="A13" s="113" t="s">
        <v>189</v>
      </c>
      <c r="B13" s="113" t="s">
        <v>173</v>
      </c>
      <c r="I13" s="114">
        <f t="shared" si="0"/>
        <v>0</v>
      </c>
    </row>
    <row r="14" spans="1:15">
      <c r="A14" s="113" t="s">
        <v>188</v>
      </c>
      <c r="B14" s="113" t="s">
        <v>172</v>
      </c>
      <c r="I14" s="114">
        <f t="shared" si="0"/>
        <v>0</v>
      </c>
    </row>
    <row r="15" spans="1:15">
      <c r="A15" s="113" t="s">
        <v>191</v>
      </c>
      <c r="B15" s="113" t="s">
        <v>175</v>
      </c>
      <c r="I15" s="114">
        <f t="shared" si="0"/>
        <v>0</v>
      </c>
    </row>
    <row r="16" spans="1:15">
      <c r="A16" s="113" t="s">
        <v>190</v>
      </c>
      <c r="B16" s="113" t="s">
        <v>174</v>
      </c>
      <c r="I16" s="114">
        <f t="shared" si="0"/>
        <v>0</v>
      </c>
    </row>
    <row r="17" spans="1:10">
      <c r="A17" s="113" t="s">
        <v>192</v>
      </c>
      <c r="B17" s="113" t="s">
        <v>176</v>
      </c>
      <c r="I17" s="114">
        <f t="shared" si="0"/>
        <v>0</v>
      </c>
    </row>
    <row r="18" spans="1:10" s="118" customFormat="1">
      <c r="A18" s="117">
        <v>194</v>
      </c>
      <c r="B18" s="117" t="s">
        <v>159</v>
      </c>
      <c r="I18" s="118">
        <f t="shared" si="0"/>
        <v>0</v>
      </c>
    </row>
    <row r="19" spans="1:10" s="118" customFormat="1">
      <c r="A19" s="117">
        <v>263</v>
      </c>
      <c r="B19" s="117" t="s">
        <v>159</v>
      </c>
      <c r="I19" s="118">
        <f t="shared" si="0"/>
        <v>0</v>
      </c>
    </row>
    <row r="20" spans="1:10" s="116" customFormat="1">
      <c r="A20" s="115">
        <v>149</v>
      </c>
      <c r="B20" s="115" t="s">
        <v>122</v>
      </c>
      <c r="H20" s="116" t="s">
        <v>197</v>
      </c>
      <c r="I20" s="116">
        <f t="shared" si="0"/>
        <v>1</v>
      </c>
      <c r="J20" s="116" t="s">
        <v>204</v>
      </c>
    </row>
    <row r="21" spans="1:10" s="116" customFormat="1">
      <c r="A21" s="115">
        <v>222</v>
      </c>
      <c r="B21" s="115" t="s">
        <v>122</v>
      </c>
      <c r="C21" s="116" t="s">
        <v>197</v>
      </c>
      <c r="D21" s="116" t="s">
        <v>197</v>
      </c>
      <c r="H21" s="116" t="s">
        <v>197</v>
      </c>
      <c r="I21" s="116">
        <f t="shared" si="0"/>
        <v>3</v>
      </c>
    </row>
    <row r="22" spans="1:10" s="123" customFormat="1">
      <c r="A22" s="122">
        <v>178</v>
      </c>
      <c r="B22" s="122" t="s">
        <v>146</v>
      </c>
      <c r="H22" s="123" t="s">
        <v>197</v>
      </c>
      <c r="I22" s="123">
        <f t="shared" si="0"/>
        <v>1</v>
      </c>
      <c r="J22" s="123" t="s">
        <v>204</v>
      </c>
    </row>
    <row r="23" spans="1:10" s="123" customFormat="1">
      <c r="A23" s="122">
        <v>254</v>
      </c>
      <c r="B23" s="122" t="s">
        <v>146</v>
      </c>
      <c r="E23" s="123" t="s">
        <v>201</v>
      </c>
      <c r="F23" s="123" t="s">
        <v>197</v>
      </c>
      <c r="H23" s="123" t="s">
        <v>197</v>
      </c>
      <c r="I23" s="123">
        <f t="shared" si="0"/>
        <v>3</v>
      </c>
    </row>
    <row r="24" spans="1:10" s="118" customFormat="1">
      <c r="A24" s="117">
        <v>191</v>
      </c>
      <c r="B24" s="117" t="s">
        <v>157</v>
      </c>
      <c r="I24" s="118">
        <f t="shared" si="0"/>
        <v>0</v>
      </c>
    </row>
    <row r="25" spans="1:10">
      <c r="A25" s="113">
        <v>261</v>
      </c>
      <c r="B25" s="113" t="s">
        <v>157</v>
      </c>
      <c r="I25" s="114">
        <f t="shared" si="0"/>
        <v>0</v>
      </c>
    </row>
    <row r="26" spans="1:10" s="116" customFormat="1">
      <c r="A26" s="115">
        <v>166</v>
      </c>
      <c r="B26" s="115" t="s">
        <v>136</v>
      </c>
      <c r="I26" s="116">
        <f t="shared" si="0"/>
        <v>0</v>
      </c>
      <c r="J26" s="116" t="s">
        <v>206</v>
      </c>
    </row>
    <row r="27" spans="1:10" s="116" customFormat="1">
      <c r="A27" s="115">
        <v>241</v>
      </c>
      <c r="B27" s="115" t="s">
        <v>136</v>
      </c>
      <c r="D27" s="116" t="s">
        <v>197</v>
      </c>
      <c r="I27" s="116">
        <f t="shared" si="0"/>
        <v>1</v>
      </c>
    </row>
    <row r="28" spans="1:10">
      <c r="A28" s="113">
        <v>148</v>
      </c>
      <c r="B28" s="113" t="s">
        <v>121</v>
      </c>
      <c r="I28" s="114">
        <f t="shared" si="0"/>
        <v>0</v>
      </c>
    </row>
    <row r="29" spans="1:10">
      <c r="A29" s="113">
        <v>221</v>
      </c>
      <c r="B29" s="113" t="s">
        <v>121</v>
      </c>
      <c r="C29" s="114" t="s">
        <v>197</v>
      </c>
      <c r="H29" s="114" t="s">
        <v>197</v>
      </c>
      <c r="I29" s="114">
        <f t="shared" si="0"/>
        <v>2</v>
      </c>
    </row>
    <row r="30" spans="1:10" s="116" customFormat="1">
      <c r="A30" s="115">
        <v>159</v>
      </c>
      <c r="B30" s="115" t="s">
        <v>130</v>
      </c>
      <c r="C30" s="116" t="s">
        <v>197</v>
      </c>
      <c r="H30" s="116" t="s">
        <v>197</v>
      </c>
      <c r="I30" s="116">
        <f t="shared" si="0"/>
        <v>2</v>
      </c>
      <c r="J30" s="116" t="s">
        <v>204</v>
      </c>
    </row>
    <row r="31" spans="1:10" s="116" customFormat="1">
      <c r="A31" s="115">
        <v>234</v>
      </c>
      <c r="B31" s="115" t="s">
        <v>130</v>
      </c>
      <c r="C31" s="116" t="s">
        <v>197</v>
      </c>
      <c r="D31" s="116" t="s">
        <v>197</v>
      </c>
      <c r="G31" s="116" t="s">
        <v>197</v>
      </c>
      <c r="H31" s="116" t="s">
        <v>197</v>
      </c>
      <c r="I31" s="116">
        <f t="shared" si="0"/>
        <v>4</v>
      </c>
    </row>
    <row r="32" spans="1:10">
      <c r="A32" s="113">
        <v>140</v>
      </c>
      <c r="B32" s="113" t="s">
        <v>114</v>
      </c>
      <c r="I32" s="114">
        <f t="shared" si="0"/>
        <v>0</v>
      </c>
    </row>
    <row r="33" spans="1:10">
      <c r="A33" s="113">
        <v>202</v>
      </c>
      <c r="B33" s="113" t="s">
        <v>114</v>
      </c>
      <c r="I33" s="114">
        <f t="shared" si="0"/>
        <v>0</v>
      </c>
    </row>
    <row r="34" spans="1:10">
      <c r="A34" s="113">
        <v>180</v>
      </c>
      <c r="B34" s="113" t="s">
        <v>148</v>
      </c>
      <c r="I34" s="114">
        <f t="shared" si="0"/>
        <v>0</v>
      </c>
    </row>
    <row r="35" spans="1:10">
      <c r="A35" s="113">
        <v>257</v>
      </c>
      <c r="B35" s="113" t="s">
        <v>148</v>
      </c>
      <c r="I35" s="114">
        <f t="shared" si="0"/>
        <v>0</v>
      </c>
    </row>
    <row r="36" spans="1:10">
      <c r="A36" s="113">
        <v>162</v>
      </c>
      <c r="B36" s="113" t="s">
        <v>133</v>
      </c>
      <c r="I36" s="114">
        <f t="shared" si="0"/>
        <v>0</v>
      </c>
    </row>
    <row r="37" spans="1:10">
      <c r="A37" s="113">
        <v>238</v>
      </c>
      <c r="B37" s="113" t="s">
        <v>133</v>
      </c>
      <c r="I37" s="114">
        <f t="shared" si="0"/>
        <v>0</v>
      </c>
    </row>
    <row r="38" spans="1:10" s="116" customFormat="1">
      <c r="A38" s="115">
        <v>152</v>
      </c>
      <c r="B38" s="115" t="s">
        <v>124</v>
      </c>
      <c r="I38" s="116">
        <f t="shared" si="0"/>
        <v>0</v>
      </c>
      <c r="J38" s="116" t="s">
        <v>204</v>
      </c>
    </row>
    <row r="39" spans="1:10" s="116" customFormat="1">
      <c r="A39" s="115">
        <v>224</v>
      </c>
      <c r="B39" s="115" t="s">
        <v>124</v>
      </c>
      <c r="C39" s="116" t="s">
        <v>197</v>
      </c>
      <c r="D39" s="116" t="s">
        <v>197</v>
      </c>
      <c r="G39" s="116" t="s">
        <v>197</v>
      </c>
      <c r="H39" s="116" t="s">
        <v>197</v>
      </c>
      <c r="I39" s="116">
        <f t="shared" ref="I39:I70" si="1">COUNTA(C39:H39)</f>
        <v>4</v>
      </c>
    </row>
    <row r="40" spans="1:10" s="116" customFormat="1">
      <c r="A40" s="115">
        <v>143</v>
      </c>
      <c r="B40" s="115" t="s">
        <v>117</v>
      </c>
      <c r="D40" s="116" t="s">
        <v>197</v>
      </c>
      <c r="I40" s="116">
        <f t="shared" si="1"/>
        <v>1</v>
      </c>
      <c r="J40" s="116" t="s">
        <v>206</v>
      </c>
    </row>
    <row r="41" spans="1:10" s="116" customFormat="1">
      <c r="A41" s="121">
        <v>205</v>
      </c>
      <c r="B41" s="115" t="s">
        <v>117</v>
      </c>
      <c r="D41" s="116" t="s">
        <v>197</v>
      </c>
      <c r="H41" s="116" t="s">
        <v>197</v>
      </c>
      <c r="I41" s="116">
        <f t="shared" si="1"/>
        <v>2</v>
      </c>
    </row>
    <row r="42" spans="1:10" s="116" customFormat="1">
      <c r="A42" s="115">
        <v>158</v>
      </c>
      <c r="B42" s="115" t="s">
        <v>129</v>
      </c>
      <c r="D42" s="116" t="s">
        <v>197</v>
      </c>
      <c r="I42" s="116">
        <f t="shared" si="1"/>
        <v>1</v>
      </c>
      <c r="J42" s="116" t="s">
        <v>206</v>
      </c>
    </row>
    <row r="43" spans="1:10" s="116" customFormat="1">
      <c r="A43" s="115">
        <v>230</v>
      </c>
      <c r="B43" s="115" t="s">
        <v>129</v>
      </c>
      <c r="D43" s="116" t="s">
        <v>197</v>
      </c>
      <c r="H43" s="116" t="s">
        <v>197</v>
      </c>
      <c r="I43" s="116">
        <f t="shared" si="1"/>
        <v>2</v>
      </c>
    </row>
    <row r="44" spans="1:10" s="116" customFormat="1">
      <c r="A44" s="115">
        <v>233</v>
      </c>
      <c r="B44" s="115" t="s">
        <v>129</v>
      </c>
      <c r="D44" s="116" t="s">
        <v>197</v>
      </c>
      <c r="H44" s="116" t="s">
        <v>197</v>
      </c>
      <c r="I44" s="116">
        <f t="shared" si="1"/>
        <v>2</v>
      </c>
    </row>
    <row r="45" spans="1:10">
      <c r="A45" s="113">
        <v>173</v>
      </c>
      <c r="B45" s="113" t="s">
        <v>142</v>
      </c>
      <c r="I45" s="114">
        <f t="shared" si="1"/>
        <v>0</v>
      </c>
    </row>
    <row r="46" spans="1:10">
      <c r="A46" s="113">
        <v>248</v>
      </c>
      <c r="B46" s="113" t="s">
        <v>142</v>
      </c>
      <c r="I46" s="114">
        <f t="shared" si="1"/>
        <v>0</v>
      </c>
    </row>
    <row r="47" spans="1:10" s="116" customFormat="1">
      <c r="A47" s="115">
        <v>164</v>
      </c>
      <c r="B47" s="115" t="s">
        <v>134</v>
      </c>
      <c r="D47" s="116" t="s">
        <v>197</v>
      </c>
      <c r="I47" s="116">
        <f t="shared" si="1"/>
        <v>1</v>
      </c>
      <c r="J47" s="116" t="s">
        <v>206</v>
      </c>
    </row>
    <row r="48" spans="1:10" s="116" customFormat="1">
      <c r="A48" s="115">
        <v>239</v>
      </c>
      <c r="B48" s="115" t="s">
        <v>134</v>
      </c>
      <c r="D48" s="116" t="s">
        <v>197</v>
      </c>
      <c r="I48" s="116">
        <f t="shared" si="1"/>
        <v>1</v>
      </c>
    </row>
    <row r="49" spans="1:10">
      <c r="A49" s="113">
        <v>170</v>
      </c>
      <c r="B49" s="113" t="s">
        <v>139</v>
      </c>
      <c r="I49" s="114">
        <f t="shared" si="1"/>
        <v>0</v>
      </c>
    </row>
    <row r="50" spans="1:10">
      <c r="A50" s="113">
        <v>245</v>
      </c>
      <c r="B50" s="113" t="s">
        <v>139</v>
      </c>
      <c r="I50" s="114">
        <f t="shared" si="1"/>
        <v>0</v>
      </c>
    </row>
    <row r="51" spans="1:10" s="123" customFormat="1">
      <c r="A51" s="122">
        <v>186</v>
      </c>
      <c r="B51" s="122" t="s">
        <v>153</v>
      </c>
      <c r="C51" s="123" t="s">
        <v>197</v>
      </c>
      <c r="D51" s="123" t="s">
        <v>197</v>
      </c>
      <c r="G51" s="123" t="s">
        <v>197</v>
      </c>
      <c r="H51" s="123" t="s">
        <v>197</v>
      </c>
      <c r="I51" s="123">
        <f t="shared" si="1"/>
        <v>4</v>
      </c>
      <c r="J51" s="123" t="s">
        <v>204</v>
      </c>
    </row>
    <row r="52" spans="1:10" s="123" customFormat="1">
      <c r="A52" s="122">
        <v>270</v>
      </c>
      <c r="B52" s="122" t="s">
        <v>153</v>
      </c>
      <c r="I52" s="123">
        <f t="shared" si="1"/>
        <v>0</v>
      </c>
    </row>
    <row r="53" spans="1:10">
      <c r="A53" s="113">
        <v>161</v>
      </c>
      <c r="B53" s="113" t="s">
        <v>132</v>
      </c>
      <c r="I53" s="114">
        <f t="shared" si="1"/>
        <v>0</v>
      </c>
    </row>
    <row r="54" spans="1:10">
      <c r="A54" s="113">
        <v>236</v>
      </c>
      <c r="B54" s="113" t="s">
        <v>132</v>
      </c>
      <c r="I54" s="114">
        <f t="shared" si="1"/>
        <v>0</v>
      </c>
    </row>
    <row r="55" spans="1:10" s="116" customFormat="1">
      <c r="A55" s="115">
        <v>155</v>
      </c>
      <c r="B55" s="115" t="s">
        <v>127</v>
      </c>
      <c r="H55" s="116" t="s">
        <v>197</v>
      </c>
      <c r="I55" s="116">
        <f t="shared" si="1"/>
        <v>1</v>
      </c>
      <c r="J55" s="116" t="s">
        <v>206</v>
      </c>
    </row>
    <row r="56" spans="1:10" s="116" customFormat="1">
      <c r="A56" s="115">
        <v>228</v>
      </c>
      <c r="B56" s="115" t="s">
        <v>127</v>
      </c>
      <c r="C56" s="116" t="s">
        <v>197</v>
      </c>
      <c r="H56" s="116" t="s">
        <v>197</v>
      </c>
      <c r="I56" s="116">
        <f t="shared" si="1"/>
        <v>2</v>
      </c>
    </row>
    <row r="57" spans="1:10">
      <c r="A57" s="113">
        <v>142</v>
      </c>
      <c r="B57" s="113" t="s">
        <v>116</v>
      </c>
      <c r="I57" s="114">
        <f t="shared" si="1"/>
        <v>0</v>
      </c>
    </row>
    <row r="58" spans="1:10">
      <c r="A58" s="113">
        <v>204</v>
      </c>
      <c r="B58" s="113" t="s">
        <v>116</v>
      </c>
      <c r="I58" s="114">
        <f t="shared" si="1"/>
        <v>0</v>
      </c>
    </row>
    <row r="59" spans="1:10">
      <c r="A59" s="113">
        <v>182</v>
      </c>
      <c r="B59" s="113" t="s">
        <v>149</v>
      </c>
      <c r="I59" s="114">
        <f t="shared" si="1"/>
        <v>0</v>
      </c>
    </row>
    <row r="60" spans="1:10">
      <c r="A60" s="113">
        <v>258</v>
      </c>
      <c r="B60" s="113" t="s">
        <v>149</v>
      </c>
      <c r="I60" s="114">
        <f t="shared" si="1"/>
        <v>0</v>
      </c>
    </row>
    <row r="61" spans="1:10" s="125" customFormat="1">
      <c r="A61" s="124">
        <v>183</v>
      </c>
      <c r="B61" s="124" t="s">
        <v>150</v>
      </c>
      <c r="C61" s="125" t="s">
        <v>197</v>
      </c>
      <c r="D61" s="125" t="s">
        <v>197</v>
      </c>
      <c r="G61" s="125" t="s">
        <v>197</v>
      </c>
      <c r="H61" s="125" t="s">
        <v>197</v>
      </c>
      <c r="I61" s="125">
        <f t="shared" si="1"/>
        <v>4</v>
      </c>
      <c r="J61" s="125" t="s">
        <v>205</v>
      </c>
    </row>
    <row r="62" spans="1:10" s="125" customFormat="1">
      <c r="A62" s="124">
        <v>212</v>
      </c>
      <c r="B62" s="124" t="s">
        <v>150</v>
      </c>
      <c r="C62" s="125" t="s">
        <v>197</v>
      </c>
      <c r="D62" s="125" t="s">
        <v>197</v>
      </c>
      <c r="G62" s="125" t="s">
        <v>197</v>
      </c>
      <c r="H62" s="125" t="s">
        <v>197</v>
      </c>
      <c r="I62" s="125">
        <f t="shared" si="1"/>
        <v>4</v>
      </c>
    </row>
    <row r="63" spans="1:10">
      <c r="A63" s="113">
        <v>176</v>
      </c>
      <c r="B63" s="113" t="s">
        <v>144</v>
      </c>
      <c r="I63" s="114">
        <f t="shared" si="1"/>
        <v>0</v>
      </c>
    </row>
    <row r="64" spans="1:10">
      <c r="A64" s="113">
        <v>252</v>
      </c>
      <c r="B64" s="113" t="s">
        <v>144</v>
      </c>
      <c r="I64" s="114">
        <f t="shared" si="1"/>
        <v>0</v>
      </c>
    </row>
    <row r="65" spans="1:10" s="123" customFormat="1">
      <c r="A65" s="122">
        <v>185</v>
      </c>
      <c r="B65" s="122" t="s">
        <v>152</v>
      </c>
      <c r="C65" s="123" t="s">
        <v>197</v>
      </c>
      <c r="D65" s="123" t="s">
        <v>197</v>
      </c>
      <c r="G65" s="123" t="s">
        <v>197</v>
      </c>
      <c r="H65" s="123" t="s">
        <v>197</v>
      </c>
      <c r="I65" s="123">
        <f t="shared" si="1"/>
        <v>4</v>
      </c>
      <c r="J65" s="123" t="s">
        <v>204</v>
      </c>
    </row>
    <row r="66" spans="1:10" s="123" customFormat="1">
      <c r="A66" s="122">
        <v>267</v>
      </c>
      <c r="B66" s="122" t="s">
        <v>152</v>
      </c>
      <c r="D66" s="123" t="s">
        <v>197</v>
      </c>
      <c r="I66" s="123">
        <f t="shared" si="1"/>
        <v>1</v>
      </c>
    </row>
    <row r="67" spans="1:10" s="116" customFormat="1">
      <c r="A67" s="115">
        <v>190</v>
      </c>
      <c r="B67" s="115" t="s">
        <v>156</v>
      </c>
      <c r="C67" s="116" t="s">
        <v>197</v>
      </c>
      <c r="D67" s="116" t="s">
        <v>197</v>
      </c>
      <c r="I67" s="116">
        <f t="shared" si="1"/>
        <v>2</v>
      </c>
      <c r="J67" s="116" t="s">
        <v>204</v>
      </c>
    </row>
    <row r="68" spans="1:10" s="116" customFormat="1">
      <c r="A68" s="115">
        <v>271</v>
      </c>
      <c r="B68" s="115" t="s">
        <v>156</v>
      </c>
      <c r="C68" s="116" t="s">
        <v>197</v>
      </c>
      <c r="D68" s="116" t="s">
        <v>197</v>
      </c>
      <c r="G68" s="116" t="s">
        <v>197</v>
      </c>
      <c r="I68" s="116">
        <f t="shared" si="1"/>
        <v>3</v>
      </c>
    </row>
    <row r="69" spans="1:10" s="116" customFormat="1">
      <c r="A69" s="115">
        <v>147</v>
      </c>
      <c r="B69" s="115" t="s">
        <v>120</v>
      </c>
      <c r="I69" s="116">
        <f t="shared" si="1"/>
        <v>0</v>
      </c>
      <c r="J69" s="116" t="s">
        <v>206</v>
      </c>
    </row>
    <row r="70" spans="1:10" s="116" customFormat="1">
      <c r="A70" s="115">
        <v>220</v>
      </c>
      <c r="B70" s="115" t="s">
        <v>120</v>
      </c>
      <c r="H70" s="116" t="s">
        <v>197</v>
      </c>
      <c r="I70" s="116">
        <f t="shared" si="1"/>
        <v>1</v>
      </c>
    </row>
    <row r="71" spans="1:10">
      <c r="A71" s="113">
        <v>201</v>
      </c>
      <c r="B71" s="113" t="s">
        <v>161</v>
      </c>
      <c r="I71" s="114">
        <f t="shared" ref="I71:I102" si="2">COUNTA(C71:H71)</f>
        <v>0</v>
      </c>
    </row>
    <row r="72" spans="1:10">
      <c r="A72" s="113">
        <v>265</v>
      </c>
      <c r="B72" s="113" t="s">
        <v>161</v>
      </c>
      <c r="I72" s="114">
        <f t="shared" si="2"/>
        <v>0</v>
      </c>
    </row>
    <row r="73" spans="1:10" s="116" customFormat="1">
      <c r="A73" s="115">
        <v>188</v>
      </c>
      <c r="B73" s="115" t="s">
        <v>154</v>
      </c>
      <c r="I73" s="116">
        <f t="shared" si="2"/>
        <v>0</v>
      </c>
      <c r="J73" s="116" t="s">
        <v>206</v>
      </c>
    </row>
    <row r="74" spans="1:10" s="116" customFormat="1">
      <c r="A74" s="115">
        <v>259</v>
      </c>
      <c r="B74" s="115" t="s">
        <v>154</v>
      </c>
      <c r="D74" s="116" t="s">
        <v>197</v>
      </c>
      <c r="I74" s="116">
        <f t="shared" si="2"/>
        <v>1</v>
      </c>
    </row>
    <row r="75" spans="1:10">
      <c r="A75" s="113">
        <v>171</v>
      </c>
      <c r="B75" s="113" t="s">
        <v>140</v>
      </c>
      <c r="I75" s="114">
        <f t="shared" si="2"/>
        <v>0</v>
      </c>
    </row>
    <row r="76" spans="1:10">
      <c r="A76" s="113">
        <v>246</v>
      </c>
      <c r="B76" s="113" t="s">
        <v>140</v>
      </c>
      <c r="I76" s="114">
        <f t="shared" si="2"/>
        <v>0</v>
      </c>
    </row>
    <row r="77" spans="1:10" s="123" customFormat="1">
      <c r="A77" s="122">
        <v>192</v>
      </c>
      <c r="B77" s="122" t="s">
        <v>158</v>
      </c>
      <c r="C77" s="123" t="s">
        <v>197</v>
      </c>
      <c r="D77" s="123" t="s">
        <v>197</v>
      </c>
      <c r="G77" s="123" t="s">
        <v>197</v>
      </c>
      <c r="I77" s="123">
        <f t="shared" si="2"/>
        <v>3</v>
      </c>
      <c r="J77" s="123" t="s">
        <v>204</v>
      </c>
    </row>
    <row r="78" spans="1:10" s="123" customFormat="1">
      <c r="A78" s="122">
        <v>272</v>
      </c>
      <c r="B78" s="122" t="s">
        <v>158</v>
      </c>
      <c r="I78" s="123">
        <f t="shared" si="2"/>
        <v>0</v>
      </c>
    </row>
    <row r="79" spans="1:10" s="116" customFormat="1">
      <c r="A79" s="115">
        <v>153</v>
      </c>
      <c r="B79" s="115" t="s">
        <v>125</v>
      </c>
      <c r="I79" s="116">
        <f t="shared" si="2"/>
        <v>0</v>
      </c>
      <c r="J79" s="116" t="s">
        <v>206</v>
      </c>
    </row>
    <row r="80" spans="1:10" s="116" customFormat="1">
      <c r="A80" s="115">
        <v>226</v>
      </c>
      <c r="B80" s="115" t="s">
        <v>125</v>
      </c>
      <c r="H80" s="116" t="s">
        <v>197</v>
      </c>
      <c r="I80" s="116">
        <f t="shared" si="2"/>
        <v>1</v>
      </c>
    </row>
    <row r="81" spans="1:10">
      <c r="A81" s="113">
        <v>195</v>
      </c>
      <c r="B81" s="113" t="s">
        <v>160</v>
      </c>
      <c r="I81" s="114">
        <f t="shared" si="2"/>
        <v>0</v>
      </c>
    </row>
    <row r="82" spans="1:10">
      <c r="A82" s="113">
        <v>264</v>
      </c>
      <c r="B82" s="113" t="s">
        <v>160</v>
      </c>
      <c r="I82" s="114">
        <f t="shared" si="2"/>
        <v>0</v>
      </c>
    </row>
    <row r="83" spans="1:10" s="116" customFormat="1">
      <c r="A83" s="115">
        <v>189</v>
      </c>
      <c r="B83" s="115" t="s">
        <v>155</v>
      </c>
      <c r="I83" s="116">
        <f t="shared" si="2"/>
        <v>0</v>
      </c>
      <c r="J83" s="116" t="s">
        <v>204</v>
      </c>
    </row>
    <row r="84" spans="1:10" s="116" customFormat="1">
      <c r="A84" s="115">
        <v>260</v>
      </c>
      <c r="B84" s="115" t="s">
        <v>155</v>
      </c>
      <c r="C84" s="116" t="s">
        <v>197</v>
      </c>
      <c r="D84" s="116" t="s">
        <v>197</v>
      </c>
      <c r="G84" s="116" t="s">
        <v>197</v>
      </c>
      <c r="I84" s="116">
        <f t="shared" si="2"/>
        <v>3</v>
      </c>
    </row>
    <row r="85" spans="1:10">
      <c r="A85" s="113">
        <v>179</v>
      </c>
      <c r="B85" s="113" t="s">
        <v>147</v>
      </c>
      <c r="I85" s="114">
        <f t="shared" si="2"/>
        <v>0</v>
      </c>
    </row>
    <row r="86" spans="1:10">
      <c r="A86" s="113">
        <v>255</v>
      </c>
      <c r="B86" s="113" t="s">
        <v>147</v>
      </c>
      <c r="I86" s="114">
        <f t="shared" si="2"/>
        <v>0</v>
      </c>
    </row>
    <row r="87" spans="1:10">
      <c r="A87" s="113">
        <v>144</v>
      </c>
      <c r="B87" s="113" t="s">
        <v>118</v>
      </c>
      <c r="I87" s="114">
        <f t="shared" si="2"/>
        <v>0</v>
      </c>
    </row>
    <row r="88" spans="1:10">
      <c r="A88" s="113">
        <v>207</v>
      </c>
      <c r="B88" s="113" t="s">
        <v>118</v>
      </c>
      <c r="D88" s="114" t="s">
        <v>197</v>
      </c>
      <c r="H88" s="114" t="s">
        <v>197</v>
      </c>
      <c r="I88" s="114">
        <f t="shared" si="2"/>
        <v>2</v>
      </c>
    </row>
    <row r="89" spans="1:10" s="123" customFormat="1">
      <c r="A89" s="122">
        <v>177</v>
      </c>
      <c r="B89" s="122" t="s">
        <v>145</v>
      </c>
      <c r="C89" s="123" t="s">
        <v>197</v>
      </c>
      <c r="H89" s="123" t="s">
        <v>197</v>
      </c>
      <c r="I89" s="123">
        <f t="shared" si="2"/>
        <v>2</v>
      </c>
      <c r="J89" s="123" t="s">
        <v>206</v>
      </c>
    </row>
    <row r="90" spans="1:10" s="123" customFormat="1">
      <c r="A90" s="122">
        <v>253</v>
      </c>
      <c r="B90" s="122" t="s">
        <v>145</v>
      </c>
      <c r="I90" s="123">
        <f t="shared" si="2"/>
        <v>0</v>
      </c>
    </row>
    <row r="91" spans="1:10" s="116" customFormat="1">
      <c r="A91" s="115">
        <v>184</v>
      </c>
      <c r="B91" s="115" t="s">
        <v>151</v>
      </c>
      <c r="C91" s="116" t="s">
        <v>197</v>
      </c>
      <c r="D91" s="116" t="s">
        <v>197</v>
      </c>
      <c r="G91" s="116" t="s">
        <v>197</v>
      </c>
      <c r="I91" s="116">
        <f t="shared" si="2"/>
        <v>3</v>
      </c>
      <c r="J91" s="116" t="s">
        <v>205</v>
      </c>
    </row>
    <row r="92" spans="1:10" s="116" customFormat="1">
      <c r="A92" s="115">
        <v>213</v>
      </c>
      <c r="B92" s="115" t="s">
        <v>151</v>
      </c>
      <c r="C92" s="116" t="s">
        <v>197</v>
      </c>
      <c r="D92" s="116" t="s">
        <v>197</v>
      </c>
      <c r="G92" s="116" t="s">
        <v>197</v>
      </c>
      <c r="H92" s="116" t="s">
        <v>197</v>
      </c>
      <c r="I92" s="116">
        <f t="shared" si="2"/>
        <v>4</v>
      </c>
    </row>
    <row r="93" spans="1:10">
      <c r="A93" s="113">
        <v>172</v>
      </c>
      <c r="B93" s="113" t="s">
        <v>141</v>
      </c>
      <c r="I93" s="114">
        <f t="shared" si="2"/>
        <v>0</v>
      </c>
    </row>
    <row r="94" spans="1:10">
      <c r="A94" s="113">
        <v>247</v>
      </c>
      <c r="B94" s="113" t="s">
        <v>141</v>
      </c>
      <c r="I94" s="114">
        <f t="shared" si="2"/>
        <v>0</v>
      </c>
    </row>
    <row r="95" spans="1:10" s="116" customFormat="1">
      <c r="A95" s="115">
        <v>167</v>
      </c>
      <c r="B95" s="115" t="s">
        <v>137</v>
      </c>
      <c r="I95" s="116">
        <f t="shared" si="2"/>
        <v>0</v>
      </c>
      <c r="J95" s="116" t="s">
        <v>204</v>
      </c>
    </row>
    <row r="96" spans="1:10" s="116" customFormat="1">
      <c r="A96" s="115">
        <v>242</v>
      </c>
      <c r="B96" s="115" t="s">
        <v>137</v>
      </c>
      <c r="C96" s="116" t="s">
        <v>197</v>
      </c>
      <c r="D96" s="116" t="s">
        <v>197</v>
      </c>
      <c r="G96" s="116" t="s">
        <v>197</v>
      </c>
      <c r="I96" s="116">
        <f t="shared" si="2"/>
        <v>3</v>
      </c>
    </row>
    <row r="97" spans="1:10">
      <c r="A97" s="113">
        <v>165</v>
      </c>
      <c r="B97" s="113" t="s">
        <v>135</v>
      </c>
      <c r="I97" s="114">
        <f t="shared" si="2"/>
        <v>0</v>
      </c>
    </row>
    <row r="98" spans="1:10">
      <c r="A98" s="113">
        <v>240</v>
      </c>
      <c r="B98" s="113" t="s">
        <v>135</v>
      </c>
      <c r="I98" s="114">
        <f t="shared" si="2"/>
        <v>0</v>
      </c>
    </row>
    <row r="99" spans="1:10" s="116" customFormat="1">
      <c r="A99" s="115">
        <v>154</v>
      </c>
      <c r="B99" s="115" t="s">
        <v>126</v>
      </c>
      <c r="C99" s="116" t="s">
        <v>197</v>
      </c>
      <c r="D99" s="116" t="s">
        <v>197</v>
      </c>
      <c r="H99" s="116" t="s">
        <v>197</v>
      </c>
      <c r="I99" s="116">
        <f t="shared" si="2"/>
        <v>3</v>
      </c>
      <c r="J99" s="116" t="s">
        <v>205</v>
      </c>
    </row>
    <row r="100" spans="1:10" s="116" customFormat="1">
      <c r="A100" s="115">
        <v>227</v>
      </c>
      <c r="B100" s="115" t="s">
        <v>126</v>
      </c>
      <c r="C100" s="116" t="s">
        <v>197</v>
      </c>
      <c r="D100" s="116" t="s">
        <v>197</v>
      </c>
      <c r="G100" s="116" t="s">
        <v>197</v>
      </c>
      <c r="H100" s="116" t="s">
        <v>197</v>
      </c>
      <c r="I100" s="116">
        <f t="shared" si="2"/>
        <v>4</v>
      </c>
    </row>
    <row r="101" spans="1:10">
      <c r="A101" s="113">
        <v>160</v>
      </c>
      <c r="B101" s="113" t="s">
        <v>131</v>
      </c>
      <c r="I101" s="114">
        <f t="shared" si="2"/>
        <v>0</v>
      </c>
    </row>
    <row r="102" spans="1:10">
      <c r="A102" s="113">
        <v>235</v>
      </c>
      <c r="B102" s="113" t="s">
        <v>131</v>
      </c>
      <c r="I102" s="114">
        <f t="shared" si="2"/>
        <v>0</v>
      </c>
    </row>
    <row r="103" spans="1:10" s="118" customFormat="1">
      <c r="A103" s="117">
        <v>141</v>
      </c>
      <c r="B103" s="117" t="s">
        <v>115</v>
      </c>
      <c r="I103" s="118">
        <f t="shared" ref="I103:I115" si="3">COUNTA(C103:H103)</f>
        <v>0</v>
      </c>
    </row>
    <row r="104" spans="1:10" s="118" customFormat="1">
      <c r="A104" s="117">
        <v>203</v>
      </c>
      <c r="B104" s="117" t="s">
        <v>115</v>
      </c>
      <c r="I104" s="118">
        <f t="shared" si="3"/>
        <v>0</v>
      </c>
    </row>
    <row r="105" spans="1:10">
      <c r="A105" s="113">
        <v>168</v>
      </c>
      <c r="B105" s="113" t="s">
        <v>138</v>
      </c>
      <c r="I105" s="114">
        <f t="shared" si="3"/>
        <v>0</v>
      </c>
    </row>
    <row r="106" spans="1:10">
      <c r="A106" s="113">
        <v>249</v>
      </c>
      <c r="B106" s="113" t="s">
        <v>138</v>
      </c>
      <c r="I106" s="114">
        <f t="shared" si="3"/>
        <v>0</v>
      </c>
    </row>
    <row r="107" spans="1:10" s="123" customFormat="1">
      <c r="A107" s="122">
        <v>146</v>
      </c>
      <c r="B107" s="122" t="s">
        <v>119</v>
      </c>
      <c r="I107" s="123">
        <f t="shared" si="3"/>
        <v>0</v>
      </c>
      <c r="J107" s="123" t="s">
        <v>204</v>
      </c>
    </row>
    <row r="108" spans="1:10" s="123" customFormat="1">
      <c r="A108" s="122">
        <v>208</v>
      </c>
      <c r="B108" s="122" t="s">
        <v>119</v>
      </c>
      <c r="C108" s="123" t="s">
        <v>197</v>
      </c>
      <c r="D108" s="123" t="s">
        <v>197</v>
      </c>
      <c r="G108" s="123" t="s">
        <v>197</v>
      </c>
      <c r="H108" s="123" t="s">
        <v>197</v>
      </c>
      <c r="I108" s="123">
        <f t="shared" si="3"/>
        <v>4</v>
      </c>
    </row>
    <row r="109" spans="1:10" s="123" customFormat="1">
      <c r="A109" s="122">
        <v>150</v>
      </c>
      <c r="B109" s="122" t="s">
        <v>123</v>
      </c>
      <c r="C109" s="123" t="s">
        <v>197</v>
      </c>
      <c r="D109" s="123" t="s">
        <v>197</v>
      </c>
      <c r="G109" s="123" t="s">
        <v>197</v>
      </c>
      <c r="H109" s="123" t="s">
        <v>197</v>
      </c>
      <c r="I109" s="123">
        <f t="shared" si="3"/>
        <v>4</v>
      </c>
      <c r="J109" s="123" t="s">
        <v>204</v>
      </c>
    </row>
    <row r="110" spans="1:10" s="123" customFormat="1">
      <c r="A110" s="122">
        <v>266</v>
      </c>
      <c r="B110" s="122" t="s">
        <v>123</v>
      </c>
      <c r="I110" s="123">
        <f t="shared" si="3"/>
        <v>0</v>
      </c>
    </row>
    <row r="111" spans="1:10">
      <c r="A111" s="113">
        <v>174</v>
      </c>
      <c r="B111" s="113" t="s">
        <v>143</v>
      </c>
      <c r="I111" s="114">
        <f t="shared" si="3"/>
        <v>0</v>
      </c>
    </row>
    <row r="112" spans="1:10">
      <c r="A112" s="113">
        <v>251</v>
      </c>
      <c r="B112" s="113" t="s">
        <v>143</v>
      </c>
      <c r="I112" s="114">
        <f t="shared" si="3"/>
        <v>0</v>
      </c>
    </row>
    <row r="113" spans="1:10" s="116" customFormat="1">
      <c r="A113" s="115">
        <v>156</v>
      </c>
      <c r="B113" s="115" t="s">
        <v>128</v>
      </c>
      <c r="I113" s="116">
        <f t="shared" si="3"/>
        <v>0</v>
      </c>
    </row>
    <row r="114" spans="1:10" s="116" customFormat="1">
      <c r="A114" s="115">
        <v>229</v>
      </c>
      <c r="B114" s="115" t="s">
        <v>128</v>
      </c>
      <c r="D114" s="116" t="s">
        <v>197</v>
      </c>
      <c r="H114" s="116" t="s">
        <v>197</v>
      </c>
      <c r="I114" s="116">
        <f t="shared" si="3"/>
        <v>2</v>
      </c>
      <c r="J114" s="116" t="s">
        <v>206</v>
      </c>
    </row>
    <row r="115" spans="1:10" s="116" customFormat="1">
      <c r="A115" s="115">
        <v>232</v>
      </c>
      <c r="B115" s="115" t="s">
        <v>128</v>
      </c>
      <c r="D115" s="116" t="s">
        <v>197</v>
      </c>
      <c r="H115" s="116" t="s">
        <v>197</v>
      </c>
      <c r="I115" s="116">
        <f t="shared" si="3"/>
        <v>2</v>
      </c>
    </row>
  </sheetData>
  <sortState ref="A2:M118">
    <sortCondition ref="B2:B118"/>
    <sortCondition ref="A2:A1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 for SRM</vt:lpstr>
      <vt:lpstr>Dilution Curve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2017-07-19T21:34:24Z</cp:lastPrinted>
  <dcterms:created xsi:type="dcterms:W3CDTF">2017-07-11T01:15:14Z</dcterms:created>
  <dcterms:modified xsi:type="dcterms:W3CDTF">2017-11-21T02:26:51Z</dcterms:modified>
</cp:coreProperties>
</file>