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aper-gigas-early-gametogenic-exposure/data/2017-07-30-Pacific-Oyster-Larvae/"/>
    </mc:Choice>
  </mc:AlternateContent>
  <bookViews>
    <workbookView xWindow="0" yWindow="460" windowWidth="25600" windowHeight="14500" tabRatio="500" activeTab="3"/>
  </bookViews>
  <sheets>
    <sheet name="sex" sheetId="1" r:id="rId1"/>
    <sheet name="pools" sheetId="2" r:id="rId2"/>
    <sheet name="crosses" sheetId="3" r:id="rId3"/>
    <sheet name="hatching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0" i="3"/>
  <c r="M28" i="4"/>
  <c r="J26" i="4"/>
  <c r="L26" i="4"/>
  <c r="J27" i="4"/>
  <c r="L27" i="4"/>
  <c r="J21" i="4"/>
  <c r="L21" i="4"/>
  <c r="J22" i="4"/>
  <c r="L22" i="4"/>
  <c r="J23" i="4"/>
  <c r="L23" i="4"/>
  <c r="J18" i="4"/>
  <c r="L18" i="4"/>
  <c r="J19" i="4"/>
  <c r="L19" i="4"/>
  <c r="F14" i="4"/>
  <c r="D14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20" i="4"/>
  <c r="L20" i="4"/>
  <c r="J24" i="4"/>
  <c r="L24" i="4"/>
  <c r="J25" i="4"/>
  <c r="L25" i="4"/>
  <c r="L5" i="4"/>
  <c r="L6" i="4"/>
  <c r="J7" i="4"/>
  <c r="L7" i="4"/>
  <c r="L4" i="4"/>
  <c r="L3" i="4"/>
  <c r="L2" i="4"/>
  <c r="J6" i="4"/>
  <c r="J3" i="4"/>
  <c r="J4" i="4"/>
  <c r="J5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C26" i="4"/>
  <c r="M26" i="4"/>
  <c r="C27" i="4"/>
  <c r="M27" i="4"/>
  <c r="M2" i="4"/>
  <c r="I58" i="3"/>
  <c r="B27" i="4"/>
  <c r="B26" i="4"/>
  <c r="B15" i="4"/>
  <c r="B16" i="4"/>
  <c r="B17" i="4"/>
  <c r="B18" i="4"/>
  <c r="B19" i="4"/>
  <c r="B20" i="4"/>
  <c r="B21" i="4"/>
  <c r="B22" i="4"/>
  <c r="B23" i="4"/>
  <c r="B24" i="4"/>
  <c r="B25" i="4"/>
  <c r="B14" i="4"/>
  <c r="B3" i="4"/>
  <c r="B4" i="4"/>
  <c r="B5" i="4"/>
  <c r="B6" i="4"/>
  <c r="B7" i="4"/>
  <c r="B8" i="4"/>
  <c r="B9" i="4"/>
  <c r="B10" i="4"/>
  <c r="B11" i="4"/>
  <c r="B12" i="4"/>
  <c r="B13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I59" i="3"/>
  <c r="I60" i="3"/>
  <c r="I61" i="3"/>
  <c r="F59" i="3"/>
  <c r="F60" i="3"/>
  <c r="F61" i="3"/>
  <c r="F58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30" i="3"/>
  <c r="F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C2" i="3"/>
</calcChain>
</file>

<file path=xl/sharedStrings.xml><?xml version="1.0" encoding="utf-8"?>
<sst xmlns="http://schemas.openxmlformats.org/spreadsheetml/2006/main" count="535" uniqueCount="155">
  <si>
    <t>Sex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</si>
  <si>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</si>
  <si>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</si>
  <si>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</si>
  <si>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</si>
  <si>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</si>
  <si>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</si>
  <si>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</si>
  <si>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</si>
  <si>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</si>
  <si>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</si>
  <si>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</si>
  <si>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</si>
  <si>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</si>
  <si>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</si>
  <si>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</si>
  <si>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</si>
  <si>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</si>
  <si>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</si>
  <si>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</si>
  <si>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</si>
  <si>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</si>
  <si>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</si>
  <si>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</si>
  <si>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</si>
  <si>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</si>
  <si>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</si>
  <si>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</si>
  <si>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</si>
  <si>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</si>
  <si>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</si>
  <si>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</si>
  <si>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</si>
  <si>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</si>
  <si>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</si>
  <si>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</si>
  <si>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</si>
  <si>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</si>
  <si>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</si>
  <si>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</si>
  <si>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</si>
  <si>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5-14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</si>
  <si>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</si>
  <si>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</si>
  <si>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</si>
  <si>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</si>
  <si>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</si>
  <si>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</si>
  <si>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</si>
  <si>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</si>
  <si>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</si>
  <si>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</si>
  <si>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</si>
  <si>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</si>
  <si>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</si>
  <si>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</si>
  <si>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</si>
  <si>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</si>
  <si>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</si>
  <si>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</si>
  <si>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</si>
  <si>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</si>
  <si>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</si>
  <si>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</si>
  <si>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</si>
  <si>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</si>
  <si>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</si>
  <si>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HS-1</t>
  </si>
  <si>
    <t>HS-2</t>
  </si>
  <si>
    <t>HS-3</t>
  </si>
  <si>
    <t>HS-4</t>
  </si>
  <si>
    <t>HS-5</t>
  </si>
  <si>
    <t>HS-6</t>
  </si>
  <si>
    <t>HS-7</t>
  </si>
  <si>
    <t>Weight Contributed</t>
  </si>
  <si>
    <t>Ambient Male ID</t>
  </si>
  <si>
    <t>Fertilization?</t>
  </si>
  <si>
    <t>Female Pool</t>
  </si>
  <si>
    <t>Bucket Number</t>
  </si>
  <si>
    <t>Container Volume (mL)</t>
  </si>
  <si>
    <t>Stocking Density (eggs/mL)</t>
  </si>
  <si>
    <t>Oyster ID</t>
  </si>
  <si>
    <t>Average Hatch Rate</t>
  </si>
  <si>
    <t>D-Hinge Count 1</t>
  </si>
  <si>
    <t>D-Hinge Count 2</t>
  </si>
  <si>
    <t>D-Hinge Count 3</t>
  </si>
  <si>
    <t>Average D-Hinge Count</t>
  </si>
  <si>
    <t>Volume 1</t>
  </si>
  <si>
    <t>Volume 2</t>
  </si>
  <si>
    <t>Volume 3</t>
  </si>
  <si>
    <t>1-11</t>
  </si>
  <si>
    <t>HS-8</t>
  </si>
  <si>
    <t>M</t>
  </si>
  <si>
    <t>F</t>
  </si>
  <si>
    <t>HEAT SHOCK</t>
  </si>
  <si>
    <t>LOW PH</t>
  </si>
  <si>
    <t>AMBIENT PH</t>
  </si>
  <si>
    <t>Low</t>
  </si>
  <si>
    <t>Ambient</t>
  </si>
  <si>
    <t>Heat Shock</t>
  </si>
  <si>
    <t>NOT RIPE</t>
  </si>
  <si>
    <t>Hydrate End</t>
  </si>
  <si>
    <t>Hydrate Start</t>
  </si>
  <si>
    <t>Notes</t>
  </si>
  <si>
    <t>Not ripe</t>
  </si>
  <si>
    <t>Location (1 = Outside, 0 = Inside)</t>
  </si>
  <si>
    <t xml:space="preserve"> Sample Egg Density 1</t>
  </si>
  <si>
    <t xml:space="preserve"> Sample Egg Density 2</t>
  </si>
  <si>
    <t xml:space="preserve"> Sample Egg Density 3</t>
  </si>
  <si>
    <t>20 µL sample volume</t>
  </si>
  <si>
    <t>Female Egg Count (eggs)</t>
  </si>
  <si>
    <t>200 µL</t>
  </si>
  <si>
    <t>600 µL</t>
  </si>
  <si>
    <t>Yes</t>
  </si>
  <si>
    <t>First count done with 50 µL, rest with 25 µL. Only confirmed fertilization with this sample.</t>
  </si>
  <si>
    <t>Number of Eggs Added</t>
  </si>
  <si>
    <t>10 µL sample volume, added waaaaaay too many eggs! Needed 7.6 ml only.</t>
  </si>
  <si>
    <t>Polychaete found, saved for Chelsea</t>
  </si>
  <si>
    <t>1-15</t>
  </si>
  <si>
    <t>2-16</t>
  </si>
  <si>
    <t>4-18</t>
  </si>
  <si>
    <t>5-19</t>
  </si>
  <si>
    <t>6-20</t>
  </si>
  <si>
    <t>7-21</t>
  </si>
  <si>
    <t>9-23</t>
  </si>
  <si>
    <t>10-24</t>
  </si>
  <si>
    <t>11-25</t>
  </si>
  <si>
    <t>12-26</t>
  </si>
  <si>
    <t>13-27</t>
  </si>
  <si>
    <t>14-28</t>
  </si>
  <si>
    <t>29-43</t>
  </si>
  <si>
    <t>30-44</t>
  </si>
  <si>
    <t>32-46</t>
  </si>
  <si>
    <t>33-47</t>
  </si>
  <si>
    <t>34-48</t>
  </si>
  <si>
    <t>35-49</t>
  </si>
  <si>
    <t>37-51</t>
  </si>
  <si>
    <t>38-52</t>
  </si>
  <si>
    <t>39-53</t>
  </si>
  <si>
    <t>40-54</t>
  </si>
  <si>
    <t>41-55</t>
  </si>
  <si>
    <t>42-56</t>
  </si>
  <si>
    <t>57-59</t>
  </si>
  <si>
    <t>58-60</t>
  </si>
  <si>
    <t>Amount Female Added (mL)</t>
  </si>
  <si>
    <t>D-Hinge in Tripour</t>
  </si>
  <si>
    <t>Tripour Volume (µL)</t>
  </si>
  <si>
    <t>Tripour Number</t>
  </si>
  <si>
    <t>Note: counts 1 &amp; 2 bled together</t>
  </si>
  <si>
    <t>Maybe double eggs?</t>
  </si>
  <si>
    <t>Average hatch rate, excluding high outliers</t>
  </si>
  <si>
    <t>Amount Male Added (mL)</t>
  </si>
  <si>
    <t>22 total low females</t>
  </si>
  <si>
    <t>26 total ambient females</t>
  </si>
  <si>
    <t>6 total heat shock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</si>
</sst>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20" fontId="0" fillId="0" borderId="0" xfId="0" applyNumberFormat="1"/>
    <xf numFmtId="0" fontId="7" fillId="0" borderId="0" xfId="0" applyFont="1"/>
    <xf numFmtId="0" fontId="6" fillId="0" borderId="0" xfId="0" applyFont="1"/>
    <xf numFmtId="9" fontId="2" fillId="0" borderId="0" xfId="25" applyFont="1" applyAlignment="1">
      <alignment horizontal="center"/>
    </xf>
    <xf numFmtId="9" fontId="0" fillId="0" borderId="0" xfId="25" applyFo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showRuler="0" workbookViewId="0">
      <selection activeCell="C15" sqref="C15"/>
    </sheetView>
  </sheetViews>
  <sheetFormatPr baseColWidth="10" defaultRowHeight="16" x14ac:dyDescent="0.2"/>
  <cols>
    <col min="1" max="1" width="10.83203125" style="2"/>
  </cols>
  <sheetData>
    <row r="1" spans="1:3" x14ac:dyDescent="0.2">
      <c r="A1" s="6" t="s">
        <v>81</v>
      </c>
      <c r="B1" s="3" t="s">
        <v>0</v>
      </c>
    </row>
    <row r="2" spans="1:3" x14ac:dyDescent="0.2">
      <c r="A2" s="2" t="s">
        <v>1</v>
      </c>
      <c r="B2" t="s">
        <v>93</v>
      </c>
    </row>
    <row r="3" spans="1:3" x14ac:dyDescent="0.2">
      <c r="A3" s="2" t="s">
        <v>2</v>
      </c>
      <c r="B3" t="s">
        <v>93</v>
      </c>
    </row>
    <row r="4" spans="1:3" x14ac:dyDescent="0.2">
      <c r="A4" s="2" t="s">
        <v>3</v>
      </c>
      <c r="B4" t="s">
        <v>93</v>
      </c>
    </row>
    <row r="5" spans="1:3" x14ac:dyDescent="0.2">
      <c r="A5" s="2" t="s">
        <v>4</v>
      </c>
      <c r="B5" t="s">
        <v>93</v>
      </c>
    </row>
    <row r="6" spans="1:3" x14ac:dyDescent="0.2">
      <c r="A6" s="2" t="s">
        <v>5</v>
      </c>
      <c r="B6" t="s">
        <v>93</v>
      </c>
    </row>
    <row r="7" spans="1:3" x14ac:dyDescent="0.2">
      <c r="A7" s="2" t="s">
        <v>6</v>
      </c>
      <c r="B7" t="s">
        <v>93</v>
      </c>
    </row>
    <row r="8" spans="1:3" x14ac:dyDescent="0.2">
      <c r="A8" s="2" t="s">
        <v>7</v>
      </c>
      <c r="B8" t="s">
        <v>93</v>
      </c>
    </row>
    <row r="9" spans="1:3" x14ac:dyDescent="0.2">
      <c r="A9" s="2" t="s">
        <v>8</v>
      </c>
      <c r="B9" t="s">
        <v>93</v>
      </c>
    </row>
    <row r="10" spans="1:3" x14ac:dyDescent="0.2">
      <c r="A10" s="2" t="s">
        <v>9</v>
      </c>
      <c r="B10" t="s">
        <v>92</v>
      </c>
    </row>
    <row r="11" spans="1:3" x14ac:dyDescent="0.2">
      <c r="A11" s="2" t="s">
        <v>10</v>
      </c>
      <c r="B11" t="s">
        <v>92</v>
      </c>
    </row>
    <row r="12" spans="1:3" x14ac:dyDescent="0.2">
      <c r="A12" s="2" t="s">
        <v>90</v>
      </c>
      <c r="B12" t="s">
        <v>93</v>
      </c>
    </row>
    <row r="13" spans="1:3" x14ac:dyDescent="0.2">
      <c r="A13" s="2" t="s">
        <v>11</v>
      </c>
      <c r="B13" t="s">
        <v>93</v>
      </c>
    </row>
    <row r="14" spans="1:3" x14ac:dyDescent="0.2">
      <c r="A14" s="2" t="s">
        <v>12</v>
      </c>
      <c r="B14" t="s">
        <v>93</v>
      </c>
    </row>
    <row r="15" spans="1:3" x14ac:dyDescent="0.2">
      <c r="A15" s="2" t="s">
        <v>13</v>
      </c>
      <c r="B15" t="s">
        <v>92</v>
      </c>
      <c r="C15" t="s">
        <v>100</v>
      </c>
    </row>
    <row r="16" spans="1:3" x14ac:dyDescent="0.2">
      <c r="A16" s="2" t="s">
        <v>14</v>
      </c>
      <c r="B16" t="s">
        <v>93</v>
      </c>
    </row>
    <row r="17" spans="1:3" x14ac:dyDescent="0.2">
      <c r="A17" s="2" t="s">
        <v>15</v>
      </c>
      <c r="B17" t="s">
        <v>92</v>
      </c>
    </row>
    <row r="18" spans="1:3" x14ac:dyDescent="0.2">
      <c r="A18" s="2" t="s">
        <v>16</v>
      </c>
      <c r="B18" t="s">
        <v>92</v>
      </c>
    </row>
    <row r="19" spans="1:3" x14ac:dyDescent="0.2">
      <c r="A19" s="2" t="s">
        <v>17</v>
      </c>
      <c r="B19" t="s">
        <v>92</v>
      </c>
    </row>
    <row r="20" spans="1:3" x14ac:dyDescent="0.2">
      <c r="A20" s="2" t="s">
        <v>18</v>
      </c>
      <c r="B20" t="s">
        <v>93</v>
      </c>
    </row>
    <row r="21" spans="1:3" x14ac:dyDescent="0.2">
      <c r="A21" s="2" t="s">
        <v>19</v>
      </c>
      <c r="B21" t="s">
        <v>93</v>
      </c>
    </row>
    <row r="22" spans="1:3" x14ac:dyDescent="0.2">
      <c r="A22" s="2" t="s">
        <v>20</v>
      </c>
      <c r="B22" t="s">
        <v>93</v>
      </c>
    </row>
    <row r="23" spans="1:3" x14ac:dyDescent="0.2">
      <c r="A23" s="2" t="s">
        <v>21</v>
      </c>
      <c r="B23" t="s">
        <v>93</v>
      </c>
    </row>
    <row r="24" spans="1:3" x14ac:dyDescent="0.2">
      <c r="A24" s="2" t="s">
        <v>22</v>
      </c>
      <c r="B24" t="s">
        <v>92</v>
      </c>
    </row>
    <row r="25" spans="1:3" x14ac:dyDescent="0.2">
      <c r="A25" s="2" t="s">
        <v>23</v>
      </c>
      <c r="B25" t="s">
        <v>93</v>
      </c>
    </row>
    <row r="26" spans="1:3" x14ac:dyDescent="0.2">
      <c r="A26" s="2" t="s">
        <v>24</v>
      </c>
      <c r="B26" t="s">
        <v>92</v>
      </c>
      <c r="C26" t="s">
        <v>100</v>
      </c>
    </row>
    <row r="27" spans="1:3" x14ac:dyDescent="0.2">
      <c r="A27" s="2" t="s">
        <v>25</v>
      </c>
      <c r="B27" t="s">
        <v>93</v>
      </c>
    </row>
    <row r="28" spans="1:3" x14ac:dyDescent="0.2">
      <c r="A28" s="2" t="s">
        <v>26</v>
      </c>
      <c r="B28" t="s">
        <v>93</v>
      </c>
    </row>
    <row r="29" spans="1:3" x14ac:dyDescent="0.2">
      <c r="A29" s="2" t="s">
        <v>27</v>
      </c>
      <c r="B29" t="s">
        <v>93</v>
      </c>
    </row>
    <row r="30" spans="1:3" x14ac:dyDescent="0.2">
      <c r="A30" s="2" t="s">
        <v>28</v>
      </c>
      <c r="B30" t="s">
        <v>93</v>
      </c>
    </row>
    <row r="31" spans="1:3" x14ac:dyDescent="0.2">
      <c r="A31" s="2" t="s">
        <v>29</v>
      </c>
      <c r="B31" t="s">
        <v>93</v>
      </c>
    </row>
    <row r="32" spans="1:3" x14ac:dyDescent="0.2">
      <c r="A32" s="2" t="s">
        <v>30</v>
      </c>
      <c r="B32" t="s">
        <v>93</v>
      </c>
    </row>
    <row r="33" spans="1:2" x14ac:dyDescent="0.2">
      <c r="A33" s="2" t="s">
        <v>31</v>
      </c>
      <c r="B33" t="s">
        <v>93</v>
      </c>
    </row>
    <row r="34" spans="1:2" x14ac:dyDescent="0.2">
      <c r="A34" s="2" t="s">
        <v>32</v>
      </c>
      <c r="B34" t="s">
        <v>93</v>
      </c>
    </row>
    <row r="35" spans="1:2" x14ac:dyDescent="0.2">
      <c r="A35" s="2" t="s">
        <v>33</v>
      </c>
      <c r="B35" t="s">
        <v>93</v>
      </c>
    </row>
    <row r="36" spans="1:2" x14ac:dyDescent="0.2">
      <c r="A36" s="2" t="s">
        <v>34</v>
      </c>
      <c r="B36" t="s">
        <v>93</v>
      </c>
    </row>
    <row r="37" spans="1:2" x14ac:dyDescent="0.2">
      <c r="A37" s="2" t="s">
        <v>35</v>
      </c>
      <c r="B37" t="s">
        <v>92</v>
      </c>
    </row>
    <row r="38" spans="1:2" x14ac:dyDescent="0.2">
      <c r="A38" s="2" t="s">
        <v>36</v>
      </c>
      <c r="B38" t="s">
        <v>93</v>
      </c>
    </row>
    <row r="39" spans="1:2" x14ac:dyDescent="0.2">
      <c r="A39" s="2" t="s">
        <v>37</v>
      </c>
      <c r="B39" t="s">
        <v>93</v>
      </c>
    </row>
    <row r="40" spans="1:2" x14ac:dyDescent="0.2">
      <c r="A40" s="2" t="s">
        <v>38</v>
      </c>
      <c r="B40" t="s">
        <v>93</v>
      </c>
    </row>
    <row r="41" spans="1:2" x14ac:dyDescent="0.2">
      <c r="A41" s="2" t="s">
        <v>39</v>
      </c>
      <c r="B41" t="s">
        <v>93</v>
      </c>
    </row>
    <row r="42" spans="1:2" x14ac:dyDescent="0.2">
      <c r="A42" s="2" t="s">
        <v>40</v>
      </c>
      <c r="B42" t="s">
        <v>93</v>
      </c>
    </row>
    <row r="43" spans="1:2" x14ac:dyDescent="0.2">
      <c r="A43" s="2" t="s">
        <v>42</v>
      </c>
      <c r="B43" t="s">
        <v>93</v>
      </c>
    </row>
    <row r="44" spans="1:2" x14ac:dyDescent="0.2">
      <c r="A44" s="2" t="s">
        <v>43</v>
      </c>
      <c r="B44" t="s">
        <v>92</v>
      </c>
    </row>
    <row r="45" spans="1:2" x14ac:dyDescent="0.2">
      <c r="A45" s="2" t="s">
        <v>44</v>
      </c>
      <c r="B45" t="s">
        <v>93</v>
      </c>
    </row>
    <row r="46" spans="1:2" x14ac:dyDescent="0.2">
      <c r="A46" s="2" t="s">
        <v>45</v>
      </c>
      <c r="B46" t="s">
        <v>93</v>
      </c>
    </row>
    <row r="47" spans="1:2" x14ac:dyDescent="0.2">
      <c r="A47" s="2" t="s">
        <v>46</v>
      </c>
      <c r="B47" t="s">
        <v>93</v>
      </c>
    </row>
    <row r="48" spans="1:2" x14ac:dyDescent="0.2">
      <c r="A48" s="2" t="s">
        <v>47</v>
      </c>
      <c r="B48" t="s">
        <v>93</v>
      </c>
    </row>
    <row r="49" spans="1:2" x14ac:dyDescent="0.2">
      <c r="A49" s="2" t="s">
        <v>48</v>
      </c>
      <c r="B49" t="s">
        <v>93</v>
      </c>
    </row>
    <row r="50" spans="1:2" x14ac:dyDescent="0.2">
      <c r="A50" s="2" t="s">
        <v>49</v>
      </c>
      <c r="B50" t="s">
        <v>93</v>
      </c>
    </row>
    <row r="51" spans="1:2" x14ac:dyDescent="0.2">
      <c r="A51" s="2" t="s">
        <v>50</v>
      </c>
      <c r="B51" t="s">
        <v>93</v>
      </c>
    </row>
    <row r="52" spans="1:2" x14ac:dyDescent="0.2">
      <c r="A52" s="2" t="s">
        <v>51</v>
      </c>
      <c r="B52" t="s">
        <v>93</v>
      </c>
    </row>
    <row r="53" spans="1:2" x14ac:dyDescent="0.2">
      <c r="A53" s="2" t="s">
        <v>52</v>
      </c>
      <c r="B53" t="s">
        <v>92</v>
      </c>
    </row>
    <row r="54" spans="1:2" x14ac:dyDescent="0.2">
      <c r="A54" s="2" t="s">
        <v>53</v>
      </c>
      <c r="B54" t="s">
        <v>93</v>
      </c>
    </row>
    <row r="55" spans="1:2" x14ac:dyDescent="0.2">
      <c r="A55" s="2" t="s">
        <v>54</v>
      </c>
      <c r="B55" t="s">
        <v>93</v>
      </c>
    </row>
    <row r="56" spans="1:2" x14ac:dyDescent="0.2">
      <c r="A56" s="2" t="s">
        <v>41</v>
      </c>
      <c r="B56" t="s">
        <v>93</v>
      </c>
    </row>
    <row r="57" spans="1:2" x14ac:dyDescent="0.2">
      <c r="A57" s="2" t="s">
        <v>55</v>
      </c>
      <c r="B57" t="s">
        <v>93</v>
      </c>
    </row>
    <row r="58" spans="1:2" x14ac:dyDescent="0.2">
      <c r="A58" s="2" t="s">
        <v>56</v>
      </c>
      <c r="B58" t="s">
        <v>93</v>
      </c>
    </row>
    <row r="59" spans="1:2" x14ac:dyDescent="0.2">
      <c r="A59" s="2" t="s">
        <v>57</v>
      </c>
      <c r="B59" t="s">
        <v>93</v>
      </c>
    </row>
    <row r="60" spans="1:2" x14ac:dyDescent="0.2">
      <c r="A60" s="2" t="s">
        <v>58</v>
      </c>
      <c r="B60" t="s">
        <v>93</v>
      </c>
    </row>
    <row r="61" spans="1:2" x14ac:dyDescent="0.2">
      <c r="A61" s="2" t="s">
        <v>59</v>
      </c>
      <c r="B61" t="s">
        <v>92</v>
      </c>
    </row>
    <row r="62" spans="1:2" x14ac:dyDescent="0.2">
      <c r="A62" s="2" t="s">
        <v>60</v>
      </c>
      <c r="B62" t="s">
        <v>93</v>
      </c>
    </row>
    <row r="63" spans="1:2" x14ac:dyDescent="0.2">
      <c r="A63" s="2" t="s">
        <v>61</v>
      </c>
      <c r="B63" t="s">
        <v>93</v>
      </c>
    </row>
    <row r="64" spans="1:2" x14ac:dyDescent="0.2">
      <c r="A64" s="2" t="s">
        <v>62</v>
      </c>
      <c r="B64" t="s">
        <v>92</v>
      </c>
    </row>
    <row r="65" spans="1:2" x14ac:dyDescent="0.2">
      <c r="A65" s="2" t="s">
        <v>63</v>
      </c>
      <c r="B65" t="s">
        <v>93</v>
      </c>
    </row>
    <row r="66" spans="1:2" x14ac:dyDescent="0.2">
      <c r="A66" s="2" t="s">
        <v>64</v>
      </c>
      <c r="B66" t="s">
        <v>93</v>
      </c>
    </row>
    <row r="67" spans="1:2" x14ac:dyDescent="0.2">
      <c r="A67" s="2" t="s">
        <v>65</v>
      </c>
      <c r="B67" t="s">
        <v>92</v>
      </c>
    </row>
    <row r="68" spans="1:2" x14ac:dyDescent="0.2">
      <c r="A68" s="2" t="s">
        <v>66</v>
      </c>
      <c r="B68" t="s">
        <v>93</v>
      </c>
    </row>
    <row r="69" spans="1:2" x14ac:dyDescent="0.2">
      <c r="A69" s="2" t="s">
        <v>67</v>
      </c>
      <c r="B69" t="s">
        <v>93</v>
      </c>
    </row>
    <row r="70" spans="1:2" x14ac:dyDescent="0.2">
      <c r="A70" s="2" t="s">
        <v>68</v>
      </c>
      <c r="B70" t="s">
        <v>93</v>
      </c>
    </row>
    <row r="71" spans="1:2" x14ac:dyDescent="0.2">
      <c r="A71" s="2" t="s">
        <v>69</v>
      </c>
      <c r="B71" t="s">
        <v>93</v>
      </c>
    </row>
    <row r="72" spans="1:2" x14ac:dyDescent="0.2">
      <c r="A72" s="2" t="s">
        <v>70</v>
      </c>
      <c r="B72" t="s">
        <v>93</v>
      </c>
    </row>
    <row r="73" spans="1:2" x14ac:dyDescent="0.2">
      <c r="A73" s="2" t="s">
        <v>71</v>
      </c>
      <c r="B73" t="s">
        <v>93</v>
      </c>
    </row>
    <row r="74" spans="1:2" x14ac:dyDescent="0.2">
      <c r="A74" s="2" t="s">
        <v>72</v>
      </c>
      <c r="B74" t="s">
        <v>93</v>
      </c>
    </row>
    <row r="75" spans="1:2" x14ac:dyDescent="0.2">
      <c r="A75" s="2" t="s">
        <v>73</v>
      </c>
      <c r="B75" t="s">
        <v>92</v>
      </c>
    </row>
    <row r="76" spans="1:2" x14ac:dyDescent="0.2">
      <c r="A76" s="2" t="s">
        <v>91</v>
      </c>
      <c r="B76" t="s"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showRuler="0" workbookViewId="0">
      <selection activeCell="C63" sqref="C63"/>
    </sheetView>
  </sheetViews>
  <sheetFormatPr baseColWidth="10" defaultRowHeight="16" x14ac:dyDescent="0.2"/>
  <cols>
    <col min="4" max="4" width="11.1640625" bestFit="1" customWidth="1"/>
    <col min="5" max="5" width="10.83203125" customWidth="1"/>
  </cols>
  <sheetData>
    <row r="1" spans="1:16384" x14ac:dyDescent="0.2">
      <c r="A1" s="3" t="s">
        <v>95</v>
      </c>
      <c r="B1" s="3" t="s">
        <v>74</v>
      </c>
      <c r="C1" s="3" t="s">
        <v>103</v>
      </c>
      <c r="D1" s="3" t="s">
        <v>102</v>
      </c>
      <c r="E1" s="3" t="s">
        <v>101</v>
      </c>
    </row>
    <row r="2" spans="1:16384" x14ac:dyDescent="0.2">
      <c r="A2" s="2" t="s">
        <v>1</v>
      </c>
      <c r="B2">
        <v>1</v>
      </c>
      <c r="D2" s="10">
        <v>0.16111111111111112</v>
      </c>
      <c r="E2" s="10">
        <v>0.19236111111111112</v>
      </c>
    </row>
    <row r="3" spans="1:16384" x14ac:dyDescent="0.2">
      <c r="A3" s="2" t="s">
        <v>2</v>
      </c>
      <c r="B3">
        <v>1.1000000000000001</v>
      </c>
    </row>
    <row r="4" spans="1:16384" x14ac:dyDescent="0.2">
      <c r="A4" s="2" t="s">
        <v>3</v>
      </c>
      <c r="B4">
        <v>1</v>
      </c>
    </row>
    <row r="5" spans="1:16384" x14ac:dyDescent="0.2">
      <c r="A5" s="2" t="s">
        <v>4</v>
      </c>
      <c r="B5">
        <v>1.1000000000000001</v>
      </c>
    </row>
    <row r="6" spans="1:16384" x14ac:dyDescent="0.2">
      <c r="A6" s="2" t="s">
        <v>5</v>
      </c>
      <c r="B6">
        <v>1</v>
      </c>
    </row>
    <row r="7" spans="1:16384" x14ac:dyDescent="0.2">
      <c r="A7" s="2" t="s">
        <v>6</v>
      </c>
      <c r="B7">
        <v>0</v>
      </c>
      <c r="C7" t="s">
        <v>117</v>
      </c>
    </row>
    <row r="8" spans="1:16384" x14ac:dyDescent="0.2">
      <c r="A8" s="2" t="s">
        <v>7</v>
      </c>
      <c r="B8">
        <v>0</v>
      </c>
      <c r="C8" t="s">
        <v>117</v>
      </c>
    </row>
    <row r="9" spans="1:16384" x14ac:dyDescent="0.2">
      <c r="A9" s="2" t="s">
        <v>8</v>
      </c>
      <c r="B9">
        <v>1</v>
      </c>
    </row>
    <row r="10" spans="1:16384" x14ac:dyDescent="0.2">
      <c r="A10" s="7" t="s">
        <v>90</v>
      </c>
      <c r="B10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:16384" x14ac:dyDescent="0.2">
      <c r="A11" s="2" t="s">
        <v>11</v>
      </c>
      <c r="B11">
        <v>1</v>
      </c>
    </row>
    <row r="12" spans="1:16384" x14ac:dyDescent="0.2">
      <c r="A12" s="2" t="s">
        <v>12</v>
      </c>
      <c r="B12">
        <v>1</v>
      </c>
    </row>
    <row r="13" spans="1:16384" x14ac:dyDescent="0.2">
      <c r="A13" s="2" t="s">
        <v>14</v>
      </c>
      <c r="B13">
        <v>1</v>
      </c>
    </row>
    <row r="14" spans="1:16384" x14ac:dyDescent="0.2">
      <c r="A14" s="2" t="s">
        <v>18</v>
      </c>
      <c r="B14">
        <v>1</v>
      </c>
    </row>
    <row r="15" spans="1:16384" x14ac:dyDescent="0.2">
      <c r="A15" s="2" t="s">
        <v>19</v>
      </c>
      <c r="B15">
        <v>1.1000000000000001</v>
      </c>
    </row>
    <row r="16" spans="1:16384" x14ac:dyDescent="0.2">
      <c r="A16" s="2" t="s">
        <v>20</v>
      </c>
      <c r="B16">
        <v>1</v>
      </c>
    </row>
    <row r="17" spans="1:5" x14ac:dyDescent="0.2">
      <c r="A17" s="2" t="s">
        <v>21</v>
      </c>
      <c r="B17">
        <v>1</v>
      </c>
    </row>
    <row r="18" spans="1:5" x14ac:dyDescent="0.2">
      <c r="A18" s="2" t="s">
        <v>23</v>
      </c>
      <c r="B18">
        <v>1</v>
      </c>
    </row>
    <row r="19" spans="1:5" x14ac:dyDescent="0.2">
      <c r="A19" s="2" t="s">
        <v>25</v>
      </c>
      <c r="B19">
        <v>1.1000000000000001</v>
      </c>
    </row>
    <row r="20" spans="1:5" x14ac:dyDescent="0.2">
      <c r="A20" s="2" t="s">
        <v>26</v>
      </c>
      <c r="B20">
        <v>1.1000000000000001</v>
      </c>
    </row>
    <row r="21" spans="1:5" x14ac:dyDescent="0.2">
      <c r="A21" s="2" t="s">
        <v>27</v>
      </c>
      <c r="B21">
        <v>1</v>
      </c>
    </row>
    <row r="22" spans="1:5" x14ac:dyDescent="0.2">
      <c r="A22" s="2" t="s">
        <v>28</v>
      </c>
      <c r="B22">
        <v>1</v>
      </c>
    </row>
    <row r="23" spans="1:5" x14ac:dyDescent="0.2">
      <c r="A23" s="2" t="s">
        <v>29</v>
      </c>
      <c r="B23">
        <v>1</v>
      </c>
    </row>
    <row r="24" spans="1:5" x14ac:dyDescent="0.2">
      <c r="A24" s="2" t="s">
        <v>30</v>
      </c>
      <c r="B24">
        <v>1.1000000000000001</v>
      </c>
    </row>
    <row r="25" spans="1:5" x14ac:dyDescent="0.2">
      <c r="A25" s="2" t="s">
        <v>31</v>
      </c>
      <c r="B25">
        <v>1</v>
      </c>
      <c r="C25" t="s">
        <v>152</v>
      </c>
    </row>
    <row r="26" spans="1:5" x14ac:dyDescent="0.2">
      <c r="A26" s="6" t="s">
        <v>96</v>
      </c>
      <c r="B26" s="3" t="s">
        <v>74</v>
      </c>
      <c r="C26" s="11" t="s">
        <v>103</v>
      </c>
      <c r="D26" s="11" t="s">
        <v>102</v>
      </c>
      <c r="E26" s="11" t="s">
        <v>101</v>
      </c>
    </row>
    <row r="27" spans="1:5" x14ac:dyDescent="0.2">
      <c r="A27" s="2" t="s">
        <v>32</v>
      </c>
      <c r="B27">
        <v>1</v>
      </c>
      <c r="D27" s="10">
        <v>0.17708333333333334</v>
      </c>
      <c r="E27">
        <v>5</v>
      </c>
    </row>
    <row r="28" spans="1:5" x14ac:dyDescent="0.2">
      <c r="A28" s="2" t="s">
        <v>33</v>
      </c>
      <c r="B28">
        <v>1</v>
      </c>
    </row>
    <row r="29" spans="1:5" x14ac:dyDescent="0.2">
      <c r="A29" s="2" t="s">
        <v>34</v>
      </c>
      <c r="B29">
        <v>1.2</v>
      </c>
    </row>
    <row r="30" spans="1:5" x14ac:dyDescent="0.2">
      <c r="A30" s="2" t="s">
        <v>36</v>
      </c>
      <c r="B30">
        <v>1</v>
      </c>
    </row>
    <row r="31" spans="1:5" x14ac:dyDescent="0.2">
      <c r="A31" s="2" t="s">
        <v>37</v>
      </c>
      <c r="B31">
        <v>1</v>
      </c>
    </row>
    <row r="32" spans="1:5" x14ac:dyDescent="0.2">
      <c r="A32" s="2" t="s">
        <v>38</v>
      </c>
      <c r="B32">
        <v>1</v>
      </c>
    </row>
    <row r="33" spans="1:3" x14ac:dyDescent="0.2">
      <c r="A33" s="2" t="s">
        <v>39</v>
      </c>
      <c r="B33">
        <v>0</v>
      </c>
      <c r="C33" t="s">
        <v>104</v>
      </c>
    </row>
    <row r="34" spans="1:3" x14ac:dyDescent="0.2">
      <c r="A34" s="2" t="s">
        <v>40</v>
      </c>
      <c r="B34">
        <v>1</v>
      </c>
    </row>
    <row r="35" spans="1:3" x14ac:dyDescent="0.2">
      <c r="A35" s="2" t="s">
        <v>42</v>
      </c>
      <c r="B35">
        <v>1</v>
      </c>
    </row>
    <row r="36" spans="1:3" x14ac:dyDescent="0.2">
      <c r="A36" s="2" t="s">
        <v>44</v>
      </c>
      <c r="B36">
        <v>1</v>
      </c>
    </row>
    <row r="37" spans="1:3" x14ac:dyDescent="0.2">
      <c r="A37" s="2" t="s">
        <v>45</v>
      </c>
      <c r="B37">
        <v>1</v>
      </c>
    </row>
    <row r="38" spans="1:3" x14ac:dyDescent="0.2">
      <c r="A38" s="2" t="s">
        <v>46</v>
      </c>
      <c r="B38">
        <v>0</v>
      </c>
      <c r="C38" t="s">
        <v>104</v>
      </c>
    </row>
    <row r="39" spans="1:3" x14ac:dyDescent="0.2">
      <c r="A39" s="2" t="s">
        <v>47</v>
      </c>
      <c r="B39">
        <v>1</v>
      </c>
    </row>
    <row r="40" spans="1:3" x14ac:dyDescent="0.2">
      <c r="A40" s="2" t="s">
        <v>48</v>
      </c>
      <c r="B40">
        <v>1</v>
      </c>
    </row>
    <row r="41" spans="1:3" x14ac:dyDescent="0.2">
      <c r="A41" s="2" t="s">
        <v>49</v>
      </c>
      <c r="B41">
        <v>1.1000000000000001</v>
      </c>
    </row>
    <row r="42" spans="1:3" x14ac:dyDescent="0.2">
      <c r="A42" s="2" t="s">
        <v>50</v>
      </c>
      <c r="B42">
        <v>1</v>
      </c>
    </row>
    <row r="43" spans="1:3" x14ac:dyDescent="0.2">
      <c r="A43" s="2" t="s">
        <v>51</v>
      </c>
      <c r="B43">
        <v>1.2</v>
      </c>
    </row>
    <row r="44" spans="1:3" x14ac:dyDescent="0.2">
      <c r="A44" s="2" t="s">
        <v>53</v>
      </c>
      <c r="B44">
        <v>1</v>
      </c>
    </row>
    <row r="45" spans="1:3" x14ac:dyDescent="0.2">
      <c r="A45" s="2" t="s">
        <v>54</v>
      </c>
      <c r="B45">
        <v>1</v>
      </c>
    </row>
    <row r="46" spans="1:3" x14ac:dyDescent="0.2">
      <c r="A46" s="2" t="s">
        <v>41</v>
      </c>
      <c r="B46">
        <v>1</v>
      </c>
    </row>
    <row r="47" spans="1:3" x14ac:dyDescent="0.2">
      <c r="A47" s="2" t="s">
        <v>55</v>
      </c>
      <c r="B47">
        <v>1</v>
      </c>
    </row>
    <row r="48" spans="1:3" x14ac:dyDescent="0.2">
      <c r="A48" s="2" t="s">
        <v>56</v>
      </c>
      <c r="B48">
        <v>1</v>
      </c>
    </row>
    <row r="49" spans="1:5" x14ac:dyDescent="0.2">
      <c r="A49" s="2" t="s">
        <v>57</v>
      </c>
      <c r="B49">
        <v>0</v>
      </c>
      <c r="C49" t="s">
        <v>104</v>
      </c>
    </row>
    <row r="50" spans="1:5" x14ac:dyDescent="0.2">
      <c r="A50" s="2" t="s">
        <v>58</v>
      </c>
      <c r="B50">
        <v>1</v>
      </c>
    </row>
    <row r="51" spans="1:5" x14ac:dyDescent="0.2">
      <c r="A51" s="2" t="s">
        <v>60</v>
      </c>
      <c r="B51">
        <v>1.1000000000000001</v>
      </c>
    </row>
    <row r="52" spans="1:5" x14ac:dyDescent="0.2">
      <c r="A52" s="2" t="s">
        <v>61</v>
      </c>
      <c r="B52">
        <v>1</v>
      </c>
    </row>
    <row r="53" spans="1:5" x14ac:dyDescent="0.2">
      <c r="A53" s="2" t="s">
        <v>63</v>
      </c>
      <c r="B53">
        <v>1</v>
      </c>
    </row>
    <row r="54" spans="1:5" x14ac:dyDescent="0.2">
      <c r="A54" s="2" t="s">
        <v>64</v>
      </c>
      <c r="B54">
        <v>1</v>
      </c>
    </row>
    <row r="55" spans="1:5" x14ac:dyDescent="0.2">
      <c r="A55" s="2" t="s">
        <v>66</v>
      </c>
      <c r="B55">
        <v>1</v>
      </c>
      <c r="C55" t="s">
        <v>153</v>
      </c>
    </row>
    <row r="56" spans="1:5" x14ac:dyDescent="0.2">
      <c r="A56" s="6" t="s">
        <v>94</v>
      </c>
      <c r="B56" s="3" t="s">
        <v>74</v>
      </c>
      <c r="C56" s="11" t="s">
        <v>103</v>
      </c>
      <c r="D56" s="11" t="s">
        <v>102</v>
      </c>
      <c r="E56" s="11" t="s">
        <v>101</v>
      </c>
    </row>
    <row r="57" spans="1:5" x14ac:dyDescent="0.2">
      <c r="A57" s="2" t="s">
        <v>67</v>
      </c>
      <c r="B57">
        <v>1</v>
      </c>
    </row>
    <row r="58" spans="1:5" x14ac:dyDescent="0.2">
      <c r="A58" s="2" t="s">
        <v>68</v>
      </c>
      <c r="B58">
        <v>1</v>
      </c>
    </row>
    <row r="59" spans="1:5" x14ac:dyDescent="0.2">
      <c r="A59" s="2" t="s">
        <v>69</v>
      </c>
      <c r="B59">
        <v>1</v>
      </c>
    </row>
    <row r="60" spans="1:5" x14ac:dyDescent="0.2">
      <c r="A60" s="2" t="s">
        <v>70</v>
      </c>
      <c r="B60">
        <v>1</v>
      </c>
    </row>
    <row r="61" spans="1:5" x14ac:dyDescent="0.2">
      <c r="A61" s="2" t="s">
        <v>71</v>
      </c>
      <c r="B61">
        <v>1</v>
      </c>
    </row>
    <row r="62" spans="1:5" x14ac:dyDescent="0.2">
      <c r="A62" s="2" t="s">
        <v>72</v>
      </c>
      <c r="B62">
        <v>1</v>
      </c>
      <c r="C62" t="s">
        <v>154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Ruler="0" workbookViewId="0">
      <selection activeCell="F58" sqref="F58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9.83203125" customWidth="1"/>
    <col min="4" max="4" width="9.5" customWidth="1"/>
    <col min="5" max="5" width="9" customWidth="1"/>
    <col min="6" max="6" width="17.1640625" customWidth="1"/>
    <col min="7" max="7" width="16.1640625" customWidth="1"/>
    <col min="8" max="8" width="9.5" bestFit="1" customWidth="1"/>
    <col min="9" max="9" width="13" customWidth="1"/>
    <col min="10" max="10" width="15.33203125" bestFit="1" customWidth="1"/>
    <col min="11" max="11" width="15.5" customWidth="1"/>
    <col min="12" max="12" width="12.1640625" bestFit="1" customWidth="1"/>
    <col min="13" max="13" width="11.6640625" customWidth="1"/>
  </cols>
  <sheetData>
    <row r="1" spans="1:14" s="3" customFormat="1" ht="48" x14ac:dyDescent="0.2">
      <c r="A1" s="4" t="s">
        <v>78</v>
      </c>
      <c r="B1" s="4" t="s">
        <v>77</v>
      </c>
      <c r="C1" s="5" t="s">
        <v>106</v>
      </c>
      <c r="D1" s="5" t="s">
        <v>107</v>
      </c>
      <c r="E1" s="5" t="s">
        <v>108</v>
      </c>
      <c r="F1" s="5" t="s">
        <v>110</v>
      </c>
      <c r="G1" s="5" t="s">
        <v>79</v>
      </c>
      <c r="H1" s="5" t="s">
        <v>80</v>
      </c>
      <c r="I1" s="5" t="s">
        <v>144</v>
      </c>
      <c r="J1" s="4" t="s">
        <v>75</v>
      </c>
      <c r="K1" s="5" t="s">
        <v>151</v>
      </c>
      <c r="L1" s="4" t="s">
        <v>76</v>
      </c>
      <c r="M1" s="5" t="s">
        <v>105</v>
      </c>
      <c r="N1" s="4" t="s">
        <v>103</v>
      </c>
    </row>
    <row r="2" spans="1:14" x14ac:dyDescent="0.2">
      <c r="A2">
        <v>1</v>
      </c>
      <c r="B2" t="s">
        <v>97</v>
      </c>
      <c r="C2">
        <f>408/2</f>
        <v>204</v>
      </c>
      <c r="D2">
        <v>326</v>
      </c>
      <c r="E2">
        <v>256</v>
      </c>
      <c r="F2">
        <f>((AVERAGE($C$2:$E$2))/25)*2500000</f>
        <v>26200000</v>
      </c>
      <c r="G2" s="1">
        <v>15000</v>
      </c>
      <c r="H2">
        <v>7</v>
      </c>
      <c r="I2">
        <f>((G2*H2)*2500)/F2</f>
        <v>10.019083969465649</v>
      </c>
      <c r="J2" s="2" t="s">
        <v>9</v>
      </c>
      <c r="K2" t="s">
        <v>111</v>
      </c>
      <c r="L2" t="s">
        <v>113</v>
      </c>
      <c r="M2">
        <v>1</v>
      </c>
      <c r="N2" t="s">
        <v>114</v>
      </c>
    </row>
    <row r="3" spans="1:14" x14ac:dyDescent="0.2">
      <c r="A3">
        <v>2</v>
      </c>
      <c r="B3" t="s">
        <v>97</v>
      </c>
      <c r="F3">
        <f t="shared" ref="F3:F29" si="0">((AVERAGE($C$2:$E$2))/25)*2500000</f>
        <v>26200000</v>
      </c>
      <c r="G3" s="1">
        <v>15000</v>
      </c>
      <c r="H3">
        <v>7</v>
      </c>
      <c r="I3">
        <f t="shared" ref="I3:I61" si="1">((G3*H3)*2500)/F3</f>
        <v>10.019083969465649</v>
      </c>
      <c r="J3" s="2" t="s">
        <v>10</v>
      </c>
      <c r="K3" t="s">
        <v>111</v>
      </c>
      <c r="L3" t="s">
        <v>113</v>
      </c>
      <c r="M3">
        <v>1</v>
      </c>
    </row>
    <row r="4" spans="1:14" s="8" customFormat="1" hidden="1" x14ac:dyDescent="0.2">
      <c r="A4" s="8">
        <v>3</v>
      </c>
      <c r="B4" s="8" t="s">
        <v>97</v>
      </c>
      <c r="F4">
        <f t="shared" si="0"/>
        <v>26200000</v>
      </c>
      <c r="G4" s="1">
        <v>15000</v>
      </c>
      <c r="H4" s="8">
        <v>7</v>
      </c>
      <c r="I4">
        <f t="shared" si="1"/>
        <v>10.019083969465649</v>
      </c>
      <c r="J4" s="9" t="s">
        <v>13</v>
      </c>
      <c r="L4" t="s">
        <v>113</v>
      </c>
      <c r="M4" s="8">
        <v>0</v>
      </c>
    </row>
    <row r="5" spans="1:14" x14ac:dyDescent="0.2">
      <c r="A5">
        <v>4</v>
      </c>
      <c r="B5" t="s">
        <v>97</v>
      </c>
      <c r="F5">
        <f t="shared" si="0"/>
        <v>26200000</v>
      </c>
      <c r="G5" s="1">
        <v>15000</v>
      </c>
      <c r="H5">
        <v>7</v>
      </c>
      <c r="I5">
        <f t="shared" si="1"/>
        <v>10.019083969465649</v>
      </c>
      <c r="J5" s="2" t="s">
        <v>15</v>
      </c>
      <c r="K5" t="s">
        <v>111</v>
      </c>
      <c r="L5" t="s">
        <v>113</v>
      </c>
      <c r="M5">
        <v>1</v>
      </c>
    </row>
    <row r="6" spans="1:14" x14ac:dyDescent="0.2">
      <c r="A6">
        <v>5</v>
      </c>
      <c r="B6" t="s">
        <v>97</v>
      </c>
      <c r="F6">
        <f t="shared" si="0"/>
        <v>26200000</v>
      </c>
      <c r="G6" s="1">
        <v>15000</v>
      </c>
      <c r="H6">
        <v>7</v>
      </c>
      <c r="I6">
        <f t="shared" si="1"/>
        <v>10.019083969465649</v>
      </c>
      <c r="J6" s="2" t="s">
        <v>16</v>
      </c>
      <c r="K6" t="s">
        <v>111</v>
      </c>
      <c r="L6" t="s">
        <v>113</v>
      </c>
      <c r="M6">
        <v>1</v>
      </c>
    </row>
    <row r="7" spans="1:14" x14ac:dyDescent="0.2">
      <c r="A7">
        <v>6</v>
      </c>
      <c r="B7" t="s">
        <v>97</v>
      </c>
      <c r="F7">
        <f t="shared" si="0"/>
        <v>26200000</v>
      </c>
      <c r="G7" s="1">
        <v>15000</v>
      </c>
      <c r="H7">
        <v>7</v>
      </c>
      <c r="I7">
        <f t="shared" si="1"/>
        <v>10.019083969465649</v>
      </c>
      <c r="J7" s="2" t="s">
        <v>17</v>
      </c>
      <c r="K7" t="s">
        <v>111</v>
      </c>
      <c r="L7" t="s">
        <v>113</v>
      </c>
      <c r="M7">
        <v>1</v>
      </c>
    </row>
    <row r="8" spans="1:14" x14ac:dyDescent="0.2">
      <c r="A8">
        <v>7</v>
      </c>
      <c r="B8" t="s">
        <v>97</v>
      </c>
      <c r="F8">
        <f t="shared" si="0"/>
        <v>26200000</v>
      </c>
      <c r="G8" s="1">
        <v>15000</v>
      </c>
      <c r="H8">
        <v>7</v>
      </c>
      <c r="I8">
        <f t="shared" si="1"/>
        <v>10.019083969465649</v>
      </c>
      <c r="J8" s="2" t="s">
        <v>22</v>
      </c>
      <c r="K8" t="s">
        <v>111</v>
      </c>
      <c r="L8" t="s">
        <v>113</v>
      </c>
      <c r="M8">
        <v>1</v>
      </c>
    </row>
    <row r="9" spans="1:14" s="8" customFormat="1" hidden="1" x14ac:dyDescent="0.2">
      <c r="A9" s="8">
        <v>8</v>
      </c>
      <c r="B9" s="8" t="s">
        <v>97</v>
      </c>
      <c r="F9">
        <f t="shared" si="0"/>
        <v>26200000</v>
      </c>
      <c r="G9" s="1">
        <v>15000</v>
      </c>
      <c r="H9" s="8">
        <v>7</v>
      </c>
      <c r="I9">
        <f t="shared" si="1"/>
        <v>10.019083969465649</v>
      </c>
      <c r="J9" s="9" t="s">
        <v>24</v>
      </c>
      <c r="L9" t="s">
        <v>113</v>
      </c>
      <c r="M9" s="8">
        <v>1</v>
      </c>
    </row>
    <row r="10" spans="1:14" x14ac:dyDescent="0.2">
      <c r="A10">
        <v>9</v>
      </c>
      <c r="B10" t="s">
        <v>97</v>
      </c>
      <c r="F10">
        <f t="shared" si="0"/>
        <v>26200000</v>
      </c>
      <c r="G10" s="1">
        <v>15000</v>
      </c>
      <c r="H10">
        <v>7</v>
      </c>
      <c r="I10">
        <f t="shared" si="1"/>
        <v>10.019083969465649</v>
      </c>
      <c r="J10" s="2" t="s">
        <v>35</v>
      </c>
      <c r="K10" s="12" t="s">
        <v>111</v>
      </c>
      <c r="L10" t="s">
        <v>113</v>
      </c>
      <c r="M10">
        <v>1</v>
      </c>
    </row>
    <row r="11" spans="1:14" x14ac:dyDescent="0.2">
      <c r="A11">
        <v>10</v>
      </c>
      <c r="B11" t="s">
        <v>97</v>
      </c>
      <c r="F11">
        <f t="shared" si="0"/>
        <v>26200000</v>
      </c>
      <c r="G11" s="1">
        <v>15000</v>
      </c>
      <c r="H11">
        <v>7</v>
      </c>
      <c r="I11">
        <f t="shared" si="1"/>
        <v>10.019083969465649</v>
      </c>
      <c r="J11" s="2" t="s">
        <v>43</v>
      </c>
      <c r="K11" s="12" t="s">
        <v>111</v>
      </c>
      <c r="L11" t="s">
        <v>113</v>
      </c>
      <c r="M11">
        <v>1</v>
      </c>
    </row>
    <row r="12" spans="1:14" x14ac:dyDescent="0.2">
      <c r="A12">
        <v>11</v>
      </c>
      <c r="B12" t="s">
        <v>97</v>
      </c>
      <c r="F12">
        <f t="shared" si="0"/>
        <v>26200000</v>
      </c>
      <c r="G12" s="1">
        <v>15000</v>
      </c>
      <c r="H12">
        <v>7</v>
      </c>
      <c r="I12">
        <f t="shared" si="1"/>
        <v>10.019083969465649</v>
      </c>
      <c r="J12" s="2" t="s">
        <v>52</v>
      </c>
      <c r="K12" s="12" t="s">
        <v>111</v>
      </c>
      <c r="L12" t="s">
        <v>113</v>
      </c>
      <c r="M12">
        <v>1</v>
      </c>
    </row>
    <row r="13" spans="1:14" x14ac:dyDescent="0.2">
      <c r="A13">
        <v>12</v>
      </c>
      <c r="B13" t="s">
        <v>97</v>
      </c>
      <c r="F13">
        <f t="shared" si="0"/>
        <v>26200000</v>
      </c>
      <c r="G13" s="1">
        <v>15000</v>
      </c>
      <c r="H13">
        <v>7</v>
      </c>
      <c r="I13">
        <f t="shared" si="1"/>
        <v>10.019083969465649</v>
      </c>
      <c r="J13" s="2" t="s">
        <v>59</v>
      </c>
      <c r="K13" s="12" t="s">
        <v>111</v>
      </c>
      <c r="L13" t="s">
        <v>113</v>
      </c>
      <c r="M13">
        <v>1</v>
      </c>
    </row>
    <row r="14" spans="1:14" x14ac:dyDescent="0.2">
      <c r="A14">
        <v>13</v>
      </c>
      <c r="B14" t="s">
        <v>97</v>
      </c>
      <c r="F14">
        <f t="shared" si="0"/>
        <v>26200000</v>
      </c>
      <c r="G14" s="1">
        <v>15000</v>
      </c>
      <c r="H14">
        <v>7</v>
      </c>
      <c r="I14">
        <f t="shared" si="1"/>
        <v>10.019083969465649</v>
      </c>
      <c r="J14" s="2" t="s">
        <v>62</v>
      </c>
      <c r="K14" s="12" t="s">
        <v>111</v>
      </c>
      <c r="L14" t="s">
        <v>113</v>
      </c>
      <c r="M14">
        <v>1</v>
      </c>
    </row>
    <row r="15" spans="1:14" x14ac:dyDescent="0.2">
      <c r="A15">
        <v>14</v>
      </c>
      <c r="B15" t="s">
        <v>97</v>
      </c>
      <c r="F15">
        <f t="shared" si="0"/>
        <v>26200000</v>
      </c>
      <c r="G15" s="1">
        <v>15000</v>
      </c>
      <c r="H15">
        <v>7</v>
      </c>
      <c r="I15">
        <f t="shared" si="1"/>
        <v>10.019083969465649</v>
      </c>
      <c r="J15" s="2" t="s">
        <v>65</v>
      </c>
      <c r="K15" s="12" t="s">
        <v>111</v>
      </c>
      <c r="L15" t="s">
        <v>113</v>
      </c>
      <c r="M15">
        <v>1</v>
      </c>
    </row>
    <row r="16" spans="1:14" x14ac:dyDescent="0.2">
      <c r="A16">
        <v>15</v>
      </c>
      <c r="B16" t="s">
        <v>97</v>
      </c>
      <c r="F16">
        <f t="shared" si="0"/>
        <v>26200000</v>
      </c>
      <c r="G16" s="1">
        <v>15000</v>
      </c>
      <c r="H16">
        <v>7</v>
      </c>
      <c r="I16">
        <f t="shared" si="1"/>
        <v>10.019083969465649</v>
      </c>
      <c r="J16" s="2" t="s">
        <v>9</v>
      </c>
      <c r="K16" t="s">
        <v>111</v>
      </c>
      <c r="L16" t="s">
        <v>113</v>
      </c>
      <c r="M16">
        <v>1</v>
      </c>
    </row>
    <row r="17" spans="1:14" x14ac:dyDescent="0.2">
      <c r="A17">
        <v>16</v>
      </c>
      <c r="B17" t="s">
        <v>97</v>
      </c>
      <c r="F17">
        <f t="shared" si="0"/>
        <v>26200000</v>
      </c>
      <c r="G17" s="1">
        <v>15000</v>
      </c>
      <c r="H17">
        <v>7</v>
      </c>
      <c r="I17">
        <f t="shared" si="1"/>
        <v>10.019083969465649</v>
      </c>
      <c r="J17" s="2" t="s">
        <v>10</v>
      </c>
      <c r="K17" t="s">
        <v>111</v>
      </c>
      <c r="L17" t="s">
        <v>113</v>
      </c>
      <c r="M17">
        <v>0</v>
      </c>
    </row>
    <row r="18" spans="1:14" s="8" customFormat="1" hidden="1" x14ac:dyDescent="0.2">
      <c r="A18" s="8">
        <v>17</v>
      </c>
      <c r="B18" s="8" t="s">
        <v>97</v>
      </c>
      <c r="F18">
        <f t="shared" si="0"/>
        <v>26200000</v>
      </c>
      <c r="G18" s="1">
        <v>15000</v>
      </c>
      <c r="H18" s="8">
        <v>7</v>
      </c>
      <c r="I18">
        <f t="shared" si="1"/>
        <v>10.019083969465649</v>
      </c>
      <c r="J18" s="9" t="s">
        <v>13</v>
      </c>
      <c r="K18" t="s">
        <v>111</v>
      </c>
      <c r="L18" t="s">
        <v>113</v>
      </c>
      <c r="M18" s="8">
        <v>1</v>
      </c>
    </row>
    <row r="19" spans="1:14" x14ac:dyDescent="0.2">
      <c r="A19">
        <v>18</v>
      </c>
      <c r="B19" t="s">
        <v>97</v>
      </c>
      <c r="F19">
        <f t="shared" si="0"/>
        <v>26200000</v>
      </c>
      <c r="G19" s="1">
        <v>15000</v>
      </c>
      <c r="H19">
        <v>7</v>
      </c>
      <c r="I19">
        <f t="shared" si="1"/>
        <v>10.019083969465649</v>
      </c>
      <c r="J19" s="2" t="s">
        <v>15</v>
      </c>
      <c r="K19" t="s">
        <v>111</v>
      </c>
      <c r="L19" t="s">
        <v>113</v>
      </c>
      <c r="M19">
        <v>1</v>
      </c>
    </row>
    <row r="20" spans="1:14" x14ac:dyDescent="0.2">
      <c r="A20">
        <v>19</v>
      </c>
      <c r="B20" t="s">
        <v>97</v>
      </c>
      <c r="F20">
        <f t="shared" si="0"/>
        <v>26200000</v>
      </c>
      <c r="G20" s="1">
        <v>15000</v>
      </c>
      <c r="H20">
        <v>7</v>
      </c>
      <c r="I20">
        <f t="shared" si="1"/>
        <v>10.019083969465649</v>
      </c>
      <c r="J20" s="2" t="s">
        <v>16</v>
      </c>
      <c r="K20" t="s">
        <v>111</v>
      </c>
      <c r="L20" t="s">
        <v>113</v>
      </c>
      <c r="M20">
        <v>0</v>
      </c>
    </row>
    <row r="21" spans="1:14" x14ac:dyDescent="0.2">
      <c r="A21">
        <v>20</v>
      </c>
      <c r="B21" t="s">
        <v>97</v>
      </c>
      <c r="F21">
        <f t="shared" si="0"/>
        <v>26200000</v>
      </c>
      <c r="G21" s="1">
        <v>15000</v>
      </c>
      <c r="H21">
        <v>7</v>
      </c>
      <c r="I21">
        <f t="shared" si="1"/>
        <v>10.019083969465649</v>
      </c>
      <c r="J21" s="2" t="s">
        <v>17</v>
      </c>
      <c r="K21" t="s">
        <v>111</v>
      </c>
      <c r="L21" t="s">
        <v>113</v>
      </c>
      <c r="M21">
        <v>1</v>
      </c>
    </row>
    <row r="22" spans="1:14" x14ac:dyDescent="0.2">
      <c r="A22">
        <v>21</v>
      </c>
      <c r="B22" t="s">
        <v>97</v>
      </c>
      <c r="F22">
        <f t="shared" si="0"/>
        <v>26200000</v>
      </c>
      <c r="G22" s="1">
        <v>15000</v>
      </c>
      <c r="H22">
        <v>7</v>
      </c>
      <c r="I22">
        <f t="shared" si="1"/>
        <v>10.019083969465649</v>
      </c>
      <c r="J22" s="2" t="s">
        <v>22</v>
      </c>
      <c r="K22" t="s">
        <v>111</v>
      </c>
      <c r="L22" t="s">
        <v>113</v>
      </c>
      <c r="M22">
        <v>1</v>
      </c>
    </row>
    <row r="23" spans="1:14" s="8" customFormat="1" hidden="1" x14ac:dyDescent="0.2">
      <c r="A23" s="8">
        <v>22</v>
      </c>
      <c r="B23" s="8" t="s">
        <v>97</v>
      </c>
      <c r="F23">
        <f t="shared" si="0"/>
        <v>26200000</v>
      </c>
      <c r="G23" s="1">
        <v>15000</v>
      </c>
      <c r="H23" s="8">
        <v>7</v>
      </c>
      <c r="I23">
        <f t="shared" si="1"/>
        <v>10.019083969465649</v>
      </c>
      <c r="J23" s="9" t="s">
        <v>24</v>
      </c>
      <c r="K23" t="s">
        <v>111</v>
      </c>
      <c r="L23" t="s">
        <v>113</v>
      </c>
      <c r="M23" s="8">
        <v>1</v>
      </c>
    </row>
    <row r="24" spans="1:14" x14ac:dyDescent="0.2">
      <c r="A24">
        <v>23</v>
      </c>
      <c r="B24" t="s">
        <v>97</v>
      </c>
      <c r="F24">
        <f t="shared" si="0"/>
        <v>26200000</v>
      </c>
      <c r="G24" s="1">
        <v>15000</v>
      </c>
      <c r="H24">
        <v>7</v>
      </c>
      <c r="I24">
        <f t="shared" si="1"/>
        <v>10.019083969465649</v>
      </c>
      <c r="J24" s="2" t="s">
        <v>35</v>
      </c>
      <c r="K24" t="s">
        <v>111</v>
      </c>
      <c r="L24" t="s">
        <v>113</v>
      </c>
      <c r="M24">
        <v>1</v>
      </c>
    </row>
    <row r="25" spans="1:14" x14ac:dyDescent="0.2">
      <c r="A25">
        <v>24</v>
      </c>
      <c r="B25" t="s">
        <v>97</v>
      </c>
      <c r="F25">
        <f t="shared" si="0"/>
        <v>26200000</v>
      </c>
      <c r="G25" s="1">
        <v>15000</v>
      </c>
      <c r="H25">
        <v>7</v>
      </c>
      <c r="I25">
        <f t="shared" si="1"/>
        <v>10.019083969465649</v>
      </c>
      <c r="J25" s="2" t="s">
        <v>43</v>
      </c>
      <c r="K25" t="s">
        <v>111</v>
      </c>
      <c r="L25" t="s">
        <v>113</v>
      </c>
      <c r="M25">
        <v>1</v>
      </c>
    </row>
    <row r="26" spans="1:14" x14ac:dyDescent="0.2">
      <c r="A26">
        <v>25</v>
      </c>
      <c r="B26" t="s">
        <v>97</v>
      </c>
      <c r="F26">
        <f t="shared" si="0"/>
        <v>26200000</v>
      </c>
      <c r="G26" s="1">
        <v>15000</v>
      </c>
      <c r="H26">
        <v>7</v>
      </c>
      <c r="I26">
        <f t="shared" si="1"/>
        <v>10.019083969465649</v>
      </c>
      <c r="J26" s="2" t="s">
        <v>52</v>
      </c>
      <c r="K26" t="s">
        <v>111</v>
      </c>
      <c r="L26" t="s">
        <v>113</v>
      </c>
      <c r="M26">
        <v>1</v>
      </c>
    </row>
    <row r="27" spans="1:14" x14ac:dyDescent="0.2">
      <c r="A27">
        <v>26</v>
      </c>
      <c r="B27" t="s">
        <v>97</v>
      </c>
      <c r="F27">
        <f t="shared" si="0"/>
        <v>26200000</v>
      </c>
      <c r="G27" s="1">
        <v>15000</v>
      </c>
      <c r="H27">
        <v>7</v>
      </c>
      <c r="I27">
        <f t="shared" si="1"/>
        <v>10.019083969465649</v>
      </c>
      <c r="J27" s="2" t="s">
        <v>59</v>
      </c>
      <c r="K27" t="s">
        <v>111</v>
      </c>
      <c r="L27" t="s">
        <v>113</v>
      </c>
      <c r="M27">
        <v>1</v>
      </c>
    </row>
    <row r="28" spans="1:14" x14ac:dyDescent="0.2">
      <c r="A28">
        <v>27</v>
      </c>
      <c r="B28" t="s">
        <v>97</v>
      </c>
      <c r="F28">
        <f t="shared" si="0"/>
        <v>26200000</v>
      </c>
      <c r="G28" s="1">
        <v>15000</v>
      </c>
      <c r="H28">
        <v>7</v>
      </c>
      <c r="I28">
        <f t="shared" si="1"/>
        <v>10.019083969465649</v>
      </c>
      <c r="J28" s="2" t="s">
        <v>62</v>
      </c>
      <c r="K28" t="s">
        <v>111</v>
      </c>
      <c r="L28" t="s">
        <v>113</v>
      </c>
      <c r="M28">
        <v>1</v>
      </c>
    </row>
    <row r="29" spans="1:14" x14ac:dyDescent="0.2">
      <c r="A29">
        <v>28</v>
      </c>
      <c r="B29" t="s">
        <v>97</v>
      </c>
      <c r="F29">
        <f t="shared" si="0"/>
        <v>26200000</v>
      </c>
      <c r="G29" s="1">
        <v>15000</v>
      </c>
      <c r="H29">
        <v>7</v>
      </c>
      <c r="I29">
        <f t="shared" si="1"/>
        <v>10.019083969465649</v>
      </c>
      <c r="J29" s="2" t="s">
        <v>65</v>
      </c>
      <c r="K29" t="s">
        <v>111</v>
      </c>
      <c r="L29" t="s">
        <v>113</v>
      </c>
      <c r="M29">
        <v>1</v>
      </c>
    </row>
    <row r="30" spans="1:14" x14ac:dyDescent="0.2">
      <c r="A30">
        <v>29</v>
      </c>
      <c r="B30" t="s">
        <v>98</v>
      </c>
      <c r="C30">
        <v>234</v>
      </c>
      <c r="D30">
        <v>277</v>
      </c>
      <c r="E30">
        <v>273</v>
      </c>
      <c r="F30">
        <f>((AVERAGE($C$30:$E$30))/20)*2500000</f>
        <v>32666666.666666668</v>
      </c>
      <c r="G30" s="1">
        <v>15000</v>
      </c>
      <c r="H30">
        <v>7</v>
      </c>
      <c r="I30">
        <f t="shared" si="1"/>
        <v>8.0357142857142847</v>
      </c>
      <c r="J30" s="2" t="s">
        <v>9</v>
      </c>
      <c r="K30" t="s">
        <v>111</v>
      </c>
      <c r="L30" t="s">
        <v>113</v>
      </c>
      <c r="M30">
        <v>1</v>
      </c>
      <c r="N30" t="s">
        <v>109</v>
      </c>
    </row>
    <row r="31" spans="1:14" x14ac:dyDescent="0.2">
      <c r="A31">
        <v>30</v>
      </c>
      <c r="B31" t="s">
        <v>98</v>
      </c>
      <c r="F31">
        <f t="shared" ref="F31:F56" si="2">((AVERAGE($C$30:$E$30))/20)*2500000</f>
        <v>32666666.666666668</v>
      </c>
      <c r="G31" s="1">
        <v>15000</v>
      </c>
      <c r="H31">
        <v>7</v>
      </c>
      <c r="I31">
        <f t="shared" si="1"/>
        <v>8.0357142857142847</v>
      </c>
      <c r="J31" s="2" t="s">
        <v>10</v>
      </c>
      <c r="K31" t="s">
        <v>111</v>
      </c>
      <c r="L31" t="s">
        <v>113</v>
      </c>
      <c r="M31">
        <v>1</v>
      </c>
    </row>
    <row r="32" spans="1:14" s="8" customFormat="1" hidden="1" x14ac:dyDescent="0.2">
      <c r="A32" s="8">
        <v>31</v>
      </c>
      <c r="B32" s="8" t="s">
        <v>98</v>
      </c>
      <c r="F32">
        <f t="shared" si="2"/>
        <v>32666666.666666668</v>
      </c>
      <c r="G32" s="1">
        <v>15000</v>
      </c>
      <c r="H32" s="8">
        <v>7</v>
      </c>
      <c r="I32">
        <f t="shared" si="1"/>
        <v>8.0357142857142847</v>
      </c>
      <c r="J32" s="9" t="s">
        <v>13</v>
      </c>
      <c r="K32" t="s">
        <v>111</v>
      </c>
      <c r="L32" t="s">
        <v>113</v>
      </c>
      <c r="M32" s="8">
        <v>0</v>
      </c>
    </row>
    <row r="33" spans="1:13" x14ac:dyDescent="0.2">
      <c r="A33">
        <v>32</v>
      </c>
      <c r="B33" t="s">
        <v>98</v>
      </c>
      <c r="F33">
        <f t="shared" si="2"/>
        <v>32666666.666666668</v>
      </c>
      <c r="G33" s="1">
        <v>15000</v>
      </c>
      <c r="H33">
        <v>7</v>
      </c>
      <c r="I33">
        <f t="shared" si="1"/>
        <v>8.0357142857142847</v>
      </c>
      <c r="J33" s="2" t="s">
        <v>15</v>
      </c>
      <c r="K33" t="s">
        <v>111</v>
      </c>
      <c r="L33" t="s">
        <v>113</v>
      </c>
      <c r="M33">
        <v>1</v>
      </c>
    </row>
    <row r="34" spans="1:13" x14ac:dyDescent="0.2">
      <c r="A34">
        <v>33</v>
      </c>
      <c r="B34" t="s">
        <v>98</v>
      </c>
      <c r="F34">
        <f t="shared" si="2"/>
        <v>32666666.666666668</v>
      </c>
      <c r="G34" s="1">
        <v>15000</v>
      </c>
      <c r="H34">
        <v>7</v>
      </c>
      <c r="I34">
        <f t="shared" si="1"/>
        <v>8.0357142857142847</v>
      </c>
      <c r="J34" s="2" t="s">
        <v>16</v>
      </c>
      <c r="K34" t="s">
        <v>111</v>
      </c>
      <c r="L34" t="s">
        <v>113</v>
      </c>
      <c r="M34">
        <v>1</v>
      </c>
    </row>
    <row r="35" spans="1:13" x14ac:dyDescent="0.2">
      <c r="A35">
        <v>34</v>
      </c>
      <c r="B35" t="s">
        <v>98</v>
      </c>
      <c r="F35">
        <f t="shared" si="2"/>
        <v>32666666.666666668</v>
      </c>
      <c r="G35" s="1">
        <v>15000</v>
      </c>
      <c r="H35">
        <v>7</v>
      </c>
      <c r="I35">
        <f t="shared" si="1"/>
        <v>8.0357142857142847</v>
      </c>
      <c r="J35" s="2" t="s">
        <v>17</v>
      </c>
      <c r="K35" t="s">
        <v>111</v>
      </c>
      <c r="L35" t="s">
        <v>113</v>
      </c>
      <c r="M35">
        <v>0</v>
      </c>
    </row>
    <row r="36" spans="1:13" x14ac:dyDescent="0.2">
      <c r="A36">
        <v>35</v>
      </c>
      <c r="B36" t="s">
        <v>98</v>
      </c>
      <c r="F36">
        <f t="shared" si="2"/>
        <v>32666666.666666668</v>
      </c>
      <c r="G36" s="1">
        <v>15000</v>
      </c>
      <c r="H36">
        <v>7</v>
      </c>
      <c r="I36">
        <f t="shared" si="1"/>
        <v>8.0357142857142847</v>
      </c>
      <c r="J36" s="2" t="s">
        <v>22</v>
      </c>
      <c r="K36" t="s">
        <v>111</v>
      </c>
      <c r="L36" t="s">
        <v>113</v>
      </c>
      <c r="M36">
        <v>1</v>
      </c>
    </row>
    <row r="37" spans="1:13" s="8" customFormat="1" hidden="1" x14ac:dyDescent="0.2">
      <c r="A37" s="8">
        <v>36</v>
      </c>
      <c r="B37" s="8" t="s">
        <v>98</v>
      </c>
      <c r="F37">
        <f t="shared" si="2"/>
        <v>32666666.666666668</v>
      </c>
      <c r="G37" s="1">
        <v>15000</v>
      </c>
      <c r="H37" s="8">
        <v>7</v>
      </c>
      <c r="I37">
        <f t="shared" si="1"/>
        <v>8.0357142857142847</v>
      </c>
      <c r="J37" s="9" t="s">
        <v>24</v>
      </c>
      <c r="K37" t="s">
        <v>111</v>
      </c>
      <c r="L37" t="s">
        <v>113</v>
      </c>
      <c r="M37" s="8">
        <v>1</v>
      </c>
    </row>
    <row r="38" spans="1:13" x14ac:dyDescent="0.2">
      <c r="A38">
        <v>37</v>
      </c>
      <c r="B38" t="s">
        <v>98</v>
      </c>
      <c r="F38">
        <f t="shared" si="2"/>
        <v>32666666.666666668</v>
      </c>
      <c r="G38" s="1">
        <v>15000</v>
      </c>
      <c r="H38">
        <v>7</v>
      </c>
      <c r="I38">
        <f t="shared" si="1"/>
        <v>8.0357142857142847</v>
      </c>
      <c r="J38" s="2" t="s">
        <v>35</v>
      </c>
      <c r="K38" t="s">
        <v>111</v>
      </c>
      <c r="L38" t="s">
        <v>113</v>
      </c>
      <c r="M38">
        <v>1</v>
      </c>
    </row>
    <row r="39" spans="1:13" x14ac:dyDescent="0.2">
      <c r="A39">
        <v>38</v>
      </c>
      <c r="B39" t="s">
        <v>98</v>
      </c>
      <c r="F39">
        <f t="shared" si="2"/>
        <v>32666666.666666668</v>
      </c>
      <c r="G39" s="1">
        <v>15000</v>
      </c>
      <c r="H39">
        <v>7</v>
      </c>
      <c r="I39">
        <f t="shared" si="1"/>
        <v>8.0357142857142847</v>
      </c>
      <c r="J39" s="2" t="s">
        <v>43</v>
      </c>
      <c r="K39" t="s">
        <v>111</v>
      </c>
      <c r="L39" t="s">
        <v>113</v>
      </c>
      <c r="M39">
        <v>1</v>
      </c>
    </row>
    <row r="40" spans="1:13" x14ac:dyDescent="0.2">
      <c r="A40">
        <v>39</v>
      </c>
      <c r="B40" t="s">
        <v>98</v>
      </c>
      <c r="F40">
        <f t="shared" si="2"/>
        <v>32666666.666666668</v>
      </c>
      <c r="G40" s="1">
        <v>15000</v>
      </c>
      <c r="H40">
        <v>7</v>
      </c>
      <c r="I40">
        <f t="shared" si="1"/>
        <v>8.0357142857142847</v>
      </c>
      <c r="J40" s="2" t="s">
        <v>52</v>
      </c>
      <c r="K40" t="s">
        <v>111</v>
      </c>
      <c r="L40" t="s">
        <v>113</v>
      </c>
      <c r="M40">
        <v>1</v>
      </c>
    </row>
    <row r="41" spans="1:13" x14ac:dyDescent="0.2">
      <c r="A41">
        <v>40</v>
      </c>
      <c r="B41" t="s">
        <v>98</v>
      </c>
      <c r="F41">
        <f t="shared" si="2"/>
        <v>32666666.666666668</v>
      </c>
      <c r="G41" s="1">
        <v>15000</v>
      </c>
      <c r="H41">
        <v>7</v>
      </c>
      <c r="I41">
        <f t="shared" si="1"/>
        <v>8.0357142857142847</v>
      </c>
      <c r="J41" s="2" t="s">
        <v>59</v>
      </c>
      <c r="K41" t="s">
        <v>111</v>
      </c>
      <c r="L41" t="s">
        <v>113</v>
      </c>
      <c r="M41">
        <v>0</v>
      </c>
    </row>
    <row r="42" spans="1:13" x14ac:dyDescent="0.2">
      <c r="A42">
        <v>41</v>
      </c>
      <c r="B42" t="s">
        <v>98</v>
      </c>
      <c r="F42">
        <f t="shared" si="2"/>
        <v>32666666.666666668</v>
      </c>
      <c r="G42" s="1">
        <v>15000</v>
      </c>
      <c r="H42">
        <v>7</v>
      </c>
      <c r="I42">
        <f t="shared" si="1"/>
        <v>8.0357142857142847</v>
      </c>
      <c r="J42" s="2" t="s">
        <v>62</v>
      </c>
      <c r="K42" t="s">
        <v>111</v>
      </c>
      <c r="L42" t="s">
        <v>113</v>
      </c>
      <c r="M42">
        <v>1</v>
      </c>
    </row>
    <row r="43" spans="1:13" x14ac:dyDescent="0.2">
      <c r="A43">
        <v>42</v>
      </c>
      <c r="B43" t="s">
        <v>98</v>
      </c>
      <c r="F43">
        <f t="shared" si="2"/>
        <v>32666666.666666668</v>
      </c>
      <c r="G43" s="1">
        <v>15000</v>
      </c>
      <c r="H43">
        <v>7</v>
      </c>
      <c r="I43">
        <f t="shared" si="1"/>
        <v>8.0357142857142847</v>
      </c>
      <c r="J43" s="2" t="s">
        <v>65</v>
      </c>
      <c r="K43" t="s">
        <v>111</v>
      </c>
      <c r="L43" t="s">
        <v>113</v>
      </c>
      <c r="M43">
        <v>1</v>
      </c>
    </row>
    <row r="44" spans="1:13" x14ac:dyDescent="0.2">
      <c r="A44">
        <v>43</v>
      </c>
      <c r="B44" t="s">
        <v>98</v>
      </c>
      <c r="F44">
        <f t="shared" si="2"/>
        <v>32666666.666666668</v>
      </c>
      <c r="G44" s="1">
        <v>15000</v>
      </c>
      <c r="H44">
        <v>7</v>
      </c>
      <c r="I44">
        <f t="shared" si="1"/>
        <v>8.0357142857142847</v>
      </c>
      <c r="J44" s="2" t="s">
        <v>9</v>
      </c>
      <c r="K44" t="s">
        <v>111</v>
      </c>
      <c r="L44" t="s">
        <v>113</v>
      </c>
      <c r="M44">
        <v>0</v>
      </c>
    </row>
    <row r="45" spans="1:13" x14ac:dyDescent="0.2">
      <c r="A45">
        <v>44</v>
      </c>
      <c r="B45" t="s">
        <v>98</v>
      </c>
      <c r="F45">
        <f t="shared" si="2"/>
        <v>32666666.666666668</v>
      </c>
      <c r="G45" s="1">
        <v>15000</v>
      </c>
      <c r="H45">
        <v>7</v>
      </c>
      <c r="I45">
        <f t="shared" si="1"/>
        <v>8.0357142857142847</v>
      </c>
      <c r="J45" s="2" t="s">
        <v>10</v>
      </c>
      <c r="K45" t="s">
        <v>111</v>
      </c>
      <c r="L45" t="s">
        <v>113</v>
      </c>
      <c r="M45">
        <v>1</v>
      </c>
    </row>
    <row r="46" spans="1:13" s="8" customFormat="1" hidden="1" x14ac:dyDescent="0.2">
      <c r="A46" s="8">
        <v>45</v>
      </c>
      <c r="B46" s="8" t="s">
        <v>98</v>
      </c>
      <c r="F46">
        <f t="shared" si="2"/>
        <v>32666666.666666668</v>
      </c>
      <c r="G46" s="1">
        <v>15000</v>
      </c>
      <c r="H46" s="8">
        <v>7</v>
      </c>
      <c r="I46">
        <f t="shared" si="1"/>
        <v>8.0357142857142847</v>
      </c>
      <c r="J46" s="9" t="s">
        <v>13</v>
      </c>
      <c r="K46" t="s">
        <v>111</v>
      </c>
      <c r="L46" t="s">
        <v>113</v>
      </c>
      <c r="M46" s="8">
        <v>1</v>
      </c>
    </row>
    <row r="47" spans="1:13" x14ac:dyDescent="0.2">
      <c r="A47">
        <v>46</v>
      </c>
      <c r="B47" t="s">
        <v>98</v>
      </c>
      <c r="F47">
        <f t="shared" si="2"/>
        <v>32666666.666666668</v>
      </c>
      <c r="G47" s="1">
        <v>15000</v>
      </c>
      <c r="H47">
        <v>7</v>
      </c>
      <c r="I47">
        <f t="shared" si="1"/>
        <v>8.0357142857142847</v>
      </c>
      <c r="J47" s="2" t="s">
        <v>15</v>
      </c>
      <c r="K47" t="s">
        <v>111</v>
      </c>
      <c r="L47" t="s">
        <v>113</v>
      </c>
      <c r="M47">
        <v>1</v>
      </c>
    </row>
    <row r="48" spans="1:13" x14ac:dyDescent="0.2">
      <c r="A48">
        <v>47</v>
      </c>
      <c r="B48" t="s">
        <v>98</v>
      </c>
      <c r="F48">
        <f t="shared" si="2"/>
        <v>32666666.666666668</v>
      </c>
      <c r="G48" s="1">
        <v>15000</v>
      </c>
      <c r="H48">
        <v>7</v>
      </c>
      <c r="I48">
        <f t="shared" si="1"/>
        <v>8.0357142857142847</v>
      </c>
      <c r="J48" s="2" t="s">
        <v>16</v>
      </c>
      <c r="K48" t="s">
        <v>111</v>
      </c>
      <c r="L48" t="s">
        <v>113</v>
      </c>
      <c r="M48">
        <v>0</v>
      </c>
    </row>
    <row r="49" spans="1:14" x14ac:dyDescent="0.2">
      <c r="A49">
        <v>48</v>
      </c>
      <c r="B49" t="s">
        <v>98</v>
      </c>
      <c r="F49">
        <f t="shared" si="2"/>
        <v>32666666.666666668</v>
      </c>
      <c r="G49" s="1">
        <v>15000</v>
      </c>
      <c r="H49">
        <v>7</v>
      </c>
      <c r="I49">
        <f t="shared" si="1"/>
        <v>8.0357142857142847</v>
      </c>
      <c r="J49" s="2" t="s">
        <v>17</v>
      </c>
      <c r="K49" t="s">
        <v>111</v>
      </c>
      <c r="L49" t="s">
        <v>113</v>
      </c>
      <c r="M49">
        <v>1</v>
      </c>
    </row>
    <row r="50" spans="1:14" x14ac:dyDescent="0.2">
      <c r="A50">
        <v>49</v>
      </c>
      <c r="B50" t="s">
        <v>98</v>
      </c>
      <c r="F50">
        <f t="shared" si="2"/>
        <v>32666666.666666668</v>
      </c>
      <c r="G50" s="1">
        <v>15000</v>
      </c>
      <c r="H50">
        <v>7</v>
      </c>
      <c r="I50">
        <f t="shared" si="1"/>
        <v>8.0357142857142847</v>
      </c>
      <c r="J50" s="2" t="s">
        <v>22</v>
      </c>
      <c r="K50" t="s">
        <v>111</v>
      </c>
      <c r="L50" t="s">
        <v>113</v>
      </c>
      <c r="M50">
        <v>0</v>
      </c>
    </row>
    <row r="51" spans="1:14" s="8" customFormat="1" hidden="1" x14ac:dyDescent="0.2">
      <c r="A51" s="8">
        <v>50</v>
      </c>
      <c r="B51" s="8" t="s">
        <v>98</v>
      </c>
      <c r="F51">
        <f t="shared" si="2"/>
        <v>32666666.666666668</v>
      </c>
      <c r="G51" s="1">
        <v>15000</v>
      </c>
      <c r="H51" s="8">
        <v>7</v>
      </c>
      <c r="I51">
        <f t="shared" si="1"/>
        <v>8.0357142857142847</v>
      </c>
      <c r="J51" s="9" t="s">
        <v>24</v>
      </c>
      <c r="K51" t="s">
        <v>111</v>
      </c>
      <c r="L51" t="s">
        <v>113</v>
      </c>
      <c r="M51" s="8">
        <v>1</v>
      </c>
    </row>
    <row r="52" spans="1:14" x14ac:dyDescent="0.2">
      <c r="A52">
        <v>51</v>
      </c>
      <c r="B52" t="s">
        <v>98</v>
      </c>
      <c r="F52">
        <f t="shared" si="2"/>
        <v>32666666.666666668</v>
      </c>
      <c r="G52" s="1">
        <v>15000</v>
      </c>
      <c r="H52">
        <v>7</v>
      </c>
      <c r="I52">
        <f t="shared" si="1"/>
        <v>8.0357142857142847</v>
      </c>
      <c r="J52" s="2" t="s">
        <v>35</v>
      </c>
      <c r="K52" t="s">
        <v>111</v>
      </c>
      <c r="L52" t="s">
        <v>113</v>
      </c>
      <c r="M52">
        <v>0</v>
      </c>
    </row>
    <row r="53" spans="1:14" x14ac:dyDescent="0.2">
      <c r="A53">
        <v>52</v>
      </c>
      <c r="B53" t="s">
        <v>98</v>
      </c>
      <c r="F53">
        <f t="shared" si="2"/>
        <v>32666666.666666668</v>
      </c>
      <c r="G53" s="1">
        <v>15000</v>
      </c>
      <c r="H53">
        <v>7</v>
      </c>
      <c r="I53">
        <f t="shared" si="1"/>
        <v>8.0357142857142847</v>
      </c>
      <c r="J53" s="2" t="s">
        <v>43</v>
      </c>
      <c r="K53" t="s">
        <v>111</v>
      </c>
      <c r="L53" t="s">
        <v>113</v>
      </c>
      <c r="M53">
        <v>1</v>
      </c>
    </row>
    <row r="54" spans="1:14" x14ac:dyDescent="0.2">
      <c r="A54">
        <v>53</v>
      </c>
      <c r="B54" t="s">
        <v>98</v>
      </c>
      <c r="F54">
        <f t="shared" si="2"/>
        <v>32666666.666666668</v>
      </c>
      <c r="G54" s="1">
        <v>15000</v>
      </c>
      <c r="H54">
        <v>7</v>
      </c>
      <c r="I54">
        <f t="shared" si="1"/>
        <v>8.0357142857142847</v>
      </c>
      <c r="J54" s="2" t="s">
        <v>52</v>
      </c>
      <c r="K54" t="s">
        <v>111</v>
      </c>
      <c r="L54" t="s">
        <v>113</v>
      </c>
      <c r="M54">
        <v>1</v>
      </c>
    </row>
    <row r="55" spans="1:14" x14ac:dyDescent="0.2">
      <c r="A55">
        <v>54</v>
      </c>
      <c r="B55" t="s">
        <v>98</v>
      </c>
      <c r="F55">
        <f t="shared" si="2"/>
        <v>32666666.666666668</v>
      </c>
      <c r="G55" s="1">
        <v>15000</v>
      </c>
      <c r="H55">
        <v>7</v>
      </c>
      <c r="I55">
        <f t="shared" si="1"/>
        <v>8.0357142857142847</v>
      </c>
      <c r="J55" s="2" t="s">
        <v>59</v>
      </c>
      <c r="K55" t="s">
        <v>111</v>
      </c>
      <c r="L55" t="s">
        <v>113</v>
      </c>
      <c r="M55">
        <v>1</v>
      </c>
    </row>
    <row r="56" spans="1:14" x14ac:dyDescent="0.2">
      <c r="A56">
        <v>55</v>
      </c>
      <c r="B56" t="s">
        <v>98</v>
      </c>
      <c r="F56">
        <f t="shared" si="2"/>
        <v>32666666.666666668</v>
      </c>
      <c r="G56" s="1">
        <v>15000</v>
      </c>
      <c r="H56">
        <v>7</v>
      </c>
      <c r="I56">
        <f t="shared" si="1"/>
        <v>8.0357142857142847</v>
      </c>
      <c r="J56" s="2" t="s">
        <v>62</v>
      </c>
      <c r="K56" t="s">
        <v>111</v>
      </c>
      <c r="L56" t="s">
        <v>113</v>
      </c>
      <c r="M56">
        <v>1</v>
      </c>
    </row>
    <row r="57" spans="1:14" x14ac:dyDescent="0.2">
      <c r="A57">
        <v>56</v>
      </c>
      <c r="B57" t="s">
        <v>98</v>
      </c>
      <c r="F57">
        <f>((AVERAGE($C$30:$E$30))/20)*2500000</f>
        <v>32666666.666666668</v>
      </c>
      <c r="G57" s="1">
        <v>15000</v>
      </c>
      <c r="H57">
        <v>7</v>
      </c>
      <c r="I57">
        <f t="shared" si="1"/>
        <v>8.0357142857142847</v>
      </c>
      <c r="J57" s="2" t="s">
        <v>65</v>
      </c>
      <c r="K57" t="s">
        <v>111</v>
      </c>
      <c r="L57" t="s">
        <v>113</v>
      </c>
      <c r="M57">
        <v>1</v>
      </c>
    </row>
    <row r="58" spans="1:14" x14ac:dyDescent="0.2">
      <c r="A58">
        <v>57</v>
      </c>
      <c r="B58" t="s">
        <v>99</v>
      </c>
      <c r="C58">
        <v>247</v>
      </c>
      <c r="D58">
        <v>288</v>
      </c>
      <c r="E58">
        <v>293</v>
      </c>
      <c r="F58">
        <f>((AVERAGE($C$58:$E$58))/20)*1000000</f>
        <v>13800000</v>
      </c>
      <c r="G58" s="1">
        <v>15000</v>
      </c>
      <c r="H58">
        <v>7</v>
      </c>
      <c r="I58">
        <f t="shared" si="1"/>
        <v>19.021739130434781</v>
      </c>
      <c r="J58" s="2" t="s">
        <v>73</v>
      </c>
      <c r="K58" t="s">
        <v>112</v>
      </c>
      <c r="L58" t="s">
        <v>113</v>
      </c>
      <c r="M58">
        <v>0</v>
      </c>
      <c r="N58" t="s">
        <v>116</v>
      </c>
    </row>
    <row r="59" spans="1:14" x14ac:dyDescent="0.2">
      <c r="A59">
        <v>58</v>
      </c>
      <c r="B59" t="s">
        <v>99</v>
      </c>
      <c r="F59">
        <f t="shared" ref="F59:F61" si="3">((AVERAGE($C$58:$E$58))/20)*1000000</f>
        <v>13800000</v>
      </c>
      <c r="G59" s="1">
        <v>15000</v>
      </c>
      <c r="H59">
        <v>7</v>
      </c>
      <c r="I59">
        <f t="shared" si="1"/>
        <v>19.021739130434781</v>
      </c>
      <c r="J59" s="2" t="s">
        <v>91</v>
      </c>
      <c r="K59" t="s">
        <v>112</v>
      </c>
      <c r="L59" t="s">
        <v>113</v>
      </c>
      <c r="M59">
        <v>0</v>
      </c>
    </row>
    <row r="60" spans="1:14" x14ac:dyDescent="0.2">
      <c r="A60">
        <v>59</v>
      </c>
      <c r="B60" t="s">
        <v>99</v>
      </c>
      <c r="F60">
        <f t="shared" si="3"/>
        <v>13800000</v>
      </c>
      <c r="G60" s="1">
        <v>15000</v>
      </c>
      <c r="H60">
        <v>7</v>
      </c>
      <c r="I60">
        <f t="shared" si="1"/>
        <v>19.021739130434781</v>
      </c>
      <c r="J60" s="2" t="s">
        <v>73</v>
      </c>
      <c r="K60" t="s">
        <v>112</v>
      </c>
      <c r="L60" t="s">
        <v>113</v>
      </c>
      <c r="M60">
        <v>0</v>
      </c>
    </row>
    <row r="61" spans="1:14" x14ac:dyDescent="0.2">
      <c r="A61">
        <v>60</v>
      </c>
      <c r="B61" t="s">
        <v>99</v>
      </c>
      <c r="F61">
        <f t="shared" si="3"/>
        <v>13800000</v>
      </c>
      <c r="G61" s="1">
        <v>15000</v>
      </c>
      <c r="H61">
        <v>7</v>
      </c>
      <c r="I61">
        <f t="shared" si="1"/>
        <v>19.021739130434781</v>
      </c>
      <c r="J61" s="2" t="s">
        <v>91</v>
      </c>
      <c r="K61" t="s">
        <v>112</v>
      </c>
      <c r="L61" t="s">
        <v>113</v>
      </c>
      <c r="M6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showRuler="0" workbookViewId="0">
      <selection activeCell="C11" sqref="C11"/>
    </sheetView>
  </sheetViews>
  <sheetFormatPr baseColWidth="10" defaultRowHeight="16" x14ac:dyDescent="0.2"/>
  <cols>
    <col min="1" max="1" width="14.1640625" bestFit="1" customWidth="1"/>
    <col min="2" max="3" width="15.1640625" customWidth="1"/>
    <col min="4" max="4" width="14.83203125" bestFit="1" customWidth="1"/>
    <col min="5" max="5" width="9.1640625" bestFit="1" customWidth="1"/>
    <col min="6" max="6" width="14.83203125" bestFit="1" customWidth="1"/>
    <col min="7" max="7" width="9.1640625" bestFit="1" customWidth="1"/>
    <col min="8" max="8" width="14.83203125" bestFit="1" customWidth="1"/>
    <col min="9" max="9" width="9.1640625" bestFit="1" customWidth="1"/>
    <col min="10" max="12" width="14.83203125" customWidth="1"/>
    <col min="13" max="13" width="17.6640625" style="14" bestFit="1" customWidth="1"/>
    <col min="14" max="14" width="14" customWidth="1"/>
    <col min="15" max="15" width="19.1640625" bestFit="1" customWidth="1"/>
  </cols>
  <sheetData>
    <row r="1" spans="1:15" s="4" customFormat="1" ht="32" x14ac:dyDescent="0.2">
      <c r="A1" s="4" t="s">
        <v>147</v>
      </c>
      <c r="B1" s="5" t="s">
        <v>144</v>
      </c>
      <c r="C1" s="5" t="s">
        <v>115</v>
      </c>
      <c r="D1" s="4" t="s">
        <v>83</v>
      </c>
      <c r="E1" s="4" t="s">
        <v>87</v>
      </c>
      <c r="F1" s="4" t="s">
        <v>84</v>
      </c>
      <c r="G1" s="4" t="s">
        <v>88</v>
      </c>
      <c r="H1" s="4" t="s">
        <v>85</v>
      </c>
      <c r="I1" s="4" t="s">
        <v>89</v>
      </c>
      <c r="J1" s="5" t="s">
        <v>86</v>
      </c>
      <c r="K1" s="5" t="s">
        <v>146</v>
      </c>
      <c r="L1" s="5" t="s">
        <v>145</v>
      </c>
      <c r="M1" s="13" t="s">
        <v>82</v>
      </c>
      <c r="O1" s="5"/>
    </row>
    <row r="2" spans="1:15" x14ac:dyDescent="0.2">
      <c r="A2" s="2" t="s">
        <v>118</v>
      </c>
      <c r="B2">
        <f>2*10.0190839694656</f>
        <v>20.038167938931199</v>
      </c>
      <c r="C2">
        <f>(26200000/2500)*B2</f>
        <v>209999.99999999895</v>
      </c>
      <c r="D2">
        <v>68</v>
      </c>
      <c r="E2">
        <v>1000</v>
      </c>
      <c r="F2">
        <v>96</v>
      </c>
      <c r="G2">
        <v>1000</v>
      </c>
      <c r="H2">
        <v>103</v>
      </c>
      <c r="I2">
        <v>1000</v>
      </c>
      <c r="J2">
        <f>AVERAGE(D2,F2,H2)</f>
        <v>89</v>
      </c>
      <c r="K2">
        <v>800000</v>
      </c>
      <c r="L2">
        <f>(K2*J2)/E2</f>
        <v>71200</v>
      </c>
      <c r="M2" s="14">
        <f>L2/C2</f>
        <v>0.33904761904762076</v>
      </c>
    </row>
    <row r="3" spans="1:15" x14ac:dyDescent="0.2">
      <c r="A3" s="2" t="s">
        <v>119</v>
      </c>
      <c r="B3">
        <f t="shared" ref="B3:B13" si="0">2*10.0190839694656</f>
        <v>20.038167938931199</v>
      </c>
      <c r="C3">
        <f t="shared" ref="C3:C13" si="1">(26200000/2500)*B3</f>
        <v>209999.99999999895</v>
      </c>
      <c r="D3">
        <v>75</v>
      </c>
      <c r="E3">
        <v>250</v>
      </c>
      <c r="F3">
        <v>57</v>
      </c>
      <c r="G3">
        <v>250</v>
      </c>
      <c r="H3">
        <v>80</v>
      </c>
      <c r="I3">
        <v>250</v>
      </c>
      <c r="J3">
        <f t="shared" ref="J3:J27" si="2">AVERAGE(D3,F3,H3)</f>
        <v>70.666666666666671</v>
      </c>
      <c r="K3">
        <v>350000</v>
      </c>
      <c r="L3">
        <f>(K3*J3)/E3</f>
        <v>98933.333333333343</v>
      </c>
      <c r="M3" s="14">
        <f t="shared" ref="M3:M27" si="3">L3/C3</f>
        <v>0.47111111111111353</v>
      </c>
    </row>
    <row r="4" spans="1:15" x14ac:dyDescent="0.2">
      <c r="A4" s="2" t="s">
        <v>120</v>
      </c>
      <c r="B4">
        <f t="shared" si="0"/>
        <v>20.038167938931199</v>
      </c>
      <c r="C4">
        <f t="shared" si="1"/>
        <v>209999.99999999895</v>
      </c>
      <c r="D4">
        <v>131</v>
      </c>
      <c r="E4">
        <v>250</v>
      </c>
      <c r="F4">
        <v>159</v>
      </c>
      <c r="G4">
        <v>250</v>
      </c>
      <c r="H4">
        <v>157</v>
      </c>
      <c r="I4">
        <v>250</v>
      </c>
      <c r="J4">
        <f t="shared" si="2"/>
        <v>149</v>
      </c>
      <c r="K4">
        <v>180000</v>
      </c>
      <c r="L4">
        <f>(K4*J4)/E4</f>
        <v>107280</v>
      </c>
      <c r="M4" s="14">
        <f t="shared" si="3"/>
        <v>0.51085714285714545</v>
      </c>
    </row>
    <row r="5" spans="1:15" x14ac:dyDescent="0.2">
      <c r="A5" s="2" t="s">
        <v>121</v>
      </c>
      <c r="B5">
        <f t="shared" si="0"/>
        <v>20.038167938931199</v>
      </c>
      <c r="C5">
        <f t="shared" si="1"/>
        <v>209999.99999999895</v>
      </c>
      <c r="D5">
        <v>132</v>
      </c>
      <c r="E5">
        <v>250</v>
      </c>
      <c r="F5">
        <v>72</v>
      </c>
      <c r="G5">
        <v>250</v>
      </c>
      <c r="H5">
        <v>91</v>
      </c>
      <c r="I5">
        <v>250</v>
      </c>
      <c r="J5">
        <f t="shared" si="2"/>
        <v>98.333333333333329</v>
      </c>
      <c r="K5">
        <v>225000</v>
      </c>
      <c r="L5">
        <f t="shared" ref="L5:L27" si="4">(K5*J5)/E5</f>
        <v>88500</v>
      </c>
      <c r="M5" s="14">
        <f t="shared" si="3"/>
        <v>0.42142857142857354</v>
      </c>
    </row>
    <row r="6" spans="1:15" x14ac:dyDescent="0.2">
      <c r="A6" s="2" t="s">
        <v>122</v>
      </c>
      <c r="B6">
        <f t="shared" si="0"/>
        <v>20.038167938931199</v>
      </c>
      <c r="C6">
        <f t="shared" si="1"/>
        <v>209999.99999999895</v>
      </c>
      <c r="D6">
        <v>103</v>
      </c>
      <c r="E6">
        <v>250</v>
      </c>
      <c r="F6">
        <v>118</v>
      </c>
      <c r="G6">
        <v>250</v>
      </c>
      <c r="H6">
        <v>99</v>
      </c>
      <c r="I6">
        <v>250</v>
      </c>
      <c r="J6">
        <f t="shared" si="2"/>
        <v>106.66666666666667</v>
      </c>
      <c r="K6">
        <v>200000</v>
      </c>
      <c r="L6">
        <f t="shared" si="4"/>
        <v>85333.333333333343</v>
      </c>
      <c r="M6" s="14">
        <f t="shared" si="3"/>
        <v>0.4063492063492084</v>
      </c>
    </row>
    <row r="7" spans="1:15" x14ac:dyDescent="0.2">
      <c r="A7" s="2" t="s">
        <v>123</v>
      </c>
      <c r="B7">
        <f t="shared" si="0"/>
        <v>20.038167938931199</v>
      </c>
      <c r="C7">
        <f t="shared" si="1"/>
        <v>209999.99999999895</v>
      </c>
      <c r="D7">
        <v>66</v>
      </c>
      <c r="E7">
        <v>210</v>
      </c>
      <c r="F7">
        <v>44</v>
      </c>
      <c r="G7">
        <v>210</v>
      </c>
      <c r="H7">
        <v>95</v>
      </c>
      <c r="I7">
        <v>210</v>
      </c>
      <c r="J7">
        <f t="shared" si="2"/>
        <v>68.333333333333329</v>
      </c>
      <c r="K7">
        <v>200000</v>
      </c>
      <c r="L7">
        <f t="shared" si="4"/>
        <v>65079.365079365074</v>
      </c>
      <c r="M7" s="14">
        <f t="shared" si="3"/>
        <v>0.30990173847316854</v>
      </c>
    </row>
    <row r="8" spans="1:15" x14ac:dyDescent="0.2">
      <c r="A8" s="2" t="s">
        <v>124</v>
      </c>
      <c r="B8">
        <f t="shared" si="0"/>
        <v>20.038167938931199</v>
      </c>
      <c r="C8">
        <f t="shared" si="1"/>
        <v>209999.99999999895</v>
      </c>
      <c r="D8">
        <v>95</v>
      </c>
      <c r="E8">
        <v>250</v>
      </c>
      <c r="F8">
        <v>107</v>
      </c>
      <c r="G8">
        <v>250</v>
      </c>
      <c r="H8">
        <v>118</v>
      </c>
      <c r="I8">
        <v>250</v>
      </c>
      <c r="J8">
        <f t="shared" si="2"/>
        <v>106.66666666666667</v>
      </c>
      <c r="K8">
        <v>220000</v>
      </c>
      <c r="L8">
        <f t="shared" si="4"/>
        <v>93866.666666666672</v>
      </c>
      <c r="M8" s="14">
        <f t="shared" si="3"/>
        <v>0.44698412698412926</v>
      </c>
    </row>
    <row r="9" spans="1:15" x14ac:dyDescent="0.2">
      <c r="A9" s="2" t="s">
        <v>125</v>
      </c>
      <c r="B9">
        <f t="shared" si="0"/>
        <v>20.038167938931199</v>
      </c>
      <c r="C9">
        <f t="shared" si="1"/>
        <v>209999.99999999895</v>
      </c>
      <c r="D9">
        <v>88</v>
      </c>
      <c r="E9">
        <v>250</v>
      </c>
      <c r="F9">
        <v>67</v>
      </c>
      <c r="G9">
        <v>250</v>
      </c>
      <c r="H9">
        <v>97</v>
      </c>
      <c r="I9">
        <v>250</v>
      </c>
      <c r="J9">
        <f t="shared" si="2"/>
        <v>84</v>
      </c>
      <c r="K9">
        <v>200000</v>
      </c>
      <c r="L9">
        <f t="shared" si="4"/>
        <v>67200</v>
      </c>
      <c r="M9" s="14">
        <f t="shared" si="3"/>
        <v>0.32000000000000162</v>
      </c>
    </row>
    <row r="10" spans="1:15" x14ac:dyDescent="0.2">
      <c r="A10" s="2" t="s">
        <v>126</v>
      </c>
      <c r="B10">
        <f t="shared" si="0"/>
        <v>20.038167938931199</v>
      </c>
      <c r="C10">
        <f t="shared" si="1"/>
        <v>209999.99999999895</v>
      </c>
      <c r="D10">
        <v>121</v>
      </c>
      <c r="E10">
        <v>250</v>
      </c>
      <c r="F10">
        <v>123</v>
      </c>
      <c r="G10">
        <v>250</v>
      </c>
      <c r="H10">
        <v>115</v>
      </c>
      <c r="I10">
        <v>250</v>
      </c>
      <c r="J10">
        <f t="shared" si="2"/>
        <v>119.66666666666667</v>
      </c>
      <c r="K10">
        <v>210000</v>
      </c>
      <c r="L10">
        <f t="shared" si="4"/>
        <v>100520</v>
      </c>
      <c r="M10" s="14">
        <f t="shared" si="3"/>
        <v>0.47866666666666907</v>
      </c>
    </row>
    <row r="11" spans="1:15" x14ac:dyDescent="0.2">
      <c r="A11" s="2" t="s">
        <v>127</v>
      </c>
      <c r="B11">
        <f t="shared" si="0"/>
        <v>20.038167938931199</v>
      </c>
      <c r="C11">
        <f t="shared" si="1"/>
        <v>209999.99999999895</v>
      </c>
      <c r="D11">
        <v>73</v>
      </c>
      <c r="E11">
        <v>300</v>
      </c>
      <c r="F11">
        <v>42</v>
      </c>
      <c r="G11">
        <v>300</v>
      </c>
      <c r="H11">
        <v>55</v>
      </c>
      <c r="I11">
        <v>300</v>
      </c>
      <c r="J11">
        <f t="shared" si="2"/>
        <v>56.666666666666664</v>
      </c>
      <c r="K11">
        <v>200000</v>
      </c>
      <c r="L11">
        <f t="shared" si="4"/>
        <v>37777.777777777774</v>
      </c>
      <c r="M11" s="14">
        <f t="shared" si="3"/>
        <v>0.17989417989418077</v>
      </c>
    </row>
    <row r="12" spans="1:15" x14ac:dyDescent="0.2">
      <c r="A12" s="2" t="s">
        <v>128</v>
      </c>
      <c r="B12">
        <f t="shared" si="0"/>
        <v>20.038167938931199</v>
      </c>
      <c r="C12">
        <f t="shared" si="1"/>
        <v>209999.99999999895</v>
      </c>
      <c r="D12">
        <v>156</v>
      </c>
      <c r="E12">
        <v>250</v>
      </c>
      <c r="F12">
        <v>139</v>
      </c>
      <c r="G12">
        <v>250</v>
      </c>
      <c r="H12">
        <v>161</v>
      </c>
      <c r="I12">
        <v>250</v>
      </c>
      <c r="J12">
        <f t="shared" si="2"/>
        <v>152</v>
      </c>
      <c r="K12">
        <v>225000</v>
      </c>
      <c r="L12">
        <f t="shared" si="4"/>
        <v>136800</v>
      </c>
      <c r="M12" s="14">
        <f t="shared" si="3"/>
        <v>0.65142857142857469</v>
      </c>
    </row>
    <row r="13" spans="1:15" x14ac:dyDescent="0.2">
      <c r="A13" s="2" t="s">
        <v>129</v>
      </c>
      <c r="B13">
        <f t="shared" si="0"/>
        <v>20.038167938931199</v>
      </c>
      <c r="C13">
        <f t="shared" si="1"/>
        <v>209999.99999999895</v>
      </c>
      <c r="D13">
        <v>107</v>
      </c>
      <c r="E13">
        <v>250</v>
      </c>
      <c r="F13">
        <v>80</v>
      </c>
      <c r="G13">
        <v>250</v>
      </c>
      <c r="H13">
        <v>112</v>
      </c>
      <c r="I13">
        <v>250</v>
      </c>
      <c r="J13">
        <f t="shared" si="2"/>
        <v>99.666666666666671</v>
      </c>
      <c r="K13">
        <v>200000</v>
      </c>
      <c r="L13">
        <f t="shared" si="4"/>
        <v>79733.333333333343</v>
      </c>
      <c r="M13" s="14">
        <f t="shared" si="3"/>
        <v>0.37968253968254162</v>
      </c>
    </row>
    <row r="14" spans="1:15" x14ac:dyDescent="0.2">
      <c r="A14" s="2" t="s">
        <v>130</v>
      </c>
      <c r="B14">
        <f>2*8.03571428571428</f>
        <v>16.071428571428559</v>
      </c>
      <c r="C14">
        <f>(32666666.67/2500)*B14</f>
        <v>210000.00002142839</v>
      </c>
      <c r="D14">
        <f>273/2</f>
        <v>136.5</v>
      </c>
      <c r="E14">
        <v>250</v>
      </c>
      <c r="F14">
        <f>273/2</f>
        <v>136.5</v>
      </c>
      <c r="G14">
        <v>250</v>
      </c>
      <c r="H14">
        <v>110</v>
      </c>
      <c r="I14">
        <v>250</v>
      </c>
      <c r="J14">
        <f t="shared" si="2"/>
        <v>127.66666666666667</v>
      </c>
      <c r="K14">
        <v>210000</v>
      </c>
      <c r="L14">
        <f t="shared" si="4"/>
        <v>107240</v>
      </c>
      <c r="M14" s="14">
        <f t="shared" si="3"/>
        <v>0.51066666661455828</v>
      </c>
      <c r="N14" t="s">
        <v>148</v>
      </c>
    </row>
    <row r="15" spans="1:15" x14ac:dyDescent="0.2">
      <c r="A15" s="2" t="s">
        <v>131</v>
      </c>
      <c r="B15">
        <f t="shared" ref="B15:B25" si="5">2*8.03571428571428</f>
        <v>16.071428571428559</v>
      </c>
      <c r="C15">
        <f t="shared" ref="C15:C25" si="6">(32666666.67/2500)*B15</f>
        <v>210000.00002142839</v>
      </c>
      <c r="D15">
        <v>78</v>
      </c>
      <c r="E15">
        <v>220</v>
      </c>
      <c r="F15">
        <v>92</v>
      </c>
      <c r="G15">
        <v>220</v>
      </c>
      <c r="H15">
        <v>70</v>
      </c>
      <c r="I15">
        <v>220</v>
      </c>
      <c r="J15">
        <f t="shared" si="2"/>
        <v>80</v>
      </c>
      <c r="K15">
        <v>200000</v>
      </c>
      <c r="L15">
        <f t="shared" si="4"/>
        <v>72727.272727272721</v>
      </c>
      <c r="M15" s="14">
        <f t="shared" si="3"/>
        <v>0.3463203462850078</v>
      </c>
    </row>
    <row r="16" spans="1:15" x14ac:dyDescent="0.2">
      <c r="A16" s="2" t="s">
        <v>132</v>
      </c>
      <c r="B16">
        <f t="shared" si="5"/>
        <v>16.071428571428559</v>
      </c>
      <c r="C16">
        <f t="shared" si="6"/>
        <v>210000.00002142839</v>
      </c>
      <c r="D16">
        <v>212</v>
      </c>
      <c r="E16">
        <v>250</v>
      </c>
      <c r="F16">
        <v>207</v>
      </c>
      <c r="G16">
        <v>250</v>
      </c>
      <c r="H16">
        <v>219</v>
      </c>
      <c r="I16">
        <v>250</v>
      </c>
      <c r="J16">
        <f t="shared" si="2"/>
        <v>212.66666666666666</v>
      </c>
      <c r="K16">
        <v>250000</v>
      </c>
      <c r="L16">
        <f t="shared" si="4"/>
        <v>212666.66666666666</v>
      </c>
      <c r="M16" s="14">
        <f t="shared" si="3"/>
        <v>1.0126984125950769</v>
      </c>
      <c r="N16" t="s">
        <v>149</v>
      </c>
    </row>
    <row r="17" spans="1:14" x14ac:dyDescent="0.2">
      <c r="A17" s="2" t="s">
        <v>133</v>
      </c>
      <c r="B17">
        <f t="shared" si="5"/>
        <v>16.071428571428559</v>
      </c>
      <c r="C17">
        <f t="shared" si="6"/>
        <v>210000.00002142839</v>
      </c>
      <c r="D17">
        <v>132</v>
      </c>
      <c r="E17">
        <v>250</v>
      </c>
      <c r="F17">
        <v>161</v>
      </c>
      <c r="G17">
        <v>250</v>
      </c>
      <c r="H17">
        <v>124</v>
      </c>
      <c r="I17">
        <v>250</v>
      </c>
      <c r="J17">
        <f t="shared" si="2"/>
        <v>139</v>
      </c>
      <c r="K17">
        <v>220000</v>
      </c>
      <c r="L17">
        <f t="shared" si="4"/>
        <v>122320</v>
      </c>
      <c r="M17" s="14">
        <f t="shared" si="3"/>
        <v>0.58247619041675458</v>
      </c>
    </row>
    <row r="18" spans="1:14" x14ac:dyDescent="0.2">
      <c r="A18" s="2" t="s">
        <v>134</v>
      </c>
      <c r="B18">
        <f t="shared" si="5"/>
        <v>16.071428571428559</v>
      </c>
      <c r="C18">
        <f t="shared" si="6"/>
        <v>210000.00002142839</v>
      </c>
      <c r="D18">
        <v>124</v>
      </c>
      <c r="E18">
        <v>250</v>
      </c>
      <c r="F18">
        <v>137</v>
      </c>
      <c r="G18">
        <v>250</v>
      </c>
      <c r="H18">
        <v>135</v>
      </c>
      <c r="I18">
        <v>250</v>
      </c>
      <c r="J18">
        <f t="shared" si="2"/>
        <v>132</v>
      </c>
      <c r="K18">
        <v>220000</v>
      </c>
      <c r="L18">
        <f t="shared" si="4"/>
        <v>116160</v>
      </c>
      <c r="M18" s="14">
        <f t="shared" si="3"/>
        <v>0.55314285708641442</v>
      </c>
    </row>
    <row r="19" spans="1:14" x14ac:dyDescent="0.2">
      <c r="A19" s="2" t="s">
        <v>135</v>
      </c>
      <c r="B19">
        <f t="shared" si="5"/>
        <v>16.071428571428559</v>
      </c>
      <c r="C19">
        <f t="shared" si="6"/>
        <v>210000.00002142839</v>
      </c>
      <c r="D19">
        <v>222</v>
      </c>
      <c r="E19">
        <v>250</v>
      </c>
      <c r="F19">
        <v>302</v>
      </c>
      <c r="G19">
        <v>250</v>
      </c>
      <c r="H19">
        <v>259</v>
      </c>
      <c r="I19">
        <v>250</v>
      </c>
      <c r="J19">
        <f t="shared" si="2"/>
        <v>261</v>
      </c>
      <c r="K19">
        <v>200000</v>
      </c>
      <c r="L19">
        <f t="shared" si="4"/>
        <v>208800</v>
      </c>
      <c r="M19" s="14">
        <f t="shared" si="3"/>
        <v>0.99428571418425737</v>
      </c>
      <c r="N19" t="s">
        <v>149</v>
      </c>
    </row>
    <row r="20" spans="1:14" x14ac:dyDescent="0.2">
      <c r="A20" s="2" t="s">
        <v>136</v>
      </c>
      <c r="B20">
        <f t="shared" si="5"/>
        <v>16.071428571428559</v>
      </c>
      <c r="C20">
        <f t="shared" si="6"/>
        <v>210000.00002142839</v>
      </c>
      <c r="D20">
        <v>185</v>
      </c>
      <c r="E20">
        <v>250</v>
      </c>
      <c r="F20">
        <v>158</v>
      </c>
      <c r="G20">
        <v>250</v>
      </c>
      <c r="H20">
        <v>141</v>
      </c>
      <c r="I20">
        <v>250</v>
      </c>
      <c r="J20">
        <f t="shared" si="2"/>
        <v>161.33333333333334</v>
      </c>
      <c r="K20">
        <v>200000</v>
      </c>
      <c r="L20">
        <f t="shared" si="4"/>
        <v>129066.66666666667</v>
      </c>
      <c r="M20" s="14">
        <f t="shared" si="3"/>
        <v>0.61460317454046054</v>
      </c>
    </row>
    <row r="21" spans="1:14" x14ac:dyDescent="0.2">
      <c r="A21" s="2" t="s">
        <v>137</v>
      </c>
      <c r="B21">
        <f t="shared" si="5"/>
        <v>16.071428571428559</v>
      </c>
      <c r="C21">
        <f t="shared" si="6"/>
        <v>210000.00002142839</v>
      </c>
      <c r="D21">
        <v>168</v>
      </c>
      <c r="E21">
        <v>250</v>
      </c>
      <c r="F21">
        <v>155</v>
      </c>
      <c r="G21">
        <v>250</v>
      </c>
      <c r="H21">
        <v>175</v>
      </c>
      <c r="I21">
        <v>250</v>
      </c>
      <c r="J21">
        <f t="shared" si="2"/>
        <v>166</v>
      </c>
      <c r="K21">
        <v>230000</v>
      </c>
      <c r="L21">
        <f t="shared" si="4"/>
        <v>152720</v>
      </c>
      <c r="M21" s="14">
        <f t="shared" si="3"/>
        <v>0.72723809516388793</v>
      </c>
    </row>
    <row r="22" spans="1:14" x14ac:dyDescent="0.2">
      <c r="A22" s="2" t="s">
        <v>138</v>
      </c>
      <c r="B22">
        <f t="shared" si="5"/>
        <v>16.071428571428559</v>
      </c>
      <c r="C22">
        <f t="shared" si="6"/>
        <v>210000.00002142839</v>
      </c>
      <c r="D22">
        <v>144</v>
      </c>
      <c r="E22">
        <v>250</v>
      </c>
      <c r="F22">
        <v>144</v>
      </c>
      <c r="G22">
        <v>250</v>
      </c>
      <c r="H22">
        <v>131</v>
      </c>
      <c r="I22">
        <v>250</v>
      </c>
      <c r="J22">
        <f t="shared" si="2"/>
        <v>139.66666666666666</v>
      </c>
      <c r="K22">
        <v>200000</v>
      </c>
      <c r="L22">
        <f t="shared" si="4"/>
        <v>111733.33333333333</v>
      </c>
      <c r="M22" s="14">
        <f t="shared" si="3"/>
        <v>0.53206349200920033</v>
      </c>
    </row>
    <row r="23" spans="1:14" x14ac:dyDescent="0.2">
      <c r="A23" s="2" t="s">
        <v>139</v>
      </c>
      <c r="B23">
        <f t="shared" si="5"/>
        <v>16.071428571428559</v>
      </c>
      <c r="C23">
        <f t="shared" si="6"/>
        <v>210000.00002142839</v>
      </c>
      <c r="D23">
        <v>128</v>
      </c>
      <c r="E23">
        <v>250</v>
      </c>
      <c r="F23">
        <v>102</v>
      </c>
      <c r="G23">
        <v>250</v>
      </c>
      <c r="H23">
        <v>110</v>
      </c>
      <c r="I23">
        <v>250</v>
      </c>
      <c r="J23">
        <f t="shared" si="2"/>
        <v>113.33333333333333</v>
      </c>
      <c r="K23">
        <v>200000</v>
      </c>
      <c r="L23">
        <f t="shared" si="4"/>
        <v>90666.666666666657</v>
      </c>
      <c r="M23" s="14">
        <f t="shared" si="3"/>
        <v>0.43174603170197634</v>
      </c>
    </row>
    <row r="24" spans="1:14" x14ac:dyDescent="0.2">
      <c r="A24" s="2" t="s">
        <v>140</v>
      </c>
      <c r="B24">
        <f t="shared" si="5"/>
        <v>16.071428571428559</v>
      </c>
      <c r="C24">
        <f t="shared" si="6"/>
        <v>210000.00002142839</v>
      </c>
      <c r="D24">
        <v>145</v>
      </c>
      <c r="E24">
        <v>250</v>
      </c>
      <c r="F24">
        <v>141</v>
      </c>
      <c r="G24">
        <v>250</v>
      </c>
      <c r="H24">
        <v>137</v>
      </c>
      <c r="I24">
        <v>250</v>
      </c>
      <c r="J24">
        <f t="shared" si="2"/>
        <v>141</v>
      </c>
      <c r="K24">
        <v>200000</v>
      </c>
      <c r="L24">
        <f t="shared" si="4"/>
        <v>112800</v>
      </c>
      <c r="M24" s="14">
        <f t="shared" si="3"/>
        <v>0.5371428570880471</v>
      </c>
    </row>
    <row r="25" spans="1:14" x14ac:dyDescent="0.2">
      <c r="A25" s="2" t="s">
        <v>141</v>
      </c>
      <c r="B25">
        <f t="shared" si="5"/>
        <v>16.071428571428559</v>
      </c>
      <c r="C25">
        <f t="shared" si="6"/>
        <v>210000.00002142839</v>
      </c>
      <c r="D25">
        <v>232</v>
      </c>
      <c r="E25">
        <v>200</v>
      </c>
      <c r="F25">
        <v>286</v>
      </c>
      <c r="G25">
        <v>200</v>
      </c>
      <c r="H25">
        <v>215</v>
      </c>
      <c r="I25">
        <v>200</v>
      </c>
      <c r="J25">
        <f t="shared" si="2"/>
        <v>244.33333333333334</v>
      </c>
      <c r="K25">
        <v>200000</v>
      </c>
      <c r="L25">
        <f t="shared" si="4"/>
        <v>244333.33333333337</v>
      </c>
      <c r="M25" s="14">
        <f t="shared" si="3"/>
        <v>1.163492063373341</v>
      </c>
      <c r="N25" t="s">
        <v>149</v>
      </c>
    </row>
    <row r="26" spans="1:14" x14ac:dyDescent="0.2">
      <c r="A26" s="2" t="s">
        <v>142</v>
      </c>
      <c r="B26">
        <f>2*19.0217391304348</f>
        <v>38.043478260869598</v>
      </c>
      <c r="C26">
        <f>(crosses!F58/850)*hatching!B26</f>
        <v>617647.05882352998</v>
      </c>
      <c r="D26">
        <v>443</v>
      </c>
      <c r="E26">
        <v>200</v>
      </c>
      <c r="F26">
        <v>482</v>
      </c>
      <c r="G26">
        <v>200</v>
      </c>
      <c r="H26">
        <v>571</v>
      </c>
      <c r="I26">
        <v>200</v>
      </c>
      <c r="J26">
        <f t="shared" si="2"/>
        <v>498.66666666666669</v>
      </c>
      <c r="K26">
        <v>200000</v>
      </c>
      <c r="L26">
        <f t="shared" si="4"/>
        <v>498666.66666666674</v>
      </c>
      <c r="M26" s="14">
        <f t="shared" si="3"/>
        <v>0.80736507936507873</v>
      </c>
    </row>
    <row r="27" spans="1:14" x14ac:dyDescent="0.2">
      <c r="A27" s="2" t="s">
        <v>143</v>
      </c>
      <c r="B27">
        <f>2*19.0217391304348</f>
        <v>38.043478260869598</v>
      </c>
      <c r="C27">
        <f>(crosses!F59/850)*hatching!B27</f>
        <v>617647.05882352998</v>
      </c>
      <c r="D27">
        <v>185</v>
      </c>
      <c r="E27">
        <v>100</v>
      </c>
      <c r="F27">
        <v>173</v>
      </c>
      <c r="G27">
        <v>100</v>
      </c>
      <c r="H27">
        <v>170</v>
      </c>
      <c r="I27">
        <v>100</v>
      </c>
      <c r="J27">
        <f t="shared" si="2"/>
        <v>176</v>
      </c>
      <c r="K27">
        <v>200000</v>
      </c>
      <c r="L27">
        <f t="shared" si="4"/>
        <v>352000</v>
      </c>
      <c r="M27" s="14">
        <f t="shared" si="3"/>
        <v>0.56990476190476136</v>
      </c>
    </row>
    <row r="28" spans="1:14" x14ac:dyDescent="0.2">
      <c r="A28" s="2"/>
      <c r="M28" s="14">
        <f>AVERAGE(M26,M24,M23,M22,M21,M20,M18,M17,M15,M14,M13,M12,M11,M10,M9,M8,M7,M6,M5,M4,M3,M2)</f>
        <v>0.47991437564519612</v>
      </c>
      <c r="N28" t="s">
        <v>150</v>
      </c>
    </row>
    <row r="29" spans="1:14" x14ac:dyDescent="0.2">
      <c r="A29" s="2"/>
    </row>
    <row r="30" spans="1:14" x14ac:dyDescent="0.2">
      <c r="A30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sex</vt:lpstr>
      <vt:lpstr>pools</vt:lpstr>
      <vt:lpstr>crosses</vt:lpstr>
      <vt:lpstr>hatching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2018-05-01T03:17:51Z</dcterms:modified>
</cp:coreProperties>
</file>