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comparative-omics/metadata/"/>
    </mc:Choice>
  </mc:AlternateContent>
  <xr:revisionPtr revIDLastSave="0" documentId="13_ncr:1_{F79DCE19-7275-BA48-8266-BC250F9A2FE9}" xr6:coauthVersionLast="45" xr6:coauthVersionMax="45" xr10:uidLastSave="{00000000-0000-0000-0000-000000000000}"/>
  <bookViews>
    <workbookView xWindow="0" yWindow="460" windowWidth="25600" windowHeight="14440" tabRatio="500" xr2:uid="{00000000-000D-0000-FFFF-FFFF00000000}"/>
  </bookViews>
  <sheets>
    <sheet name="Sperm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  <c r="H8" i="1" l="1"/>
  <c r="H3" i="1"/>
  <c r="H4" i="1"/>
  <c r="H5" i="1"/>
  <c r="H6" i="1"/>
  <c r="H7" i="1"/>
  <c r="H9" i="1"/>
  <c r="H10" i="1"/>
  <c r="H11" i="1"/>
  <c r="H12" i="1"/>
  <c r="J2" i="1"/>
  <c r="G8" i="1" l="1"/>
  <c r="G9" i="1"/>
  <c r="G10" i="1"/>
  <c r="G11" i="1"/>
  <c r="G12" i="1"/>
  <c r="G2" i="1"/>
  <c r="G3" i="1"/>
  <c r="G4" i="1"/>
  <c r="G5" i="1"/>
  <c r="G6" i="1"/>
  <c r="G7" i="1"/>
  <c r="V12" i="1" l="1"/>
  <c r="V11" i="1"/>
  <c r="V10" i="1"/>
  <c r="V9" i="1"/>
  <c r="V8" i="1"/>
  <c r="V7" i="1"/>
  <c r="V6" i="1"/>
  <c r="V5" i="1"/>
  <c r="V4" i="1"/>
  <c r="V3" i="1"/>
  <c r="V2" i="1"/>
  <c r="V13" i="1" s="1"/>
  <c r="N12" i="1" l="1"/>
  <c r="Q12" i="1" s="1"/>
  <c r="E12" i="1"/>
  <c r="F12" i="1" s="1"/>
  <c r="N3" i="1"/>
  <c r="Q3" i="1" s="1"/>
  <c r="R3" i="1" s="1"/>
  <c r="N4" i="1"/>
  <c r="Q4" i="1" s="1"/>
  <c r="N5" i="1"/>
  <c r="N6" i="1"/>
  <c r="Q6" i="1" s="1"/>
  <c r="N7" i="1"/>
  <c r="O7" i="1" s="1"/>
  <c r="N8" i="1"/>
  <c r="N9" i="1"/>
  <c r="N10" i="1"/>
  <c r="N11" i="1"/>
  <c r="Q11" i="1" s="1"/>
  <c r="N2" i="1"/>
  <c r="Q2" i="1" s="1"/>
  <c r="Q5" i="1"/>
  <c r="S5" i="1" s="1"/>
  <c r="R5" i="1"/>
  <c r="Q8" i="1"/>
  <c r="R8" i="1" s="1"/>
  <c r="Q9" i="1"/>
  <c r="R9" i="1" s="1"/>
  <c r="Q10" i="1"/>
  <c r="S10" i="1" s="1"/>
  <c r="P5" i="1"/>
  <c r="P2" i="1"/>
  <c r="L3" i="1"/>
  <c r="P3" i="1" s="1"/>
  <c r="L5" i="1"/>
  <c r="L6" i="1"/>
  <c r="P6" i="1" s="1"/>
  <c r="L7" i="1"/>
  <c r="P7" i="1" s="1"/>
  <c r="L2" i="1"/>
  <c r="K3" i="1"/>
  <c r="M3" i="1" s="1"/>
  <c r="K5" i="1"/>
  <c r="M5" i="1" s="1"/>
  <c r="O5" i="1" s="1"/>
  <c r="T5" i="1" s="1"/>
  <c r="K6" i="1"/>
  <c r="M6" i="1" s="1"/>
  <c r="O6" i="1" s="1"/>
  <c r="K7" i="1"/>
  <c r="K2" i="1"/>
  <c r="M2" i="1"/>
  <c r="O2" i="1" s="1"/>
  <c r="M7" i="1"/>
  <c r="M4" i="1"/>
  <c r="O4" i="1" s="1"/>
  <c r="E3" i="1"/>
  <c r="F3" i="1" s="1"/>
  <c r="J3" i="1" s="1"/>
  <c r="E4" i="1"/>
  <c r="F4" i="1" s="1"/>
  <c r="E5" i="1"/>
  <c r="F5" i="1" s="1"/>
  <c r="E6" i="1"/>
  <c r="F6" i="1" s="1"/>
  <c r="E7" i="1"/>
  <c r="F7" i="1" s="1"/>
  <c r="E8" i="1"/>
  <c r="F8" i="1" s="1"/>
  <c r="I8" i="1" s="1"/>
  <c r="J8" i="1" s="1"/>
  <c r="E9" i="1"/>
  <c r="F9" i="1" s="1"/>
  <c r="I9" i="1" s="1"/>
  <c r="E10" i="1"/>
  <c r="F10" i="1" s="1"/>
  <c r="K10" i="1" s="1"/>
  <c r="M10" i="1" s="1"/>
  <c r="O10" i="1" s="1"/>
  <c r="E11" i="1"/>
  <c r="F11" i="1" s="1"/>
  <c r="I11" i="1" s="1"/>
  <c r="E2" i="1"/>
  <c r="F2" i="1" s="1"/>
  <c r="S12" i="1" l="1"/>
  <c r="R12" i="1"/>
  <c r="S2" i="1"/>
  <c r="R2" i="1"/>
  <c r="T2" i="1" s="1"/>
  <c r="R4" i="1"/>
  <c r="S4" i="1"/>
  <c r="O3" i="1"/>
  <c r="T3" i="1" s="1"/>
  <c r="S8" i="1"/>
  <c r="R10" i="1"/>
  <c r="I12" i="1"/>
  <c r="L11" i="1"/>
  <c r="P11" i="1" s="1"/>
  <c r="K11" i="1"/>
  <c r="M11" i="1" s="1"/>
  <c r="O11" i="1" s="1"/>
  <c r="L9" i="1"/>
  <c r="P9" i="1" s="1"/>
  <c r="K9" i="1"/>
  <c r="M9" i="1" s="1"/>
  <c r="O9" i="1" s="1"/>
  <c r="J9" i="1"/>
  <c r="U9" i="1" s="1"/>
  <c r="L8" i="1"/>
  <c r="P8" i="1" s="1"/>
  <c r="K8" i="1"/>
  <c r="M8" i="1" s="1"/>
  <c r="O8" i="1" s="1"/>
  <c r="L4" i="1"/>
  <c r="K4" i="1"/>
  <c r="J5" i="1"/>
  <c r="U5" i="1" s="1"/>
  <c r="U8" i="1"/>
  <c r="J4" i="1"/>
  <c r="U4" i="1" s="1"/>
  <c r="J7" i="1"/>
  <c r="U7" i="1" s="1"/>
  <c r="U2" i="1"/>
  <c r="J6" i="1"/>
  <c r="U6" i="1" s="1"/>
  <c r="J11" i="1"/>
  <c r="U11" i="1" s="1"/>
  <c r="U3" i="1"/>
  <c r="R11" i="1"/>
  <c r="S11" i="1"/>
  <c r="R6" i="1"/>
  <c r="T6" i="1" s="1"/>
  <c r="S6" i="1"/>
  <c r="L10" i="1"/>
  <c r="P10" i="1" s="1"/>
  <c r="T10" i="1" s="1"/>
  <c r="Q7" i="1"/>
  <c r="J10" i="1"/>
  <c r="U10" i="1" s="1"/>
  <c r="S9" i="1"/>
  <c r="S3" i="1"/>
  <c r="T8" i="1" l="1"/>
  <c r="K12" i="1"/>
  <c r="M12" i="1" s="1"/>
  <c r="O12" i="1" s="1"/>
  <c r="L12" i="1"/>
  <c r="P12" i="1" s="1"/>
  <c r="J12" i="1"/>
  <c r="U12" i="1" s="1"/>
  <c r="T9" i="1"/>
  <c r="T11" i="1"/>
  <c r="K13" i="1"/>
  <c r="P4" i="1"/>
  <c r="T4" i="1" s="1"/>
  <c r="S7" i="1"/>
  <c r="R7" i="1"/>
  <c r="L13" i="1" l="1"/>
  <c r="T12" i="1"/>
  <c r="T7" i="1"/>
  <c r="T13" i="1" l="1"/>
  <c r="V15" i="1" s="1"/>
  <c r="V16" i="1" s="1"/>
  <c r="T14" i="1" l="1"/>
</calcChain>
</file>

<file path=xl/sharedStrings.xml><?xml version="1.0" encoding="utf-8"?>
<sst xmlns="http://schemas.openxmlformats.org/spreadsheetml/2006/main" count="34" uniqueCount="34">
  <si>
    <t>Sample</t>
  </si>
  <si>
    <t>Original Concentration (ng/µL)</t>
  </si>
  <si>
    <t>DNA (ng)</t>
  </si>
  <si>
    <t>DNA (µg)</t>
  </si>
  <si>
    <t>Volume Dynabeads (µL)</t>
  </si>
  <si>
    <t>Volume MBD-Biotin Protein (µL)</t>
  </si>
  <si>
    <t>DNA used in reactions (µg)</t>
  </si>
  <si>
    <t>Volume Sample Needed (µL)</t>
  </si>
  <si>
    <t>Volume 1X Bind/Wash Buffer for Initial Bead Wash Step 3 (µL)</t>
  </si>
  <si>
    <t>Volume 1X Bind/Wash Buffer for Initial Bead Wash Step 7 (µL)</t>
  </si>
  <si>
    <t>Total Volume 1X Bind/Wash Buffer per Sample for Bead Wash (µL)</t>
  </si>
  <si>
    <t>Volume 1X Bind/Wash Buffer for Coupling Step 2 (µL)</t>
  </si>
  <si>
    <t>Volume 1X Bind/Wash Buffer for Post-Coupling Wash Step 3 (µL)</t>
  </si>
  <si>
    <t>Total 1X Bind/Wash Buffer for Post-Coupling Wash Step 3 (µL)</t>
  </si>
  <si>
    <t>Volume 1X Bind/Wash Buffer for Post-Coupling Wash Step 8 (µL)</t>
  </si>
  <si>
    <t>Total Volume 1X Bind/Wash Buffer needed (µL)</t>
  </si>
  <si>
    <t>Initial Volume (µL)</t>
  </si>
  <si>
    <t>Volume for 25 ng/µL concentration (µL)</t>
  </si>
  <si>
    <t>Volume water needed</t>
  </si>
  <si>
    <t>Total Volume 1X Bind/Wash Buffer needed for removing non-captured DNA (µL)</t>
  </si>
  <si>
    <t>L18A0006s</t>
  </si>
  <si>
    <t>L18A0007s</t>
  </si>
  <si>
    <t>L18A0009s</t>
  </si>
  <si>
    <t>L18A0023s</t>
  </si>
  <si>
    <t>L18A0013s</t>
  </si>
  <si>
    <t>L18A0012s</t>
  </si>
  <si>
    <t>L18A0031s</t>
  </si>
  <si>
    <t>L18A0048s</t>
  </si>
  <si>
    <t>L18A0057s</t>
  </si>
  <si>
    <t>L18A0059s</t>
  </si>
  <si>
    <t>L18A0063s</t>
  </si>
  <si>
    <t>TOTAL</t>
  </si>
  <si>
    <t>Treatment</t>
  </si>
  <si>
    <t>Volume DNAse-free Water Needed for Dilution (µL)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</si>
</sst>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Fill="1"/>
    <xf numFmtId="0" fontId="1" fillId="0" borderId="0" xfId="0" applyFont="1" applyFill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8"/>
  <sheetViews>
    <sheetView tabSelected="1" zoomScale="120" zoomScaleNormal="120" workbookViewId="0">
      <selection activeCell="G6" sqref="G6"/>
    </sheetView>
  </sheetViews>
  <sheetFormatPr baseColWidth="10" defaultRowHeight="16"/>
  <cols>
    <col min="3" max="3" width="18.1640625" bestFit="1" customWidth="1"/>
    <col min="6" max="6" width="13" customWidth="1"/>
    <col min="7" max="8" width="12.83203125" customWidth="1"/>
    <col min="11" max="11" width="20.83203125" bestFit="1" customWidth="1"/>
    <col min="12" max="12" width="28" bestFit="1" customWidth="1"/>
  </cols>
  <sheetData>
    <row r="1" spans="1:22" s="2" customFormat="1" ht="153">
      <c r="A1" s="1" t="s">
        <v>0</v>
      </c>
      <c r="B1" s="1" t="s">
        <v>32</v>
      </c>
      <c r="C1" s="1" t="s">
        <v>1</v>
      </c>
      <c r="D1" s="1" t="s">
        <v>16</v>
      </c>
      <c r="E1" s="1" t="s">
        <v>2</v>
      </c>
      <c r="F1" s="1" t="s">
        <v>3</v>
      </c>
      <c r="G1" s="1" t="s">
        <v>17</v>
      </c>
      <c r="H1" s="1" t="s">
        <v>33</v>
      </c>
      <c r="I1" s="1" t="s">
        <v>6</v>
      </c>
      <c r="J1" s="5" t="s">
        <v>7</v>
      </c>
      <c r="K1" s="1" t="s">
        <v>4</v>
      </c>
      <c r="L1" s="1" t="s">
        <v>5</v>
      </c>
      <c r="M1" s="1" t="s">
        <v>8</v>
      </c>
      <c r="N1" s="1" t="s">
        <v>9</v>
      </c>
      <c r="O1" s="1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18</v>
      </c>
      <c r="V1" s="2" t="s">
        <v>19</v>
      </c>
    </row>
    <row r="2" spans="1:22">
      <c r="A2" t="s">
        <v>20</v>
      </c>
      <c r="B2">
        <v>500</v>
      </c>
      <c r="C2">
        <v>121</v>
      </c>
      <c r="D2">
        <v>40</v>
      </c>
      <c r="E2">
        <f>C2*D2</f>
        <v>4840</v>
      </c>
      <c r="F2">
        <f>0.001*E2</f>
        <v>4.84</v>
      </c>
      <c r="G2">
        <f>(C2*D2)/25</f>
        <v>193.6</v>
      </c>
      <c r="H2">
        <f>G2-D2</f>
        <v>153.6</v>
      </c>
      <c r="I2">
        <v>4</v>
      </c>
      <c r="J2">
        <f t="shared" ref="J2:J12" si="0">(I2*G2)/F2</f>
        <v>160</v>
      </c>
      <c r="K2">
        <f t="shared" ref="K2:K12" si="1">I2*10</f>
        <v>40</v>
      </c>
      <c r="L2">
        <f t="shared" ref="L2:L12" si="2">I2*7</f>
        <v>28</v>
      </c>
      <c r="M2">
        <f>100-K2</f>
        <v>60</v>
      </c>
      <c r="N2">
        <f>100</f>
        <v>100</v>
      </c>
      <c r="O2">
        <f>M2+2*N2</f>
        <v>260</v>
      </c>
      <c r="P2">
        <f>200-L2</f>
        <v>172</v>
      </c>
      <c r="Q2">
        <f>N2</f>
        <v>100</v>
      </c>
      <c r="R2">
        <f>3*Q2</f>
        <v>300</v>
      </c>
      <c r="S2">
        <f>Q2</f>
        <v>100</v>
      </c>
      <c r="T2">
        <f>SUM(O2,P2,R2,S2)</f>
        <v>832</v>
      </c>
      <c r="U2">
        <f t="shared" ref="U2:U12" si="3">500-100-J2</f>
        <v>240</v>
      </c>
      <c r="V2">
        <f>200*4</f>
        <v>800</v>
      </c>
    </row>
    <row r="3" spans="1:22">
      <c r="A3" t="s">
        <v>21</v>
      </c>
      <c r="B3">
        <v>500</v>
      </c>
      <c r="C3">
        <v>550</v>
      </c>
      <c r="D3">
        <v>40</v>
      </c>
      <c r="E3">
        <f t="shared" ref="E3:E12" si="4">C3*D3</f>
        <v>22000</v>
      </c>
      <c r="F3">
        <f t="shared" ref="F3:F12" si="5">0.001*E3</f>
        <v>22</v>
      </c>
      <c r="G3">
        <f t="shared" ref="G3:G12" si="6">(C3*D3)/25</f>
        <v>880</v>
      </c>
      <c r="H3">
        <f t="shared" ref="H3:H12" si="7">G3-D3</f>
        <v>840</v>
      </c>
      <c r="I3">
        <v>4</v>
      </c>
      <c r="J3">
        <f t="shared" si="0"/>
        <v>160</v>
      </c>
      <c r="K3">
        <f t="shared" si="1"/>
        <v>40</v>
      </c>
      <c r="L3">
        <f t="shared" si="2"/>
        <v>28</v>
      </c>
      <c r="M3">
        <f>100-K3</f>
        <v>60</v>
      </c>
      <c r="N3">
        <f>100</f>
        <v>100</v>
      </c>
      <c r="O3">
        <f t="shared" ref="O3:O12" si="8">M3+2*N3</f>
        <v>260</v>
      </c>
      <c r="P3">
        <f t="shared" ref="P3:P12" si="9">200-L3</f>
        <v>172</v>
      </c>
      <c r="Q3">
        <f t="shared" ref="Q3:Q11" si="10">N3</f>
        <v>100</v>
      </c>
      <c r="R3">
        <f t="shared" ref="R3:R11" si="11">3*Q3</f>
        <v>300</v>
      </c>
      <c r="S3">
        <f t="shared" ref="S3:S11" si="12">Q3</f>
        <v>100</v>
      </c>
      <c r="T3">
        <f t="shared" ref="T3:T12" si="13">SUM(O3,P3,R3,S3)</f>
        <v>832</v>
      </c>
      <c r="U3">
        <f t="shared" si="3"/>
        <v>240</v>
      </c>
      <c r="V3">
        <f t="shared" ref="V3:V12" si="14">200*4</f>
        <v>800</v>
      </c>
    </row>
    <row r="4" spans="1:22">
      <c r="A4" t="s">
        <v>22</v>
      </c>
      <c r="B4">
        <v>2800</v>
      </c>
      <c r="C4">
        <v>95</v>
      </c>
      <c r="D4">
        <v>44</v>
      </c>
      <c r="E4">
        <f t="shared" si="4"/>
        <v>4180</v>
      </c>
      <c r="F4">
        <f t="shared" si="5"/>
        <v>4.18</v>
      </c>
      <c r="G4">
        <f t="shared" si="6"/>
        <v>167.2</v>
      </c>
      <c r="H4">
        <f t="shared" si="7"/>
        <v>123.19999999999999</v>
      </c>
      <c r="I4">
        <v>4</v>
      </c>
      <c r="J4">
        <f t="shared" si="0"/>
        <v>160</v>
      </c>
      <c r="K4">
        <f t="shared" si="1"/>
        <v>40</v>
      </c>
      <c r="L4">
        <f t="shared" si="2"/>
        <v>28</v>
      </c>
      <c r="M4">
        <f>0</f>
        <v>0</v>
      </c>
      <c r="N4">
        <f>100</f>
        <v>100</v>
      </c>
      <c r="O4">
        <f t="shared" si="8"/>
        <v>200</v>
      </c>
      <c r="P4">
        <f t="shared" si="9"/>
        <v>172</v>
      </c>
      <c r="Q4">
        <f t="shared" si="10"/>
        <v>100</v>
      </c>
      <c r="R4">
        <f t="shared" si="11"/>
        <v>300</v>
      </c>
      <c r="S4">
        <f t="shared" si="12"/>
        <v>100</v>
      </c>
      <c r="T4">
        <f t="shared" si="13"/>
        <v>772</v>
      </c>
      <c r="U4">
        <f t="shared" si="3"/>
        <v>240</v>
      </c>
      <c r="V4">
        <f t="shared" si="14"/>
        <v>800</v>
      </c>
    </row>
    <row r="5" spans="1:22">
      <c r="A5" t="s">
        <v>25</v>
      </c>
      <c r="B5">
        <v>2800</v>
      </c>
      <c r="C5">
        <v>111</v>
      </c>
      <c r="D5">
        <v>40</v>
      </c>
      <c r="E5">
        <f t="shared" si="4"/>
        <v>4440</v>
      </c>
      <c r="F5">
        <f t="shared" si="5"/>
        <v>4.4400000000000004</v>
      </c>
      <c r="G5">
        <f t="shared" si="6"/>
        <v>177.6</v>
      </c>
      <c r="H5">
        <f t="shared" si="7"/>
        <v>137.6</v>
      </c>
      <c r="I5">
        <v>4</v>
      </c>
      <c r="J5">
        <f t="shared" si="0"/>
        <v>159.99999999999997</v>
      </c>
      <c r="K5">
        <f t="shared" si="1"/>
        <v>40</v>
      </c>
      <c r="L5">
        <f t="shared" si="2"/>
        <v>28</v>
      </c>
      <c r="M5">
        <f>100-K5</f>
        <v>60</v>
      </c>
      <c r="N5">
        <f>100</f>
        <v>100</v>
      </c>
      <c r="O5">
        <f t="shared" si="8"/>
        <v>260</v>
      </c>
      <c r="P5">
        <f t="shared" si="9"/>
        <v>172</v>
      </c>
      <c r="Q5">
        <f t="shared" si="10"/>
        <v>100</v>
      </c>
      <c r="R5">
        <f t="shared" si="11"/>
        <v>300</v>
      </c>
      <c r="S5">
        <f t="shared" si="12"/>
        <v>100</v>
      </c>
      <c r="T5">
        <f t="shared" si="13"/>
        <v>832</v>
      </c>
      <c r="U5">
        <f t="shared" si="3"/>
        <v>240.00000000000003</v>
      </c>
      <c r="V5">
        <f t="shared" si="14"/>
        <v>800</v>
      </c>
    </row>
    <row r="6" spans="1:22">
      <c r="A6" t="s">
        <v>24</v>
      </c>
      <c r="B6">
        <v>500</v>
      </c>
      <c r="C6">
        <v>958</v>
      </c>
      <c r="D6">
        <v>44</v>
      </c>
      <c r="E6">
        <f t="shared" si="4"/>
        <v>42152</v>
      </c>
      <c r="F6">
        <f t="shared" si="5"/>
        <v>42.152000000000001</v>
      </c>
      <c r="G6">
        <f t="shared" si="6"/>
        <v>1686.08</v>
      </c>
      <c r="H6">
        <f t="shared" si="7"/>
        <v>1642.08</v>
      </c>
      <c r="I6">
        <v>4</v>
      </c>
      <c r="J6">
        <f t="shared" si="0"/>
        <v>160</v>
      </c>
      <c r="K6">
        <f t="shared" si="1"/>
        <v>40</v>
      </c>
      <c r="L6">
        <f t="shared" si="2"/>
        <v>28</v>
      </c>
      <c r="M6">
        <f>100-K6</f>
        <v>60</v>
      </c>
      <c r="N6">
        <f>100</f>
        <v>100</v>
      </c>
      <c r="O6">
        <f t="shared" si="8"/>
        <v>260</v>
      </c>
      <c r="P6">
        <f t="shared" si="9"/>
        <v>172</v>
      </c>
      <c r="Q6">
        <f t="shared" si="10"/>
        <v>100</v>
      </c>
      <c r="R6">
        <f t="shared" si="11"/>
        <v>300</v>
      </c>
      <c r="S6">
        <f t="shared" si="12"/>
        <v>100</v>
      </c>
      <c r="T6">
        <f t="shared" si="13"/>
        <v>832</v>
      </c>
      <c r="U6">
        <f t="shared" si="3"/>
        <v>240</v>
      </c>
      <c r="V6">
        <f t="shared" si="14"/>
        <v>800</v>
      </c>
    </row>
    <row r="7" spans="1:22">
      <c r="A7" t="s">
        <v>23</v>
      </c>
      <c r="B7">
        <v>2800</v>
      </c>
      <c r="C7">
        <v>318</v>
      </c>
      <c r="D7">
        <v>40</v>
      </c>
      <c r="E7">
        <f t="shared" si="4"/>
        <v>12720</v>
      </c>
      <c r="F7">
        <f t="shared" si="5"/>
        <v>12.72</v>
      </c>
      <c r="G7">
        <f t="shared" si="6"/>
        <v>508.8</v>
      </c>
      <c r="H7">
        <f t="shared" si="7"/>
        <v>468.8</v>
      </c>
      <c r="I7">
        <v>4</v>
      </c>
      <c r="J7">
        <f t="shared" si="0"/>
        <v>160</v>
      </c>
      <c r="K7">
        <f t="shared" si="1"/>
        <v>40</v>
      </c>
      <c r="L7">
        <f t="shared" si="2"/>
        <v>28</v>
      </c>
      <c r="M7">
        <f>0</f>
        <v>0</v>
      </c>
      <c r="N7">
        <f>100</f>
        <v>100</v>
      </c>
      <c r="O7">
        <f t="shared" si="8"/>
        <v>200</v>
      </c>
      <c r="P7">
        <f t="shared" si="9"/>
        <v>172</v>
      </c>
      <c r="Q7">
        <f t="shared" si="10"/>
        <v>100</v>
      </c>
      <c r="R7">
        <f t="shared" si="11"/>
        <v>300</v>
      </c>
      <c r="S7">
        <f t="shared" si="12"/>
        <v>100</v>
      </c>
      <c r="T7">
        <f t="shared" si="13"/>
        <v>772</v>
      </c>
      <c r="U7">
        <f t="shared" si="3"/>
        <v>240</v>
      </c>
      <c r="V7">
        <f t="shared" si="14"/>
        <v>800</v>
      </c>
    </row>
    <row r="8" spans="1:22">
      <c r="A8" s="4" t="s">
        <v>26</v>
      </c>
      <c r="B8" s="4">
        <v>2800</v>
      </c>
      <c r="C8">
        <v>9.82</v>
      </c>
      <c r="D8">
        <v>44</v>
      </c>
      <c r="E8">
        <f t="shared" si="4"/>
        <v>432.08000000000004</v>
      </c>
      <c r="F8">
        <f t="shared" si="5"/>
        <v>0.43208000000000008</v>
      </c>
      <c r="G8">
        <f t="shared" si="6"/>
        <v>17.283200000000001</v>
      </c>
      <c r="H8">
        <f>0</f>
        <v>0</v>
      </c>
      <c r="I8">
        <f>F8</f>
        <v>0.43208000000000008</v>
      </c>
      <c r="J8">
        <f t="shared" si="0"/>
        <v>17.283200000000001</v>
      </c>
      <c r="K8">
        <f t="shared" si="1"/>
        <v>4.3208000000000011</v>
      </c>
      <c r="L8">
        <f t="shared" si="2"/>
        <v>3.0245600000000006</v>
      </c>
      <c r="M8">
        <f>100-K8</f>
        <v>95.679199999999994</v>
      </c>
      <c r="N8">
        <f>100</f>
        <v>100</v>
      </c>
      <c r="O8">
        <f t="shared" si="8"/>
        <v>295.67919999999998</v>
      </c>
      <c r="P8">
        <f t="shared" si="9"/>
        <v>196.97543999999999</v>
      </c>
      <c r="Q8">
        <f t="shared" si="10"/>
        <v>100</v>
      </c>
      <c r="R8">
        <f t="shared" si="11"/>
        <v>300</v>
      </c>
      <c r="S8">
        <f t="shared" si="12"/>
        <v>100</v>
      </c>
      <c r="T8">
        <f t="shared" si="13"/>
        <v>892.65463999999997</v>
      </c>
      <c r="U8">
        <f t="shared" si="3"/>
        <v>382.71679999999998</v>
      </c>
      <c r="V8">
        <f t="shared" si="14"/>
        <v>800</v>
      </c>
    </row>
    <row r="9" spans="1:22">
      <c r="A9" t="s">
        <v>27</v>
      </c>
      <c r="B9" s="4">
        <v>2800</v>
      </c>
      <c r="C9">
        <v>32.6</v>
      </c>
      <c r="D9">
        <v>40</v>
      </c>
      <c r="E9">
        <f t="shared" si="4"/>
        <v>1304</v>
      </c>
      <c r="F9">
        <f>0.001*E9</f>
        <v>1.304</v>
      </c>
      <c r="G9">
        <f t="shared" si="6"/>
        <v>52.16</v>
      </c>
      <c r="H9">
        <f t="shared" si="7"/>
        <v>12.159999999999997</v>
      </c>
      <c r="I9">
        <f>F9</f>
        <v>1.304</v>
      </c>
      <c r="J9">
        <f t="shared" si="0"/>
        <v>52.16</v>
      </c>
      <c r="K9">
        <f t="shared" si="1"/>
        <v>13.040000000000001</v>
      </c>
      <c r="L9">
        <f t="shared" si="2"/>
        <v>9.1280000000000001</v>
      </c>
      <c r="M9">
        <f t="shared" ref="M9:M12" si="15">100-K9</f>
        <v>86.96</v>
      </c>
      <c r="N9">
        <f>100</f>
        <v>100</v>
      </c>
      <c r="O9">
        <f t="shared" si="8"/>
        <v>286.95999999999998</v>
      </c>
      <c r="P9">
        <f t="shared" si="9"/>
        <v>190.87200000000001</v>
      </c>
      <c r="Q9">
        <f t="shared" si="10"/>
        <v>100</v>
      </c>
      <c r="R9">
        <f t="shared" si="11"/>
        <v>300</v>
      </c>
      <c r="S9">
        <f t="shared" si="12"/>
        <v>100</v>
      </c>
      <c r="T9">
        <f t="shared" si="13"/>
        <v>877.83199999999999</v>
      </c>
      <c r="U9">
        <f t="shared" si="3"/>
        <v>347.84000000000003</v>
      </c>
      <c r="V9">
        <f t="shared" si="14"/>
        <v>800</v>
      </c>
    </row>
    <row r="10" spans="1:22">
      <c r="A10" t="s">
        <v>28</v>
      </c>
      <c r="B10">
        <v>500</v>
      </c>
      <c r="C10">
        <v>1100</v>
      </c>
      <c r="D10">
        <v>40</v>
      </c>
      <c r="E10">
        <f t="shared" si="4"/>
        <v>44000</v>
      </c>
      <c r="F10">
        <f t="shared" si="5"/>
        <v>44</v>
      </c>
      <c r="G10">
        <f t="shared" si="6"/>
        <v>1760</v>
      </c>
      <c r="H10">
        <f t="shared" si="7"/>
        <v>1720</v>
      </c>
      <c r="I10">
        <v>4</v>
      </c>
      <c r="J10">
        <f t="shared" si="0"/>
        <v>160</v>
      </c>
      <c r="K10">
        <f t="shared" si="1"/>
        <v>40</v>
      </c>
      <c r="L10">
        <f t="shared" si="2"/>
        <v>28</v>
      </c>
      <c r="M10">
        <f t="shared" si="15"/>
        <v>60</v>
      </c>
      <c r="N10">
        <f>100</f>
        <v>100</v>
      </c>
      <c r="O10">
        <f t="shared" si="8"/>
        <v>260</v>
      </c>
      <c r="P10">
        <f t="shared" si="9"/>
        <v>172</v>
      </c>
      <c r="Q10">
        <f t="shared" si="10"/>
        <v>100</v>
      </c>
      <c r="R10">
        <f t="shared" si="11"/>
        <v>300</v>
      </c>
      <c r="S10">
        <f t="shared" si="12"/>
        <v>100</v>
      </c>
      <c r="T10">
        <f t="shared" si="13"/>
        <v>832</v>
      </c>
      <c r="U10">
        <f t="shared" si="3"/>
        <v>240</v>
      </c>
      <c r="V10">
        <f t="shared" si="14"/>
        <v>800</v>
      </c>
    </row>
    <row r="11" spans="1:22">
      <c r="A11" t="s">
        <v>29</v>
      </c>
      <c r="B11">
        <v>2800</v>
      </c>
      <c r="C11">
        <v>72.400000000000006</v>
      </c>
      <c r="D11">
        <v>40</v>
      </c>
      <c r="E11">
        <f t="shared" si="4"/>
        <v>2896</v>
      </c>
      <c r="F11">
        <f t="shared" si="5"/>
        <v>2.8959999999999999</v>
      </c>
      <c r="G11">
        <f t="shared" si="6"/>
        <v>115.84</v>
      </c>
      <c r="H11">
        <f t="shared" si="7"/>
        <v>75.84</v>
      </c>
      <c r="I11">
        <f>F11</f>
        <v>2.8959999999999999</v>
      </c>
      <c r="J11">
        <f t="shared" si="0"/>
        <v>115.84</v>
      </c>
      <c r="K11">
        <f t="shared" si="1"/>
        <v>28.96</v>
      </c>
      <c r="L11">
        <f t="shared" si="2"/>
        <v>20.271999999999998</v>
      </c>
      <c r="M11">
        <f t="shared" si="15"/>
        <v>71.039999999999992</v>
      </c>
      <c r="N11">
        <f>100</f>
        <v>100</v>
      </c>
      <c r="O11">
        <f t="shared" si="8"/>
        <v>271.03999999999996</v>
      </c>
      <c r="P11">
        <f t="shared" si="9"/>
        <v>179.72800000000001</v>
      </c>
      <c r="Q11">
        <f t="shared" si="10"/>
        <v>100</v>
      </c>
      <c r="R11">
        <f t="shared" si="11"/>
        <v>300</v>
      </c>
      <c r="S11">
        <f t="shared" si="12"/>
        <v>100</v>
      </c>
      <c r="T11">
        <f t="shared" si="13"/>
        <v>850.76800000000003</v>
      </c>
      <c r="U11">
        <f t="shared" si="3"/>
        <v>284.15999999999997</v>
      </c>
      <c r="V11">
        <f t="shared" si="14"/>
        <v>800</v>
      </c>
    </row>
    <row r="12" spans="1:22">
      <c r="A12" t="s">
        <v>30</v>
      </c>
      <c r="B12">
        <v>2800</v>
      </c>
      <c r="C12">
        <v>60.8</v>
      </c>
      <c r="D12">
        <v>44</v>
      </c>
      <c r="E12">
        <f t="shared" si="4"/>
        <v>2675.2</v>
      </c>
      <c r="F12">
        <f t="shared" si="5"/>
        <v>2.6751999999999998</v>
      </c>
      <c r="G12">
        <f t="shared" si="6"/>
        <v>107.008</v>
      </c>
      <c r="H12">
        <f t="shared" si="7"/>
        <v>63.007999999999996</v>
      </c>
      <c r="I12">
        <f>F12</f>
        <v>2.6751999999999998</v>
      </c>
      <c r="J12">
        <f t="shared" si="0"/>
        <v>107.008</v>
      </c>
      <c r="K12">
        <f t="shared" si="1"/>
        <v>26.751999999999999</v>
      </c>
      <c r="L12">
        <f t="shared" si="2"/>
        <v>18.726399999999998</v>
      </c>
      <c r="M12">
        <f t="shared" si="15"/>
        <v>73.248000000000005</v>
      </c>
      <c r="N12">
        <f>100</f>
        <v>100</v>
      </c>
      <c r="O12">
        <f t="shared" si="8"/>
        <v>273.24799999999999</v>
      </c>
      <c r="P12">
        <f t="shared" si="9"/>
        <v>181.27359999999999</v>
      </c>
      <c r="Q12">
        <f t="shared" ref="Q12" si="16">N12</f>
        <v>100</v>
      </c>
      <c r="R12">
        <f t="shared" ref="R12" si="17">3*Q12</f>
        <v>300</v>
      </c>
      <c r="S12">
        <f t="shared" ref="S12" si="18">Q12</f>
        <v>100</v>
      </c>
      <c r="T12">
        <f t="shared" si="13"/>
        <v>854.52160000000003</v>
      </c>
      <c r="U12">
        <f t="shared" si="3"/>
        <v>292.99200000000002</v>
      </c>
      <c r="V12">
        <f t="shared" si="14"/>
        <v>800</v>
      </c>
    </row>
    <row r="13" spans="1:22">
      <c r="A13" s="6" t="s">
        <v>31</v>
      </c>
      <c r="B13" s="6"/>
      <c r="K13">
        <f>SUM(K2:K12)</f>
        <v>353.07279999999997</v>
      </c>
      <c r="L13">
        <f>SUM(L2:L12)</f>
        <v>247.15096</v>
      </c>
      <c r="T13">
        <f>SUM(T2:T12)</f>
        <v>9179.7762399999992</v>
      </c>
      <c r="V13">
        <f>SUM(V2:V12)</f>
        <v>8800</v>
      </c>
    </row>
    <row r="14" spans="1:22">
      <c r="T14">
        <f>T13*0.001</f>
        <v>9.1797762399999989</v>
      </c>
    </row>
    <row r="15" spans="1:22">
      <c r="V15">
        <f>SUM(V13,T13)</f>
        <v>17979.776239999999</v>
      </c>
    </row>
    <row r="16" spans="1:22">
      <c r="F16" s="3"/>
      <c r="V16">
        <f>V15/1000</f>
        <v>17.97977624</v>
      </c>
    </row>
    <row r="17" spans="6:6">
      <c r="F17" s="3"/>
    </row>
    <row r="18" spans="6:6">
      <c r="F18" s="3"/>
    </row>
  </sheetData>
  <phoneticPr fontId="2" type="noConversion"/>
  <pageMargins left="0.7" right="0.7" top="0.75" bottom="0.75" header="0.3" footer="0.3"/>
  <pageSetup scale="94" fitToWidth="2" orientation="landscape" horizontalDpi="0" verticalDpi="0"/>
  <ignoredErrors>
    <ignoredError sqref="M4 M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2018-01-24T17:39:29Z</cp:lastPrinted>
  <dcterms:created xsi:type="dcterms:W3CDTF">2018-01-23T17:06:28Z</dcterms:created>
  <dcterms:modified xsi:type="dcterms:W3CDTF">2020-07-23T20:04:08Z</dcterms:modified>
</cp:coreProperties>
</file>