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honda\Desktop\Backup\Documents\Thesis\"/>
    </mc:Choice>
  </mc:AlternateContent>
  <bookViews>
    <workbookView xWindow="0" yWindow="0" windowWidth="20490" windowHeight="7530" activeTab="5"/>
  </bookViews>
  <sheets>
    <sheet name="Sheet1" sheetId="1" r:id="rId1"/>
    <sheet name="Sheet2" sheetId="2" r:id="rId2"/>
    <sheet name="Sheet3" sheetId="3" r:id="rId3"/>
    <sheet name="Sheet5" sheetId="5" r:id="rId4"/>
    <sheet name="histogram" sheetId="4" r:id="rId5"/>
    <sheet name="Sheet4" sheetId="6" r:id="rId6"/>
  </sheets>
  <calcPr calcId="171027"/>
</workbook>
</file>

<file path=xl/calcChain.xml><?xml version="1.0" encoding="utf-8"?>
<calcChain xmlns="http://schemas.openxmlformats.org/spreadsheetml/2006/main">
  <c r="A2" i="5" l="1"/>
  <c r="G25" i="4"/>
  <c r="G22" i="4"/>
  <c r="G19" i="4"/>
  <c r="G16" i="4"/>
  <c r="G13" i="4"/>
  <c r="G10" i="4"/>
  <c r="G7" i="4"/>
  <c r="G4" i="4"/>
  <c r="E24" i="4"/>
  <c r="E21" i="4"/>
  <c r="E18" i="4"/>
  <c r="E15" i="4"/>
  <c r="E12" i="4"/>
  <c r="E9" i="4"/>
  <c r="E6" i="4"/>
  <c r="E3" i="4"/>
  <c r="C23" i="4"/>
  <c r="C20" i="4"/>
  <c r="C17" i="4"/>
  <c r="C14" i="4"/>
  <c r="C11" i="4"/>
  <c r="C8" i="4"/>
  <c r="C5" i="4"/>
  <c r="C2" i="4"/>
  <c r="K12" i="3" l="1"/>
  <c r="G12" i="3"/>
  <c r="C12" i="3"/>
  <c r="L11" i="3"/>
  <c r="M11" i="3" s="1"/>
  <c r="H11" i="3"/>
  <c r="I11" i="3" s="1"/>
  <c r="D11" i="3"/>
  <c r="E11" i="3" s="1"/>
  <c r="L10" i="3"/>
  <c r="M10" i="3" s="1"/>
  <c r="H10" i="3"/>
  <c r="I10" i="3" s="1"/>
  <c r="D10" i="3"/>
  <c r="E10" i="3" s="1"/>
  <c r="L9" i="3"/>
  <c r="M9" i="3" s="1"/>
  <c r="H9" i="3"/>
  <c r="I9" i="3" s="1"/>
  <c r="D9" i="3"/>
  <c r="E9" i="3" s="1"/>
  <c r="L8" i="3"/>
  <c r="M8" i="3" s="1"/>
  <c r="H8" i="3"/>
  <c r="I8" i="3" s="1"/>
  <c r="D8" i="3"/>
  <c r="E8" i="3" s="1"/>
  <c r="L7" i="3"/>
  <c r="M7" i="3" s="1"/>
  <c r="H7" i="3"/>
  <c r="I7" i="3" s="1"/>
  <c r="D7" i="3"/>
  <c r="E7" i="3" s="1"/>
  <c r="L6" i="3"/>
  <c r="M6" i="3" s="1"/>
  <c r="H6" i="3"/>
  <c r="I6" i="3" s="1"/>
  <c r="D6" i="3"/>
  <c r="E6" i="3" s="1"/>
  <c r="L5" i="3"/>
  <c r="M5" i="3" s="1"/>
  <c r="H5" i="3"/>
  <c r="I5" i="3" s="1"/>
  <c r="D5" i="3"/>
  <c r="E5" i="3" s="1"/>
  <c r="L4" i="3"/>
  <c r="M4" i="3" s="1"/>
  <c r="H4" i="3"/>
  <c r="I4" i="3" s="1"/>
  <c r="D4" i="3"/>
  <c r="E4" i="3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I12" i="2" s="1"/>
  <c r="D19" i="2"/>
  <c r="E19" i="2" s="1"/>
  <c r="D18" i="2"/>
  <c r="D17" i="2"/>
  <c r="E17" i="2" s="1"/>
  <c r="D16" i="2"/>
  <c r="E16" i="2" s="1"/>
  <c r="D15" i="2"/>
  <c r="E15" i="2" s="1"/>
  <c r="D14" i="2"/>
  <c r="E14" i="2" s="1"/>
  <c r="D12" i="2"/>
  <c r="E18" i="2"/>
  <c r="E12" i="2"/>
  <c r="D13" i="2"/>
  <c r="E13" i="2" s="1"/>
  <c r="K20" i="2"/>
  <c r="G20" i="2"/>
  <c r="C20" i="2"/>
  <c r="K9" i="2"/>
  <c r="M22" i="2" s="1"/>
  <c r="G9" i="2"/>
  <c r="I22" i="2" s="1"/>
  <c r="C9" i="2"/>
  <c r="E22" i="2" s="1"/>
  <c r="E12" i="3" l="1"/>
  <c r="E15" i="3" s="1"/>
  <c r="I12" i="3"/>
  <c r="I15" i="3" s="1"/>
  <c r="M12" i="3"/>
  <c r="M15" i="3" s="1"/>
  <c r="I20" i="2"/>
  <c r="I23" i="2" s="1"/>
  <c r="M20" i="2"/>
  <c r="M23" i="2" s="1"/>
  <c r="E20" i="2"/>
  <c r="E23" i="2" s="1"/>
  <c r="I16" i="3" l="1"/>
  <c r="E16" i="3"/>
  <c r="M16" i="3"/>
  <c r="M24" i="2"/>
  <c r="I24" i="2"/>
  <c r="E24" i="2"/>
</calcChain>
</file>

<file path=xl/sharedStrings.xml><?xml version="1.0" encoding="utf-8"?>
<sst xmlns="http://schemas.openxmlformats.org/spreadsheetml/2006/main" count="163" uniqueCount="62">
  <si>
    <t>Lower Screen Size</t>
  </si>
  <si>
    <t>Upper Screen Size</t>
  </si>
  <si>
    <t># of seed/ml</t>
  </si>
  <si>
    <t>At Day 17</t>
  </si>
  <si>
    <t>Silo 2-23C</t>
  </si>
  <si>
    <t>Silo 3-23C</t>
  </si>
  <si>
    <t>Silo 9-29C</t>
  </si>
  <si>
    <t>% survival</t>
  </si>
  <si>
    <t># of live seed</t>
  </si>
  <si>
    <t>Lower screen size</t>
  </si>
  <si>
    <t>Upper screen size</t>
  </si>
  <si>
    <t>Settlement Rate (%)</t>
  </si>
  <si>
    <t>Survival from eyed larvae to Day 17 (%)</t>
  </si>
  <si>
    <t>Sum</t>
  </si>
  <si>
    <t>Total # of Seed</t>
  </si>
  <si>
    <t>Mean length of seed</t>
  </si>
  <si>
    <t>Weighted mean size of live seed at Day 17</t>
  </si>
  <si>
    <t>At Day 6</t>
  </si>
  <si>
    <t>710-1000</t>
  </si>
  <si>
    <t>1000-1320</t>
  </si>
  <si>
    <t>1320-1800</t>
  </si>
  <si>
    <t>1800-2000</t>
  </si>
  <si>
    <t>200-2380</t>
  </si>
  <si>
    <t>2380-3000</t>
  </si>
  <si>
    <t>3000-4000</t>
  </si>
  <si>
    <t>4000-5000</t>
  </si>
  <si>
    <t>2000-2380</t>
  </si>
  <si>
    <t>Silo 2-23C total</t>
  </si>
  <si>
    <t>Silo 2-23 live</t>
  </si>
  <si>
    <t>Silo 3-23C total</t>
  </si>
  <si>
    <t>Silo 3-23C live</t>
  </si>
  <si>
    <t>Silo 9-29C total</t>
  </si>
  <si>
    <t>Silo 9-29C live</t>
  </si>
  <si>
    <t>2) 710-1000</t>
  </si>
  <si>
    <t>3) 710-1000</t>
  </si>
  <si>
    <t>9) 710-1000</t>
  </si>
  <si>
    <t>2) 1000-1320</t>
  </si>
  <si>
    <t>3) 1000-1320</t>
  </si>
  <si>
    <t>9) 1000-1320</t>
  </si>
  <si>
    <t>2) 1320-1800</t>
  </si>
  <si>
    <t>3) 1320-1800</t>
  </si>
  <si>
    <t>9) 1320-1800</t>
  </si>
  <si>
    <t>2) 1800-2000</t>
  </si>
  <si>
    <t>3) 1800-2000</t>
  </si>
  <si>
    <t>9) 1800-2000</t>
  </si>
  <si>
    <t>2) 2000-2380</t>
  </si>
  <si>
    <t>3) 2000-2380</t>
  </si>
  <si>
    <t>9) 2000-2380</t>
  </si>
  <si>
    <t>2) 2380-3000</t>
  </si>
  <si>
    <t>9) 2380-3000</t>
  </si>
  <si>
    <t>3) 2380-3000</t>
  </si>
  <si>
    <t>2) 3000-4000</t>
  </si>
  <si>
    <t>9) 3000-4000</t>
  </si>
  <si>
    <t>3) 3000-4000</t>
  </si>
  <si>
    <t>2) 4000-5000</t>
  </si>
  <si>
    <t>3) 4000-5000</t>
  </si>
  <si>
    <t>9) 4000-5000</t>
  </si>
  <si>
    <t>Silo 2-23C dead</t>
  </si>
  <si>
    <t>Silo 3-23C dead</t>
  </si>
  <si>
    <t>Silo 9-29C dead</t>
  </si>
  <si>
    <t>315-450</t>
  </si>
  <si>
    <t>450-710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</si>
</sst>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/>
    <xf numFmtId="0" fontId="1" fillId="0" borderId="1" xfId="0" applyFont="1" applyBorder="1"/>
    <xf numFmtId="3" fontId="0" fillId="0" borderId="0" xfId="0" applyNumberFormat="1"/>
    <xf numFmtId="2" fontId="0" fillId="0" borderId="0" xfId="0" applyNumberFormat="1"/>
    <xf numFmtId="3" fontId="0" fillId="0" borderId="0" xfId="0" applyNumberFormat="1" applyBorder="1"/>
    <xf numFmtId="2" fontId="0" fillId="0" borderId="0" xfId="0" applyNumberFormat="1" applyBorder="1"/>
    <xf numFmtId="3" fontId="0" fillId="0" borderId="2" xfId="0" applyNumberFormat="1" applyBorder="1"/>
    <xf numFmtId="2" fontId="0" fillId="0" borderId="2" xfId="0" applyNumberFormat="1" applyBorder="1"/>
    <xf numFmtId="3" fontId="0" fillId="0" borderId="3" xfId="0" applyNumberFormat="1" applyBorder="1"/>
    <xf numFmtId="2" fontId="0" fillId="0" borderId="4" xfId="0" applyNumberFormat="1" applyBorder="1"/>
    <xf numFmtId="3" fontId="0" fillId="0" borderId="5" xfId="0" applyNumberFormat="1" applyBorder="1"/>
    <xf numFmtId="2" fontId="0" fillId="0" borderId="6" xfId="0" applyNumberFormat="1" applyBorder="1"/>
    <xf numFmtId="0" fontId="0" fillId="0" borderId="4" xfId="0" applyBorder="1"/>
    <xf numFmtId="0" fontId="0" fillId="0" borderId="6" xfId="0" applyBorder="1"/>
    <xf numFmtId="1" fontId="0" fillId="0" borderId="0" xfId="0" applyNumberFormat="1" applyBorder="1"/>
    <xf numFmtId="1" fontId="0" fillId="0" borderId="2" xfId="0" applyNumberFormat="1" applyBorder="1"/>
    <xf numFmtId="1" fontId="0" fillId="0" borderId="0" xfId="0" applyNumberFormat="1"/>
    <xf numFmtId="0" fontId="1" fillId="0" borderId="3" xfId="0" applyFont="1" applyBorder="1"/>
    <xf numFmtId="0" fontId="1" fillId="0" borderId="0" xfId="0" applyFont="1" applyBorder="1"/>
    <xf numFmtId="0" fontId="0" fillId="0" borderId="0" xfId="0" applyBorder="1"/>
    <xf numFmtId="0" fontId="1" fillId="0" borderId="5" xfId="0" applyFont="1" applyBorder="1"/>
    <xf numFmtId="0" fontId="0" fillId="0" borderId="2" xfId="0" applyBorder="1"/>
    <xf numFmtId="0" fontId="1" fillId="0" borderId="0" xfId="0" applyFont="1" applyBorder="1" applyAlignment="1"/>
    <xf numFmtId="3" fontId="0" fillId="0" borderId="0" xfId="0" applyNumberFormat="1" applyBorder="1" applyAlignment="1"/>
    <xf numFmtId="0" fontId="1" fillId="0" borderId="3" xfId="0" applyFont="1" applyBorder="1" applyAlignment="1"/>
    <xf numFmtId="3" fontId="0" fillId="0" borderId="3" xfId="0" applyNumberFormat="1" applyBorder="1" applyAlignment="1"/>
    <xf numFmtId="0" fontId="1" fillId="0" borderId="4" xfId="0" applyFont="1" applyBorder="1" applyAlignment="1"/>
    <xf numFmtId="3" fontId="0" fillId="0" borderId="4" xfId="0" applyNumberFormat="1" applyBorder="1" applyAlignment="1"/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wrapText="1"/>
    </xf>
    <xf numFmtId="3" fontId="1" fillId="0" borderId="8" xfId="0" applyNumberFormat="1" applyFont="1" applyBorder="1" applyAlignment="1">
      <alignment wrapText="1"/>
    </xf>
    <xf numFmtId="1" fontId="1" fillId="0" borderId="8" xfId="0" applyNumberFormat="1" applyFont="1" applyBorder="1" applyAlignment="1">
      <alignment wrapText="1"/>
    </xf>
    <xf numFmtId="2" fontId="1" fillId="0" borderId="8" xfId="0" applyNumberFormat="1" applyFont="1" applyBorder="1" applyAlignment="1">
      <alignment wrapText="1"/>
    </xf>
    <xf numFmtId="0" fontId="1" fillId="0" borderId="7" xfId="0" applyFont="1" applyBorder="1" applyAlignment="1">
      <alignment wrapText="1"/>
    </xf>
    <xf numFmtId="2" fontId="1" fillId="0" borderId="9" xfId="0" applyNumberFormat="1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3" fontId="1" fillId="0" borderId="11" xfId="0" applyNumberFormat="1" applyFont="1" applyBorder="1" applyAlignment="1">
      <alignment wrapText="1"/>
    </xf>
    <xf numFmtId="1" fontId="1" fillId="0" borderId="11" xfId="0" applyNumberFormat="1" applyFont="1" applyBorder="1" applyAlignment="1">
      <alignment wrapText="1"/>
    </xf>
    <xf numFmtId="2" fontId="1" fillId="0" borderId="11" xfId="0" applyNumberFormat="1" applyFont="1" applyBorder="1" applyAlignment="1">
      <alignment wrapText="1"/>
    </xf>
    <xf numFmtId="2" fontId="1" fillId="0" borderId="12" xfId="0" applyNumberFormat="1" applyFont="1" applyBorder="1" applyAlignment="1">
      <alignment wrapText="1"/>
    </xf>
    <xf numFmtId="0" fontId="1" fillId="0" borderId="16" xfId="0" applyFont="1" applyBorder="1" applyAlignment="1"/>
    <xf numFmtId="0" fontId="1" fillId="0" borderId="13" xfId="0" applyFont="1" applyBorder="1"/>
    <xf numFmtId="0" fontId="0" fillId="0" borderId="16" xfId="0" applyBorder="1"/>
    <xf numFmtId="0" fontId="1" fillId="0" borderId="13" xfId="0" applyFont="1" applyBorder="1" applyAlignment="1">
      <alignment horizontal="center"/>
    </xf>
    <xf numFmtId="3" fontId="0" fillId="0" borderId="16" xfId="0" applyNumberFormat="1" applyBorder="1" applyAlignment="1"/>
    <xf numFmtId="0" fontId="0" fillId="0" borderId="17" xfId="0" applyBorder="1"/>
    <xf numFmtId="0" fontId="1" fillId="0" borderId="18" xfId="0" applyFont="1" applyBorder="1"/>
    <xf numFmtId="0" fontId="0" fillId="0" borderId="19" xfId="0" applyBorder="1"/>
    <xf numFmtId="3" fontId="0" fillId="0" borderId="19" xfId="0" applyNumberFormat="1" applyBorder="1"/>
    <xf numFmtId="1" fontId="0" fillId="0" borderId="19" xfId="0" applyNumberFormat="1" applyBorder="1"/>
    <xf numFmtId="2" fontId="0" fillId="0" borderId="19" xfId="0" applyNumberFormat="1" applyBorder="1"/>
    <xf numFmtId="0" fontId="0" fillId="0" borderId="20" xfId="0" applyBorder="1"/>
    <xf numFmtId="3" fontId="0" fillId="0" borderId="0" xfId="0" applyNumberFormat="1" applyFill="1" applyBorder="1"/>
    <xf numFmtId="0" fontId="1" fillId="0" borderId="1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3" fontId="1" fillId="0" borderId="7" xfId="0" applyNumberFormat="1" applyFont="1" applyBorder="1" applyAlignment="1">
      <alignment horizontal="center"/>
    </xf>
    <xf numFmtId="3" fontId="1" fillId="0" borderId="8" xfId="0" applyNumberFormat="1" applyFont="1" applyBorder="1" applyAlignment="1">
      <alignment horizontal="center"/>
    </xf>
    <xf numFmtId="3" fontId="1" fillId="0" borderId="14" xfId="0" applyNumberFormat="1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582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Sheet2!$Q$19</c:f>
              <c:strCache>
                <c:ptCount val="1"/>
                <c:pt idx="0">
                  <c:v>Silo 2-23C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Sheet2!$P$20:$P$43</c:f>
              <c:strCache>
                <c:ptCount val="24"/>
                <c:pt idx="0">
                  <c:v>2) 710-1000</c:v>
                </c:pt>
                <c:pt idx="1">
                  <c:v>3) 710-1000</c:v>
                </c:pt>
                <c:pt idx="2">
                  <c:v>9) 710-1000</c:v>
                </c:pt>
                <c:pt idx="3">
                  <c:v>2) 1000-1320</c:v>
                </c:pt>
                <c:pt idx="4">
                  <c:v>3) 1000-1320</c:v>
                </c:pt>
                <c:pt idx="5">
                  <c:v>9) 1000-1320</c:v>
                </c:pt>
                <c:pt idx="6">
                  <c:v>2) 1320-1800</c:v>
                </c:pt>
                <c:pt idx="7">
                  <c:v>3) 1320-1800</c:v>
                </c:pt>
                <c:pt idx="8">
                  <c:v>9) 1320-1800</c:v>
                </c:pt>
                <c:pt idx="9">
                  <c:v>2) 1800-2000</c:v>
                </c:pt>
                <c:pt idx="10">
                  <c:v>3) 1800-2000</c:v>
                </c:pt>
                <c:pt idx="11">
                  <c:v>9) 1800-2000</c:v>
                </c:pt>
                <c:pt idx="12">
                  <c:v>2) 2000-2380</c:v>
                </c:pt>
                <c:pt idx="13">
                  <c:v>3) 2000-2380</c:v>
                </c:pt>
                <c:pt idx="14">
                  <c:v>9) 2000-2380</c:v>
                </c:pt>
                <c:pt idx="15">
                  <c:v>2) 2380-3000</c:v>
                </c:pt>
                <c:pt idx="16">
                  <c:v>3) 2380-3000</c:v>
                </c:pt>
                <c:pt idx="17">
                  <c:v>9) 2380-3000</c:v>
                </c:pt>
                <c:pt idx="18">
                  <c:v>2) 3000-4000</c:v>
                </c:pt>
                <c:pt idx="19">
                  <c:v>3) 3000-4000</c:v>
                </c:pt>
                <c:pt idx="20">
                  <c:v>9) 3000-4000</c:v>
                </c:pt>
                <c:pt idx="21">
                  <c:v>2) 4000-5000</c:v>
                </c:pt>
                <c:pt idx="22">
                  <c:v>3) 4000-5000</c:v>
                </c:pt>
                <c:pt idx="23">
                  <c:v>9) 4000-5000</c:v>
                </c:pt>
              </c:strCache>
            </c:strRef>
          </c:cat>
          <c:val>
            <c:numRef>
              <c:f>Sheet2!$Q$20:$Q$43</c:f>
              <c:numCache>
                <c:formatCode>General</c:formatCode>
                <c:ptCount val="24"/>
                <c:pt idx="0" formatCode="#,##0">
                  <c:v>192000</c:v>
                </c:pt>
                <c:pt idx="3">
                  <c:v>84600</c:v>
                </c:pt>
                <c:pt idx="6">
                  <c:v>8410</c:v>
                </c:pt>
                <c:pt idx="9">
                  <c:v>5190</c:v>
                </c:pt>
                <c:pt idx="12">
                  <c:v>5225</c:v>
                </c:pt>
                <c:pt idx="15">
                  <c:v>5875</c:v>
                </c:pt>
                <c:pt idx="18">
                  <c:v>8000</c:v>
                </c:pt>
                <c:pt idx="21">
                  <c:v>4620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F-4586-B402-9F8B30D70B6A}"/>
            </c:ext>
          </c:extLst>
        </c:ser>
        <c:ser>
          <c:idx val="1"/>
          <c:order val="1"/>
          <c:tx>
            <c:strRef>
              <c:f>Sheet2!$R$19</c:f>
              <c:strCache>
                <c:ptCount val="1"/>
                <c:pt idx="0">
                  <c:v>Silo 2-23 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Sheet2!$P$20:$P$43</c:f>
              <c:strCache>
                <c:ptCount val="24"/>
                <c:pt idx="0">
                  <c:v>2) 710-1000</c:v>
                </c:pt>
                <c:pt idx="1">
                  <c:v>3) 710-1000</c:v>
                </c:pt>
                <c:pt idx="2">
                  <c:v>9) 710-1000</c:v>
                </c:pt>
                <c:pt idx="3">
                  <c:v>2) 1000-1320</c:v>
                </c:pt>
                <c:pt idx="4">
                  <c:v>3) 1000-1320</c:v>
                </c:pt>
                <c:pt idx="5">
                  <c:v>9) 1000-1320</c:v>
                </c:pt>
                <c:pt idx="6">
                  <c:v>2) 1320-1800</c:v>
                </c:pt>
                <c:pt idx="7">
                  <c:v>3) 1320-1800</c:v>
                </c:pt>
                <c:pt idx="8">
                  <c:v>9) 1320-1800</c:v>
                </c:pt>
                <c:pt idx="9">
                  <c:v>2) 1800-2000</c:v>
                </c:pt>
                <c:pt idx="10">
                  <c:v>3) 1800-2000</c:v>
                </c:pt>
                <c:pt idx="11">
                  <c:v>9) 1800-2000</c:v>
                </c:pt>
                <c:pt idx="12">
                  <c:v>2) 2000-2380</c:v>
                </c:pt>
                <c:pt idx="13">
                  <c:v>3) 2000-2380</c:v>
                </c:pt>
                <c:pt idx="14">
                  <c:v>9) 2000-2380</c:v>
                </c:pt>
                <c:pt idx="15">
                  <c:v>2) 2380-3000</c:v>
                </c:pt>
                <c:pt idx="16">
                  <c:v>3) 2380-3000</c:v>
                </c:pt>
                <c:pt idx="17">
                  <c:v>9) 2380-3000</c:v>
                </c:pt>
                <c:pt idx="18">
                  <c:v>2) 3000-4000</c:v>
                </c:pt>
                <c:pt idx="19">
                  <c:v>3) 3000-4000</c:v>
                </c:pt>
                <c:pt idx="20">
                  <c:v>9) 3000-4000</c:v>
                </c:pt>
                <c:pt idx="21">
                  <c:v>2) 4000-5000</c:v>
                </c:pt>
                <c:pt idx="22">
                  <c:v>3) 4000-5000</c:v>
                </c:pt>
                <c:pt idx="23">
                  <c:v>9) 4000-5000</c:v>
                </c:pt>
              </c:strCache>
            </c:strRef>
          </c:cat>
          <c:val>
            <c:numRef>
              <c:f>Sheet2!$R$20:$R$43</c:f>
              <c:numCache>
                <c:formatCode>General</c:formatCode>
                <c:ptCount val="24"/>
                <c:pt idx="0" formatCode="#,##0">
                  <c:v>6400</c:v>
                </c:pt>
                <c:pt idx="3">
                  <c:v>1128</c:v>
                </c:pt>
                <c:pt idx="6">
                  <c:v>2523</c:v>
                </c:pt>
                <c:pt idx="9">
                  <c:v>4360</c:v>
                </c:pt>
                <c:pt idx="12">
                  <c:v>4807</c:v>
                </c:pt>
                <c:pt idx="15">
                  <c:v>5758</c:v>
                </c:pt>
                <c:pt idx="18">
                  <c:v>8000</c:v>
                </c:pt>
                <c:pt idx="21">
                  <c:v>4620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AF-4586-B402-9F8B30D70B6A}"/>
            </c:ext>
          </c:extLst>
        </c:ser>
        <c:ser>
          <c:idx val="2"/>
          <c:order val="2"/>
          <c:tx>
            <c:strRef>
              <c:f>Sheet2!$S$19</c:f>
              <c:strCache>
                <c:ptCount val="1"/>
                <c:pt idx="0">
                  <c:v>Silo 3-23C total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strRef>
              <c:f>Sheet2!$P$20:$P$43</c:f>
              <c:strCache>
                <c:ptCount val="24"/>
                <c:pt idx="0">
                  <c:v>2) 710-1000</c:v>
                </c:pt>
                <c:pt idx="1">
                  <c:v>3) 710-1000</c:v>
                </c:pt>
                <c:pt idx="2">
                  <c:v>9) 710-1000</c:v>
                </c:pt>
                <c:pt idx="3">
                  <c:v>2) 1000-1320</c:v>
                </c:pt>
                <c:pt idx="4">
                  <c:v>3) 1000-1320</c:v>
                </c:pt>
                <c:pt idx="5">
                  <c:v>9) 1000-1320</c:v>
                </c:pt>
                <c:pt idx="6">
                  <c:v>2) 1320-1800</c:v>
                </c:pt>
                <c:pt idx="7">
                  <c:v>3) 1320-1800</c:v>
                </c:pt>
                <c:pt idx="8">
                  <c:v>9) 1320-1800</c:v>
                </c:pt>
                <c:pt idx="9">
                  <c:v>2) 1800-2000</c:v>
                </c:pt>
                <c:pt idx="10">
                  <c:v>3) 1800-2000</c:v>
                </c:pt>
                <c:pt idx="11">
                  <c:v>9) 1800-2000</c:v>
                </c:pt>
                <c:pt idx="12">
                  <c:v>2) 2000-2380</c:v>
                </c:pt>
                <c:pt idx="13">
                  <c:v>3) 2000-2380</c:v>
                </c:pt>
                <c:pt idx="14">
                  <c:v>9) 2000-2380</c:v>
                </c:pt>
                <c:pt idx="15">
                  <c:v>2) 2380-3000</c:v>
                </c:pt>
                <c:pt idx="16">
                  <c:v>3) 2380-3000</c:v>
                </c:pt>
                <c:pt idx="17">
                  <c:v>9) 2380-3000</c:v>
                </c:pt>
                <c:pt idx="18">
                  <c:v>2) 3000-4000</c:v>
                </c:pt>
                <c:pt idx="19">
                  <c:v>3) 3000-4000</c:v>
                </c:pt>
                <c:pt idx="20">
                  <c:v>9) 3000-4000</c:v>
                </c:pt>
                <c:pt idx="21">
                  <c:v>2) 4000-5000</c:v>
                </c:pt>
                <c:pt idx="22">
                  <c:v>3) 4000-5000</c:v>
                </c:pt>
                <c:pt idx="23">
                  <c:v>9) 4000-5000</c:v>
                </c:pt>
              </c:strCache>
            </c:strRef>
          </c:cat>
          <c:val>
            <c:numRef>
              <c:f>Sheet2!$S$20:$S$43</c:f>
              <c:numCache>
                <c:formatCode>#,##0</c:formatCode>
                <c:ptCount val="24"/>
                <c:pt idx="1">
                  <c:v>100000</c:v>
                </c:pt>
                <c:pt idx="4" formatCode="General">
                  <c:v>101520</c:v>
                </c:pt>
                <c:pt idx="7" formatCode="General">
                  <c:v>39150</c:v>
                </c:pt>
                <c:pt idx="10" formatCode="General">
                  <c:v>56225</c:v>
                </c:pt>
                <c:pt idx="13" formatCode="General">
                  <c:v>21375</c:v>
                </c:pt>
                <c:pt idx="16" formatCode="General">
                  <c:v>9400</c:v>
                </c:pt>
                <c:pt idx="19" formatCode="General">
                  <c:v>8480</c:v>
                </c:pt>
                <c:pt idx="22" formatCode="General">
                  <c:v>1760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AF-4586-B402-9F8B30D70B6A}"/>
            </c:ext>
          </c:extLst>
        </c:ser>
        <c:ser>
          <c:idx val="3"/>
          <c:order val="3"/>
          <c:tx>
            <c:strRef>
              <c:f>Sheet2!$T$19</c:f>
              <c:strCache>
                <c:ptCount val="1"/>
                <c:pt idx="0">
                  <c:v>Silo 3-23C 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Sheet2!$P$20:$P$43</c:f>
              <c:strCache>
                <c:ptCount val="24"/>
                <c:pt idx="0">
                  <c:v>2) 710-1000</c:v>
                </c:pt>
                <c:pt idx="1">
                  <c:v>3) 710-1000</c:v>
                </c:pt>
                <c:pt idx="2">
                  <c:v>9) 710-1000</c:v>
                </c:pt>
                <c:pt idx="3">
                  <c:v>2) 1000-1320</c:v>
                </c:pt>
                <c:pt idx="4">
                  <c:v>3) 1000-1320</c:v>
                </c:pt>
                <c:pt idx="5">
                  <c:v>9) 1000-1320</c:v>
                </c:pt>
                <c:pt idx="6">
                  <c:v>2) 1320-1800</c:v>
                </c:pt>
                <c:pt idx="7">
                  <c:v>3) 1320-1800</c:v>
                </c:pt>
                <c:pt idx="8">
                  <c:v>9) 1320-1800</c:v>
                </c:pt>
                <c:pt idx="9">
                  <c:v>2) 1800-2000</c:v>
                </c:pt>
                <c:pt idx="10">
                  <c:v>3) 1800-2000</c:v>
                </c:pt>
                <c:pt idx="11">
                  <c:v>9) 1800-2000</c:v>
                </c:pt>
                <c:pt idx="12">
                  <c:v>2) 2000-2380</c:v>
                </c:pt>
                <c:pt idx="13">
                  <c:v>3) 2000-2380</c:v>
                </c:pt>
                <c:pt idx="14">
                  <c:v>9) 2000-2380</c:v>
                </c:pt>
                <c:pt idx="15">
                  <c:v>2) 2380-3000</c:v>
                </c:pt>
                <c:pt idx="16">
                  <c:v>3) 2380-3000</c:v>
                </c:pt>
                <c:pt idx="17">
                  <c:v>9) 2380-3000</c:v>
                </c:pt>
                <c:pt idx="18">
                  <c:v>2) 3000-4000</c:v>
                </c:pt>
                <c:pt idx="19">
                  <c:v>3) 3000-4000</c:v>
                </c:pt>
                <c:pt idx="20">
                  <c:v>9) 3000-4000</c:v>
                </c:pt>
                <c:pt idx="21">
                  <c:v>2) 4000-5000</c:v>
                </c:pt>
                <c:pt idx="22">
                  <c:v>3) 4000-5000</c:v>
                </c:pt>
                <c:pt idx="23">
                  <c:v>9) 4000-5000</c:v>
                </c:pt>
              </c:strCache>
            </c:strRef>
          </c:cat>
          <c:val>
            <c:numRef>
              <c:f>Sheet2!$T$20:$T$43</c:f>
              <c:numCache>
                <c:formatCode>#,##0</c:formatCode>
                <c:ptCount val="24"/>
                <c:pt idx="1">
                  <c:v>13333.333333333336</c:v>
                </c:pt>
                <c:pt idx="4" formatCode="General">
                  <c:v>13536</c:v>
                </c:pt>
                <c:pt idx="7" formatCode="General">
                  <c:v>6525</c:v>
                </c:pt>
                <c:pt idx="10" formatCode="General">
                  <c:v>14619</c:v>
                </c:pt>
                <c:pt idx="13" formatCode="General">
                  <c:v>12968</c:v>
                </c:pt>
                <c:pt idx="16" formatCode="General">
                  <c:v>8585</c:v>
                </c:pt>
                <c:pt idx="19" formatCode="General">
                  <c:v>8480</c:v>
                </c:pt>
                <c:pt idx="22" formatCode="General">
                  <c:v>1760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AF-4586-B402-9F8B30D70B6A}"/>
            </c:ext>
          </c:extLst>
        </c:ser>
        <c:ser>
          <c:idx val="4"/>
          <c:order val="4"/>
          <c:tx>
            <c:strRef>
              <c:f>Sheet2!$U$19</c:f>
              <c:strCache>
                <c:ptCount val="1"/>
                <c:pt idx="0">
                  <c:v>Silo 9-29C 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Sheet2!$P$20:$P$43</c:f>
              <c:strCache>
                <c:ptCount val="24"/>
                <c:pt idx="0">
                  <c:v>2) 710-1000</c:v>
                </c:pt>
                <c:pt idx="1">
                  <c:v>3) 710-1000</c:v>
                </c:pt>
                <c:pt idx="2">
                  <c:v>9) 710-1000</c:v>
                </c:pt>
                <c:pt idx="3">
                  <c:v>2) 1000-1320</c:v>
                </c:pt>
                <c:pt idx="4">
                  <c:v>3) 1000-1320</c:v>
                </c:pt>
                <c:pt idx="5">
                  <c:v>9) 1000-1320</c:v>
                </c:pt>
                <c:pt idx="6">
                  <c:v>2) 1320-1800</c:v>
                </c:pt>
                <c:pt idx="7">
                  <c:v>3) 1320-1800</c:v>
                </c:pt>
                <c:pt idx="8">
                  <c:v>9) 1320-1800</c:v>
                </c:pt>
                <c:pt idx="9">
                  <c:v>2) 1800-2000</c:v>
                </c:pt>
                <c:pt idx="10">
                  <c:v>3) 1800-2000</c:v>
                </c:pt>
                <c:pt idx="11">
                  <c:v>9) 1800-2000</c:v>
                </c:pt>
                <c:pt idx="12">
                  <c:v>2) 2000-2380</c:v>
                </c:pt>
                <c:pt idx="13">
                  <c:v>3) 2000-2380</c:v>
                </c:pt>
                <c:pt idx="14">
                  <c:v>9) 2000-2380</c:v>
                </c:pt>
                <c:pt idx="15">
                  <c:v>2) 2380-3000</c:v>
                </c:pt>
                <c:pt idx="16">
                  <c:v>3) 2380-3000</c:v>
                </c:pt>
                <c:pt idx="17">
                  <c:v>9) 2380-3000</c:v>
                </c:pt>
                <c:pt idx="18">
                  <c:v>2) 3000-4000</c:v>
                </c:pt>
                <c:pt idx="19">
                  <c:v>3) 3000-4000</c:v>
                </c:pt>
                <c:pt idx="20">
                  <c:v>9) 3000-4000</c:v>
                </c:pt>
                <c:pt idx="21">
                  <c:v>2) 4000-5000</c:v>
                </c:pt>
                <c:pt idx="22">
                  <c:v>3) 4000-5000</c:v>
                </c:pt>
                <c:pt idx="23">
                  <c:v>9) 4000-5000</c:v>
                </c:pt>
              </c:strCache>
            </c:strRef>
          </c:cat>
          <c:val>
            <c:numRef>
              <c:f>Sheet2!$U$20:$U$43</c:f>
              <c:numCache>
                <c:formatCode>#,##0</c:formatCode>
                <c:ptCount val="24"/>
                <c:pt idx="2" formatCode="General">
                  <c:v>72000</c:v>
                </c:pt>
                <c:pt idx="5" formatCode="General">
                  <c:v>71064</c:v>
                </c:pt>
                <c:pt idx="8" formatCode="General">
                  <c:v>22040</c:v>
                </c:pt>
                <c:pt idx="11" formatCode="General">
                  <c:v>44980</c:v>
                </c:pt>
                <c:pt idx="14" formatCode="General">
                  <c:v>9500</c:v>
                </c:pt>
                <c:pt idx="17" formatCode="General">
                  <c:v>19740</c:v>
                </c:pt>
                <c:pt idx="20" formatCode="General">
                  <c:v>20800</c:v>
                </c:pt>
                <c:pt idx="23" formatCode="General">
                  <c:v>7920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AF-4586-B402-9F8B30D70B6A}"/>
            </c:ext>
          </c:extLst>
        </c:ser>
        <c:ser>
          <c:idx val="5"/>
          <c:order val="5"/>
          <c:tx>
            <c:strRef>
              <c:f>Sheet2!$V$19</c:f>
              <c:strCache>
                <c:ptCount val="1"/>
                <c:pt idx="0">
                  <c:v>Silo 9-29C 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Sheet2!$P$20:$P$43</c:f>
              <c:strCache>
                <c:ptCount val="24"/>
                <c:pt idx="0">
                  <c:v>2) 710-1000</c:v>
                </c:pt>
                <c:pt idx="1">
                  <c:v>3) 710-1000</c:v>
                </c:pt>
                <c:pt idx="2">
                  <c:v>9) 710-1000</c:v>
                </c:pt>
                <c:pt idx="3">
                  <c:v>2) 1000-1320</c:v>
                </c:pt>
                <c:pt idx="4">
                  <c:v>3) 1000-1320</c:v>
                </c:pt>
                <c:pt idx="5">
                  <c:v>9) 1000-1320</c:v>
                </c:pt>
                <c:pt idx="6">
                  <c:v>2) 1320-1800</c:v>
                </c:pt>
                <c:pt idx="7">
                  <c:v>3) 1320-1800</c:v>
                </c:pt>
                <c:pt idx="8">
                  <c:v>9) 1320-1800</c:v>
                </c:pt>
                <c:pt idx="9">
                  <c:v>2) 1800-2000</c:v>
                </c:pt>
                <c:pt idx="10">
                  <c:v>3) 1800-2000</c:v>
                </c:pt>
                <c:pt idx="11">
                  <c:v>9) 1800-2000</c:v>
                </c:pt>
                <c:pt idx="12">
                  <c:v>2) 2000-2380</c:v>
                </c:pt>
                <c:pt idx="13">
                  <c:v>3) 2000-2380</c:v>
                </c:pt>
                <c:pt idx="14">
                  <c:v>9) 2000-2380</c:v>
                </c:pt>
                <c:pt idx="15">
                  <c:v>2) 2380-3000</c:v>
                </c:pt>
                <c:pt idx="16">
                  <c:v>3) 2380-3000</c:v>
                </c:pt>
                <c:pt idx="17">
                  <c:v>9) 2380-3000</c:v>
                </c:pt>
                <c:pt idx="18">
                  <c:v>2) 3000-4000</c:v>
                </c:pt>
                <c:pt idx="19">
                  <c:v>3) 3000-4000</c:v>
                </c:pt>
                <c:pt idx="20">
                  <c:v>9) 3000-4000</c:v>
                </c:pt>
                <c:pt idx="21">
                  <c:v>2) 4000-5000</c:v>
                </c:pt>
                <c:pt idx="22">
                  <c:v>3) 4000-5000</c:v>
                </c:pt>
                <c:pt idx="23">
                  <c:v>9) 4000-5000</c:v>
                </c:pt>
              </c:strCache>
            </c:strRef>
          </c:cat>
          <c:val>
            <c:numRef>
              <c:f>Sheet2!$V$20:$V$43</c:f>
              <c:numCache>
                <c:formatCode>#,##0</c:formatCode>
                <c:ptCount val="24"/>
                <c:pt idx="2">
                  <c:v>57600</c:v>
                </c:pt>
                <c:pt idx="5">
                  <c:v>66800</c:v>
                </c:pt>
                <c:pt idx="8">
                  <c:v>19689</c:v>
                </c:pt>
                <c:pt idx="11">
                  <c:v>41981</c:v>
                </c:pt>
                <c:pt idx="14">
                  <c:v>8423</c:v>
                </c:pt>
                <c:pt idx="17">
                  <c:v>15792</c:v>
                </c:pt>
                <c:pt idx="20">
                  <c:v>20800</c:v>
                </c:pt>
                <c:pt idx="23">
                  <c:v>7920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AF-4586-B402-9F8B30D70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435462680"/>
        <c:axId val="435463008"/>
      </c:barChart>
      <c:catAx>
        <c:axId val="43546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63008"/>
        <c:crosses val="autoZero"/>
        <c:auto val="1"/>
        <c:lblAlgn val="ctr"/>
        <c:lblOffset val="100"/>
        <c:noMultiLvlLbl val="0"/>
      </c:catAx>
      <c:valAx>
        <c:axId val="43546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6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Settlement Rates at Day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Silo 2-23C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Sheet5!$B$2:$B$6</c:f>
              <c:strCache>
                <c:ptCount val="5"/>
                <c:pt idx="0">
                  <c:v>315-450</c:v>
                </c:pt>
                <c:pt idx="1">
                  <c:v>450-710</c:v>
                </c:pt>
                <c:pt idx="2">
                  <c:v>710-1000</c:v>
                </c:pt>
                <c:pt idx="3">
                  <c:v>1000-1320</c:v>
                </c:pt>
                <c:pt idx="4">
                  <c:v>1320-1800</c:v>
                </c:pt>
              </c:strCache>
            </c:strRef>
          </c:cat>
          <c:val>
            <c:numRef>
              <c:f>Sheet5!$C$2:$C$6</c:f>
              <c:numCache>
                <c:formatCode>#,##0</c:formatCode>
                <c:ptCount val="5"/>
                <c:pt idx="0">
                  <c:v>35250</c:v>
                </c:pt>
                <c:pt idx="1">
                  <c:v>164542</c:v>
                </c:pt>
                <c:pt idx="2">
                  <c:v>84000</c:v>
                </c:pt>
                <c:pt idx="3">
                  <c:v>4230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0-4C98-BD55-451252C58D42}"/>
            </c:ext>
          </c:extLst>
        </c:ser>
        <c:ser>
          <c:idx val="1"/>
          <c:order val="1"/>
          <c:tx>
            <c:strRef>
              <c:f>Sheet5!$D$1</c:f>
              <c:strCache>
                <c:ptCount val="1"/>
                <c:pt idx="0">
                  <c:v>Silo 3-23C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Sheet5!$B$2:$B$6</c:f>
              <c:strCache>
                <c:ptCount val="5"/>
                <c:pt idx="0">
                  <c:v>315-450</c:v>
                </c:pt>
                <c:pt idx="1">
                  <c:v>450-710</c:v>
                </c:pt>
                <c:pt idx="2">
                  <c:v>710-1000</c:v>
                </c:pt>
                <c:pt idx="3">
                  <c:v>1000-1320</c:v>
                </c:pt>
                <c:pt idx="4">
                  <c:v>1320-1800</c:v>
                </c:pt>
              </c:strCache>
            </c:strRef>
          </c:cat>
          <c:val>
            <c:numRef>
              <c:f>Sheet5!$D$2:$D$6</c:f>
              <c:numCache>
                <c:formatCode>#,##0</c:formatCode>
                <c:ptCount val="5"/>
                <c:pt idx="0">
                  <c:v>35250</c:v>
                </c:pt>
                <c:pt idx="1">
                  <c:v>143080</c:v>
                </c:pt>
                <c:pt idx="2">
                  <c:v>110000</c:v>
                </c:pt>
                <c:pt idx="3">
                  <c:v>8883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60-4C98-BD55-451252C58D42}"/>
            </c:ext>
          </c:extLst>
        </c:ser>
        <c:ser>
          <c:idx val="2"/>
          <c:order val="2"/>
          <c:tx>
            <c:strRef>
              <c:f>Sheet5!$E$1</c:f>
              <c:strCache>
                <c:ptCount val="1"/>
                <c:pt idx="0">
                  <c:v>Silo 9-29C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Sheet5!$B$2:$B$6</c:f>
              <c:strCache>
                <c:ptCount val="5"/>
                <c:pt idx="0">
                  <c:v>315-450</c:v>
                </c:pt>
                <c:pt idx="1">
                  <c:v>450-710</c:v>
                </c:pt>
                <c:pt idx="2">
                  <c:v>710-1000</c:v>
                </c:pt>
                <c:pt idx="3">
                  <c:v>1000-1320</c:v>
                </c:pt>
                <c:pt idx="4">
                  <c:v>1320-1800</c:v>
                </c:pt>
              </c:strCache>
            </c:strRef>
          </c:cat>
          <c:val>
            <c:numRef>
              <c:f>Sheet5!$E$2:$E$6</c:f>
              <c:numCache>
                <c:formatCode>#,##0</c:formatCode>
                <c:ptCount val="5"/>
                <c:pt idx="0">
                  <c:v>29827</c:v>
                </c:pt>
                <c:pt idx="1">
                  <c:v>78694</c:v>
                </c:pt>
                <c:pt idx="2">
                  <c:v>136000</c:v>
                </c:pt>
                <c:pt idx="3">
                  <c:v>59220</c:v>
                </c:pt>
                <c:pt idx="4">
                  <c:v>5248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60-4C98-BD55-451252C58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047728"/>
        <c:axId val="432047072"/>
      </c:barChart>
      <c:catAx>
        <c:axId val="43204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Screen</a:t>
                </a:r>
                <a:r>
                  <a:rPr lang="en-US" baseline="0"/>
                  <a:t> size class of oysters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47072"/>
        <c:crosses val="autoZero"/>
        <c:auto val="1"/>
        <c:lblAlgn val="ctr"/>
        <c:lblOffset val="100"/>
        <c:noMultiLvlLbl val="0"/>
      </c:catAx>
      <c:valAx>
        <c:axId val="4320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oysters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4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Survival from eyed larvae to seed</a:t>
            </a:r>
            <a:r>
              <a:rPr lang="en-US" baseline="0"/>
              <a:t> at Day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histogram!$B$1</c:f>
              <c:strCache>
                <c:ptCount val="1"/>
                <c:pt idx="0">
                  <c:v>Silo 2-23 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histogram!$A$2:$A$25</c:f>
              <c:strCache>
                <c:ptCount val="24"/>
                <c:pt idx="0">
                  <c:v>710-1000</c:v>
                </c:pt>
                <c:pt idx="1">
                  <c:v>710-1000</c:v>
                </c:pt>
                <c:pt idx="2">
                  <c:v>710-1000</c:v>
                </c:pt>
                <c:pt idx="3">
                  <c:v>1000-1320</c:v>
                </c:pt>
                <c:pt idx="4">
                  <c:v>1000-1320</c:v>
                </c:pt>
                <c:pt idx="5">
                  <c:v>1000-1320</c:v>
                </c:pt>
                <c:pt idx="6">
                  <c:v>1320-1800</c:v>
                </c:pt>
                <c:pt idx="7">
                  <c:v>1320-1800</c:v>
                </c:pt>
                <c:pt idx="8">
                  <c:v>1320-1800</c:v>
                </c:pt>
                <c:pt idx="9">
                  <c:v>1800-2000</c:v>
                </c:pt>
                <c:pt idx="10">
                  <c:v>1800-2000</c:v>
                </c:pt>
                <c:pt idx="11">
                  <c:v>1800-2000</c:v>
                </c:pt>
                <c:pt idx="12">
                  <c:v>2000-2380</c:v>
                </c:pt>
                <c:pt idx="13">
                  <c:v>2000-2380</c:v>
                </c:pt>
                <c:pt idx="14">
                  <c:v>2000-2380</c:v>
                </c:pt>
                <c:pt idx="15">
                  <c:v>2380-3000</c:v>
                </c:pt>
                <c:pt idx="16">
                  <c:v>2380-3000</c:v>
                </c:pt>
                <c:pt idx="17">
                  <c:v>2380-3000</c:v>
                </c:pt>
                <c:pt idx="18">
                  <c:v>3000-4000</c:v>
                </c:pt>
                <c:pt idx="19">
                  <c:v>3000-4000</c:v>
                </c:pt>
                <c:pt idx="20">
                  <c:v>3000-4000</c:v>
                </c:pt>
                <c:pt idx="21">
                  <c:v>4000-5000</c:v>
                </c:pt>
                <c:pt idx="22">
                  <c:v>4000-5000</c:v>
                </c:pt>
                <c:pt idx="23">
                  <c:v>4000-5000</c:v>
                </c:pt>
              </c:strCache>
            </c:strRef>
          </c:cat>
          <c:val>
            <c:numRef>
              <c:f>histogram!$B$2:$B$25</c:f>
              <c:numCache>
                <c:formatCode>General</c:formatCode>
                <c:ptCount val="24"/>
                <c:pt idx="0">
                  <c:v>6400</c:v>
                </c:pt>
                <c:pt idx="3">
                  <c:v>1128</c:v>
                </c:pt>
                <c:pt idx="6">
                  <c:v>2523</c:v>
                </c:pt>
                <c:pt idx="9">
                  <c:v>4360</c:v>
                </c:pt>
                <c:pt idx="12">
                  <c:v>4807</c:v>
                </c:pt>
                <c:pt idx="15">
                  <c:v>5758</c:v>
                </c:pt>
                <c:pt idx="18">
                  <c:v>8000</c:v>
                </c:pt>
                <c:pt idx="21">
                  <c:v>4620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2-4A65-A9A2-7FCCBC2368A3}"/>
            </c:ext>
          </c:extLst>
        </c:ser>
        <c:ser>
          <c:idx val="1"/>
          <c:order val="1"/>
          <c:tx>
            <c:strRef>
              <c:f>histogram!$C$1</c:f>
              <c:strCache>
                <c:ptCount val="1"/>
                <c:pt idx="0">
                  <c:v>Silo 2-23C dead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histogram!$A$2:$A$25</c:f>
              <c:strCache>
                <c:ptCount val="24"/>
                <c:pt idx="0">
                  <c:v>710-1000</c:v>
                </c:pt>
                <c:pt idx="1">
                  <c:v>710-1000</c:v>
                </c:pt>
                <c:pt idx="2">
                  <c:v>710-1000</c:v>
                </c:pt>
                <c:pt idx="3">
                  <c:v>1000-1320</c:v>
                </c:pt>
                <c:pt idx="4">
                  <c:v>1000-1320</c:v>
                </c:pt>
                <c:pt idx="5">
                  <c:v>1000-1320</c:v>
                </c:pt>
                <c:pt idx="6">
                  <c:v>1320-1800</c:v>
                </c:pt>
                <c:pt idx="7">
                  <c:v>1320-1800</c:v>
                </c:pt>
                <c:pt idx="8">
                  <c:v>1320-1800</c:v>
                </c:pt>
                <c:pt idx="9">
                  <c:v>1800-2000</c:v>
                </c:pt>
                <c:pt idx="10">
                  <c:v>1800-2000</c:v>
                </c:pt>
                <c:pt idx="11">
                  <c:v>1800-2000</c:v>
                </c:pt>
                <c:pt idx="12">
                  <c:v>2000-2380</c:v>
                </c:pt>
                <c:pt idx="13">
                  <c:v>2000-2380</c:v>
                </c:pt>
                <c:pt idx="14">
                  <c:v>2000-2380</c:v>
                </c:pt>
                <c:pt idx="15">
                  <c:v>2380-3000</c:v>
                </c:pt>
                <c:pt idx="16">
                  <c:v>2380-3000</c:v>
                </c:pt>
                <c:pt idx="17">
                  <c:v>2380-3000</c:v>
                </c:pt>
                <c:pt idx="18">
                  <c:v>3000-4000</c:v>
                </c:pt>
                <c:pt idx="19">
                  <c:v>3000-4000</c:v>
                </c:pt>
                <c:pt idx="20">
                  <c:v>3000-4000</c:v>
                </c:pt>
                <c:pt idx="21">
                  <c:v>4000-5000</c:v>
                </c:pt>
                <c:pt idx="22">
                  <c:v>4000-5000</c:v>
                </c:pt>
                <c:pt idx="23">
                  <c:v>4000-5000</c:v>
                </c:pt>
              </c:strCache>
            </c:strRef>
          </c:cat>
          <c:val>
            <c:numRef>
              <c:f>histogram!$C$2:$C$25</c:f>
              <c:numCache>
                <c:formatCode>General</c:formatCode>
                <c:ptCount val="24"/>
                <c:pt idx="0">
                  <c:v>185600</c:v>
                </c:pt>
                <c:pt idx="3">
                  <c:v>83472</c:v>
                </c:pt>
                <c:pt idx="6">
                  <c:v>5887</c:v>
                </c:pt>
                <c:pt idx="9">
                  <c:v>830</c:v>
                </c:pt>
                <c:pt idx="12">
                  <c:v>418</c:v>
                </c:pt>
                <c:pt idx="15">
                  <c:v>117</c:v>
                </c:pt>
                <c:pt idx="18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2-4A65-A9A2-7FCCBC2368A3}"/>
            </c:ext>
          </c:extLst>
        </c:ser>
        <c:ser>
          <c:idx val="2"/>
          <c:order val="2"/>
          <c:tx>
            <c:strRef>
              <c:f>histogram!$D$1</c:f>
              <c:strCache>
                <c:ptCount val="1"/>
                <c:pt idx="0">
                  <c:v>Silo 3-23C 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histogram!$A$2:$A$25</c:f>
              <c:strCache>
                <c:ptCount val="24"/>
                <c:pt idx="0">
                  <c:v>710-1000</c:v>
                </c:pt>
                <c:pt idx="1">
                  <c:v>710-1000</c:v>
                </c:pt>
                <c:pt idx="2">
                  <c:v>710-1000</c:v>
                </c:pt>
                <c:pt idx="3">
                  <c:v>1000-1320</c:v>
                </c:pt>
                <c:pt idx="4">
                  <c:v>1000-1320</c:v>
                </c:pt>
                <c:pt idx="5">
                  <c:v>1000-1320</c:v>
                </c:pt>
                <c:pt idx="6">
                  <c:v>1320-1800</c:v>
                </c:pt>
                <c:pt idx="7">
                  <c:v>1320-1800</c:v>
                </c:pt>
                <c:pt idx="8">
                  <c:v>1320-1800</c:v>
                </c:pt>
                <c:pt idx="9">
                  <c:v>1800-2000</c:v>
                </c:pt>
                <c:pt idx="10">
                  <c:v>1800-2000</c:v>
                </c:pt>
                <c:pt idx="11">
                  <c:v>1800-2000</c:v>
                </c:pt>
                <c:pt idx="12">
                  <c:v>2000-2380</c:v>
                </c:pt>
                <c:pt idx="13">
                  <c:v>2000-2380</c:v>
                </c:pt>
                <c:pt idx="14">
                  <c:v>2000-2380</c:v>
                </c:pt>
                <c:pt idx="15">
                  <c:v>2380-3000</c:v>
                </c:pt>
                <c:pt idx="16">
                  <c:v>2380-3000</c:v>
                </c:pt>
                <c:pt idx="17">
                  <c:v>2380-3000</c:v>
                </c:pt>
                <c:pt idx="18">
                  <c:v>3000-4000</c:v>
                </c:pt>
                <c:pt idx="19">
                  <c:v>3000-4000</c:v>
                </c:pt>
                <c:pt idx="20">
                  <c:v>3000-4000</c:v>
                </c:pt>
                <c:pt idx="21">
                  <c:v>4000-5000</c:v>
                </c:pt>
                <c:pt idx="22">
                  <c:v>4000-5000</c:v>
                </c:pt>
                <c:pt idx="23">
                  <c:v>4000-5000</c:v>
                </c:pt>
              </c:strCache>
            </c:strRef>
          </c:cat>
          <c:val>
            <c:numRef>
              <c:f>histogram!$D$2:$D$25</c:f>
              <c:numCache>
                <c:formatCode>0</c:formatCode>
                <c:ptCount val="24"/>
                <c:pt idx="1">
                  <c:v>13333.333333333336</c:v>
                </c:pt>
                <c:pt idx="4" formatCode="General">
                  <c:v>13536</c:v>
                </c:pt>
                <c:pt idx="7" formatCode="General">
                  <c:v>6525</c:v>
                </c:pt>
                <c:pt idx="10" formatCode="General">
                  <c:v>14619</c:v>
                </c:pt>
                <c:pt idx="13" formatCode="General">
                  <c:v>12968</c:v>
                </c:pt>
                <c:pt idx="16" formatCode="General">
                  <c:v>8585</c:v>
                </c:pt>
                <c:pt idx="19" formatCode="General">
                  <c:v>8480</c:v>
                </c:pt>
                <c:pt idx="22" formatCode="General">
                  <c:v>1760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2-4A65-A9A2-7FCCBC2368A3}"/>
            </c:ext>
          </c:extLst>
        </c:ser>
        <c:ser>
          <c:idx val="3"/>
          <c:order val="3"/>
          <c:tx>
            <c:strRef>
              <c:f>histogram!$E$1</c:f>
              <c:strCache>
                <c:ptCount val="1"/>
                <c:pt idx="0">
                  <c:v>Silo 3-23C dead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histogram!$A$2:$A$25</c:f>
              <c:strCache>
                <c:ptCount val="24"/>
                <c:pt idx="0">
                  <c:v>710-1000</c:v>
                </c:pt>
                <c:pt idx="1">
                  <c:v>710-1000</c:v>
                </c:pt>
                <c:pt idx="2">
                  <c:v>710-1000</c:v>
                </c:pt>
                <c:pt idx="3">
                  <c:v>1000-1320</c:v>
                </c:pt>
                <c:pt idx="4">
                  <c:v>1000-1320</c:v>
                </c:pt>
                <c:pt idx="5">
                  <c:v>1000-1320</c:v>
                </c:pt>
                <c:pt idx="6">
                  <c:v>1320-1800</c:v>
                </c:pt>
                <c:pt idx="7">
                  <c:v>1320-1800</c:v>
                </c:pt>
                <c:pt idx="8">
                  <c:v>1320-1800</c:v>
                </c:pt>
                <c:pt idx="9">
                  <c:v>1800-2000</c:v>
                </c:pt>
                <c:pt idx="10">
                  <c:v>1800-2000</c:v>
                </c:pt>
                <c:pt idx="11">
                  <c:v>1800-2000</c:v>
                </c:pt>
                <c:pt idx="12">
                  <c:v>2000-2380</c:v>
                </c:pt>
                <c:pt idx="13">
                  <c:v>2000-2380</c:v>
                </c:pt>
                <c:pt idx="14">
                  <c:v>2000-2380</c:v>
                </c:pt>
                <c:pt idx="15">
                  <c:v>2380-3000</c:v>
                </c:pt>
                <c:pt idx="16">
                  <c:v>2380-3000</c:v>
                </c:pt>
                <c:pt idx="17">
                  <c:v>2380-3000</c:v>
                </c:pt>
                <c:pt idx="18">
                  <c:v>3000-4000</c:v>
                </c:pt>
                <c:pt idx="19">
                  <c:v>3000-4000</c:v>
                </c:pt>
                <c:pt idx="20">
                  <c:v>3000-4000</c:v>
                </c:pt>
                <c:pt idx="21">
                  <c:v>4000-5000</c:v>
                </c:pt>
                <c:pt idx="22">
                  <c:v>4000-5000</c:v>
                </c:pt>
                <c:pt idx="23">
                  <c:v>4000-5000</c:v>
                </c:pt>
              </c:strCache>
            </c:strRef>
          </c:cat>
          <c:val>
            <c:numRef>
              <c:f>histogram!$E$2:$E$25</c:f>
              <c:numCache>
                <c:formatCode>0</c:formatCode>
                <c:ptCount val="24"/>
                <c:pt idx="1">
                  <c:v>86666.666666666657</c:v>
                </c:pt>
                <c:pt idx="4" formatCode="General">
                  <c:v>87984</c:v>
                </c:pt>
                <c:pt idx="7" formatCode="General">
                  <c:v>32625</c:v>
                </c:pt>
                <c:pt idx="10" formatCode="General">
                  <c:v>41606</c:v>
                </c:pt>
                <c:pt idx="13" formatCode="General">
                  <c:v>8407</c:v>
                </c:pt>
                <c:pt idx="16" formatCode="General">
                  <c:v>815</c:v>
                </c:pt>
                <c:pt idx="19" formatCode="General">
                  <c:v>0</c:v>
                </c:pt>
                <c:pt idx="2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2-4A65-A9A2-7FCCBC2368A3}"/>
            </c:ext>
          </c:extLst>
        </c:ser>
        <c:ser>
          <c:idx val="4"/>
          <c:order val="4"/>
          <c:tx>
            <c:strRef>
              <c:f>histogram!$F$1</c:f>
              <c:strCache>
                <c:ptCount val="1"/>
                <c:pt idx="0">
                  <c:v>Silo 9-29C 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histogram!$A$2:$A$25</c:f>
              <c:strCache>
                <c:ptCount val="24"/>
                <c:pt idx="0">
                  <c:v>710-1000</c:v>
                </c:pt>
                <c:pt idx="1">
                  <c:v>710-1000</c:v>
                </c:pt>
                <c:pt idx="2">
                  <c:v>710-1000</c:v>
                </c:pt>
                <c:pt idx="3">
                  <c:v>1000-1320</c:v>
                </c:pt>
                <c:pt idx="4">
                  <c:v>1000-1320</c:v>
                </c:pt>
                <c:pt idx="5">
                  <c:v>1000-1320</c:v>
                </c:pt>
                <c:pt idx="6">
                  <c:v>1320-1800</c:v>
                </c:pt>
                <c:pt idx="7">
                  <c:v>1320-1800</c:v>
                </c:pt>
                <c:pt idx="8">
                  <c:v>1320-1800</c:v>
                </c:pt>
                <c:pt idx="9">
                  <c:v>1800-2000</c:v>
                </c:pt>
                <c:pt idx="10">
                  <c:v>1800-2000</c:v>
                </c:pt>
                <c:pt idx="11">
                  <c:v>1800-2000</c:v>
                </c:pt>
                <c:pt idx="12">
                  <c:v>2000-2380</c:v>
                </c:pt>
                <c:pt idx="13">
                  <c:v>2000-2380</c:v>
                </c:pt>
                <c:pt idx="14">
                  <c:v>2000-2380</c:v>
                </c:pt>
                <c:pt idx="15">
                  <c:v>2380-3000</c:v>
                </c:pt>
                <c:pt idx="16">
                  <c:v>2380-3000</c:v>
                </c:pt>
                <c:pt idx="17">
                  <c:v>2380-3000</c:v>
                </c:pt>
                <c:pt idx="18">
                  <c:v>3000-4000</c:v>
                </c:pt>
                <c:pt idx="19">
                  <c:v>3000-4000</c:v>
                </c:pt>
                <c:pt idx="20">
                  <c:v>3000-4000</c:v>
                </c:pt>
                <c:pt idx="21">
                  <c:v>4000-5000</c:v>
                </c:pt>
                <c:pt idx="22">
                  <c:v>4000-5000</c:v>
                </c:pt>
                <c:pt idx="23">
                  <c:v>4000-5000</c:v>
                </c:pt>
              </c:strCache>
            </c:strRef>
          </c:cat>
          <c:val>
            <c:numRef>
              <c:f>histogram!$F$2:$F$25</c:f>
              <c:numCache>
                <c:formatCode>General</c:formatCode>
                <c:ptCount val="24"/>
                <c:pt idx="2">
                  <c:v>57600</c:v>
                </c:pt>
                <c:pt idx="5">
                  <c:v>66800</c:v>
                </c:pt>
                <c:pt idx="8">
                  <c:v>19689</c:v>
                </c:pt>
                <c:pt idx="11">
                  <c:v>41981</c:v>
                </c:pt>
                <c:pt idx="14">
                  <c:v>8423</c:v>
                </c:pt>
                <c:pt idx="17">
                  <c:v>15792</c:v>
                </c:pt>
                <c:pt idx="20">
                  <c:v>20800</c:v>
                </c:pt>
                <c:pt idx="23">
                  <c:v>7920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2-4A65-A9A2-7FCCBC2368A3}"/>
            </c:ext>
          </c:extLst>
        </c:ser>
        <c:ser>
          <c:idx val="5"/>
          <c:order val="5"/>
          <c:tx>
            <c:strRef>
              <c:f>histogram!$G$1</c:f>
              <c:strCache>
                <c:ptCount val="1"/>
                <c:pt idx="0">
                  <c:v>Silo 9-29C dead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histogram!$A$2:$A$25</c:f>
              <c:strCache>
                <c:ptCount val="24"/>
                <c:pt idx="0">
                  <c:v>710-1000</c:v>
                </c:pt>
                <c:pt idx="1">
                  <c:v>710-1000</c:v>
                </c:pt>
                <c:pt idx="2">
                  <c:v>710-1000</c:v>
                </c:pt>
                <c:pt idx="3">
                  <c:v>1000-1320</c:v>
                </c:pt>
                <c:pt idx="4">
                  <c:v>1000-1320</c:v>
                </c:pt>
                <c:pt idx="5">
                  <c:v>1000-1320</c:v>
                </c:pt>
                <c:pt idx="6">
                  <c:v>1320-1800</c:v>
                </c:pt>
                <c:pt idx="7">
                  <c:v>1320-1800</c:v>
                </c:pt>
                <c:pt idx="8">
                  <c:v>1320-1800</c:v>
                </c:pt>
                <c:pt idx="9">
                  <c:v>1800-2000</c:v>
                </c:pt>
                <c:pt idx="10">
                  <c:v>1800-2000</c:v>
                </c:pt>
                <c:pt idx="11">
                  <c:v>1800-2000</c:v>
                </c:pt>
                <c:pt idx="12">
                  <c:v>2000-2380</c:v>
                </c:pt>
                <c:pt idx="13">
                  <c:v>2000-2380</c:v>
                </c:pt>
                <c:pt idx="14">
                  <c:v>2000-2380</c:v>
                </c:pt>
                <c:pt idx="15">
                  <c:v>2380-3000</c:v>
                </c:pt>
                <c:pt idx="16">
                  <c:v>2380-3000</c:v>
                </c:pt>
                <c:pt idx="17">
                  <c:v>2380-3000</c:v>
                </c:pt>
                <c:pt idx="18">
                  <c:v>3000-4000</c:v>
                </c:pt>
                <c:pt idx="19">
                  <c:v>3000-4000</c:v>
                </c:pt>
                <c:pt idx="20">
                  <c:v>3000-4000</c:v>
                </c:pt>
                <c:pt idx="21">
                  <c:v>4000-5000</c:v>
                </c:pt>
                <c:pt idx="22">
                  <c:v>4000-5000</c:v>
                </c:pt>
                <c:pt idx="23">
                  <c:v>4000-5000</c:v>
                </c:pt>
              </c:strCache>
            </c:strRef>
          </c:cat>
          <c:val>
            <c:numRef>
              <c:f>histogram!$G$2:$G$25</c:f>
              <c:numCache>
                <c:formatCode>General</c:formatCode>
                <c:ptCount val="24"/>
                <c:pt idx="2">
                  <c:v>14400</c:v>
                </c:pt>
                <c:pt idx="5">
                  <c:v>4264</c:v>
                </c:pt>
                <c:pt idx="8">
                  <c:v>2351</c:v>
                </c:pt>
                <c:pt idx="11">
                  <c:v>2999</c:v>
                </c:pt>
                <c:pt idx="14">
                  <c:v>1077</c:v>
                </c:pt>
                <c:pt idx="17">
                  <c:v>3948</c:v>
                </c:pt>
                <c:pt idx="20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2-4A65-A9A2-7FCCBC236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100"/>
        <c:axId val="438398296"/>
        <c:axId val="438398952"/>
      </c:barChart>
      <c:catAx>
        <c:axId val="43839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98952"/>
        <c:crosses val="autoZero"/>
        <c:auto val="1"/>
        <c:lblAlgn val="ctr"/>
        <c:lblOffset val="100"/>
        <c:noMultiLvlLbl val="0"/>
      </c:catAx>
      <c:valAx>
        <c:axId val="438398952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seed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9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Survival of  oyster</a:t>
            </a:r>
            <a:r>
              <a:rPr lang="en-US" baseline="0"/>
              <a:t> seed by Day 17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Silo 2-23 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Sheet4!$A$2:$A$27</c:f>
              <c:strCache>
                <c:ptCount val="26"/>
                <c:pt idx="0">
                  <c:v>710-1000</c:v>
                </c:pt>
                <c:pt idx="1">
                  <c:v>1000-1320</c:v>
                </c:pt>
                <c:pt idx="2">
                  <c:v>1320-1800</c:v>
                </c:pt>
                <c:pt idx="3">
                  <c:v>1800-2000</c:v>
                </c:pt>
                <c:pt idx="4">
                  <c:v>2000-2380</c:v>
                </c:pt>
                <c:pt idx="5">
                  <c:v>2380-3000</c:v>
                </c:pt>
                <c:pt idx="6">
                  <c:v>3000-4000</c:v>
                </c:pt>
                <c:pt idx="7">
                  <c:v>4000-5000</c:v>
                </c:pt>
                <c:pt idx="9">
                  <c:v>710-1000</c:v>
                </c:pt>
                <c:pt idx="10">
                  <c:v>1000-1320</c:v>
                </c:pt>
                <c:pt idx="11">
                  <c:v>1320-1800</c:v>
                </c:pt>
                <c:pt idx="12">
                  <c:v>1800-2000</c:v>
                </c:pt>
                <c:pt idx="13">
                  <c:v>2000-2380</c:v>
                </c:pt>
                <c:pt idx="14">
                  <c:v>2380-3000</c:v>
                </c:pt>
                <c:pt idx="15">
                  <c:v>3000-4000</c:v>
                </c:pt>
                <c:pt idx="16">
                  <c:v>4000-5000</c:v>
                </c:pt>
                <c:pt idx="18">
                  <c:v>710-1000</c:v>
                </c:pt>
                <c:pt idx="19">
                  <c:v>1000-1320</c:v>
                </c:pt>
                <c:pt idx="20">
                  <c:v>1320-1800</c:v>
                </c:pt>
                <c:pt idx="21">
                  <c:v>1800-2000</c:v>
                </c:pt>
                <c:pt idx="22">
                  <c:v>2000-2380</c:v>
                </c:pt>
                <c:pt idx="23">
                  <c:v>2380-3000</c:v>
                </c:pt>
                <c:pt idx="24">
                  <c:v>3000-4000</c:v>
                </c:pt>
                <c:pt idx="25">
                  <c:v>4000-5000</c:v>
                </c:pt>
              </c:strCache>
            </c:strRef>
          </c:cat>
          <c:val>
            <c:numRef>
              <c:f>Sheet4!$B$2:$B$27</c:f>
              <c:numCache>
                <c:formatCode>General</c:formatCode>
                <c:ptCount val="26"/>
                <c:pt idx="0">
                  <c:v>6400</c:v>
                </c:pt>
                <c:pt idx="1">
                  <c:v>1128</c:v>
                </c:pt>
                <c:pt idx="2">
                  <c:v>2523</c:v>
                </c:pt>
                <c:pt idx="3">
                  <c:v>4360</c:v>
                </c:pt>
                <c:pt idx="4">
                  <c:v>4807</c:v>
                </c:pt>
                <c:pt idx="5">
                  <c:v>5758</c:v>
                </c:pt>
                <c:pt idx="6">
                  <c:v>8000</c:v>
                </c:pt>
                <c:pt idx="7">
                  <c:v>4620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4-4C4E-8964-80CC499EC776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Silo 2-23C dead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Sheet4!$A$2:$A$27</c:f>
              <c:strCache>
                <c:ptCount val="26"/>
                <c:pt idx="0">
                  <c:v>710-1000</c:v>
                </c:pt>
                <c:pt idx="1">
                  <c:v>1000-1320</c:v>
                </c:pt>
                <c:pt idx="2">
                  <c:v>1320-1800</c:v>
                </c:pt>
                <c:pt idx="3">
                  <c:v>1800-2000</c:v>
                </c:pt>
                <c:pt idx="4">
                  <c:v>2000-2380</c:v>
                </c:pt>
                <c:pt idx="5">
                  <c:v>2380-3000</c:v>
                </c:pt>
                <c:pt idx="6">
                  <c:v>3000-4000</c:v>
                </c:pt>
                <c:pt idx="7">
                  <c:v>4000-5000</c:v>
                </c:pt>
                <c:pt idx="9">
                  <c:v>710-1000</c:v>
                </c:pt>
                <c:pt idx="10">
                  <c:v>1000-1320</c:v>
                </c:pt>
                <c:pt idx="11">
                  <c:v>1320-1800</c:v>
                </c:pt>
                <c:pt idx="12">
                  <c:v>1800-2000</c:v>
                </c:pt>
                <c:pt idx="13">
                  <c:v>2000-2380</c:v>
                </c:pt>
                <c:pt idx="14">
                  <c:v>2380-3000</c:v>
                </c:pt>
                <c:pt idx="15">
                  <c:v>3000-4000</c:v>
                </c:pt>
                <c:pt idx="16">
                  <c:v>4000-5000</c:v>
                </c:pt>
                <c:pt idx="18">
                  <c:v>710-1000</c:v>
                </c:pt>
                <c:pt idx="19">
                  <c:v>1000-1320</c:v>
                </c:pt>
                <c:pt idx="20">
                  <c:v>1320-1800</c:v>
                </c:pt>
                <c:pt idx="21">
                  <c:v>1800-2000</c:v>
                </c:pt>
                <c:pt idx="22">
                  <c:v>2000-2380</c:v>
                </c:pt>
                <c:pt idx="23">
                  <c:v>2380-3000</c:v>
                </c:pt>
                <c:pt idx="24">
                  <c:v>3000-4000</c:v>
                </c:pt>
                <c:pt idx="25">
                  <c:v>4000-5000</c:v>
                </c:pt>
              </c:strCache>
            </c:strRef>
          </c:cat>
          <c:val>
            <c:numRef>
              <c:f>Sheet4!$C$2:$C$27</c:f>
              <c:numCache>
                <c:formatCode>General</c:formatCode>
                <c:ptCount val="26"/>
                <c:pt idx="0">
                  <c:v>185600</c:v>
                </c:pt>
                <c:pt idx="1">
                  <c:v>83472</c:v>
                </c:pt>
                <c:pt idx="2">
                  <c:v>5887</c:v>
                </c:pt>
                <c:pt idx="3">
                  <c:v>830</c:v>
                </c:pt>
                <c:pt idx="4">
                  <c:v>418</c:v>
                </c:pt>
                <c:pt idx="5">
                  <c:v>117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14-4C4E-8964-80CC499EC776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Silo 3-23C 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Sheet4!$A$2:$A$27</c:f>
              <c:strCache>
                <c:ptCount val="26"/>
                <c:pt idx="0">
                  <c:v>710-1000</c:v>
                </c:pt>
                <c:pt idx="1">
                  <c:v>1000-1320</c:v>
                </c:pt>
                <c:pt idx="2">
                  <c:v>1320-1800</c:v>
                </c:pt>
                <c:pt idx="3">
                  <c:v>1800-2000</c:v>
                </c:pt>
                <c:pt idx="4">
                  <c:v>2000-2380</c:v>
                </c:pt>
                <c:pt idx="5">
                  <c:v>2380-3000</c:v>
                </c:pt>
                <c:pt idx="6">
                  <c:v>3000-4000</c:v>
                </c:pt>
                <c:pt idx="7">
                  <c:v>4000-5000</c:v>
                </c:pt>
                <c:pt idx="9">
                  <c:v>710-1000</c:v>
                </c:pt>
                <c:pt idx="10">
                  <c:v>1000-1320</c:v>
                </c:pt>
                <c:pt idx="11">
                  <c:v>1320-1800</c:v>
                </c:pt>
                <c:pt idx="12">
                  <c:v>1800-2000</c:v>
                </c:pt>
                <c:pt idx="13">
                  <c:v>2000-2380</c:v>
                </c:pt>
                <c:pt idx="14">
                  <c:v>2380-3000</c:v>
                </c:pt>
                <c:pt idx="15">
                  <c:v>3000-4000</c:v>
                </c:pt>
                <c:pt idx="16">
                  <c:v>4000-5000</c:v>
                </c:pt>
                <c:pt idx="18">
                  <c:v>710-1000</c:v>
                </c:pt>
                <c:pt idx="19">
                  <c:v>1000-1320</c:v>
                </c:pt>
                <c:pt idx="20">
                  <c:v>1320-1800</c:v>
                </c:pt>
                <c:pt idx="21">
                  <c:v>1800-2000</c:v>
                </c:pt>
                <c:pt idx="22">
                  <c:v>2000-2380</c:v>
                </c:pt>
                <c:pt idx="23">
                  <c:v>2380-3000</c:v>
                </c:pt>
                <c:pt idx="24">
                  <c:v>3000-4000</c:v>
                </c:pt>
                <c:pt idx="25">
                  <c:v>4000-5000</c:v>
                </c:pt>
              </c:strCache>
            </c:strRef>
          </c:cat>
          <c:val>
            <c:numRef>
              <c:f>Sheet4!$D$2:$D$27</c:f>
              <c:numCache>
                <c:formatCode>General</c:formatCode>
                <c:ptCount val="26"/>
                <c:pt idx="9">
                  <c:v>13333.333333333336</c:v>
                </c:pt>
                <c:pt idx="10">
                  <c:v>13536</c:v>
                </c:pt>
                <c:pt idx="11">
                  <c:v>6525</c:v>
                </c:pt>
                <c:pt idx="12">
                  <c:v>14619</c:v>
                </c:pt>
                <c:pt idx="13">
                  <c:v>12968</c:v>
                </c:pt>
                <c:pt idx="14">
                  <c:v>8585</c:v>
                </c:pt>
                <c:pt idx="15">
                  <c:v>8480</c:v>
                </c:pt>
                <c:pt idx="16">
                  <c:v>1760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14-4C4E-8964-80CC499EC776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Silo 3-23C dead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Sheet4!$A$2:$A$27</c:f>
              <c:strCache>
                <c:ptCount val="26"/>
                <c:pt idx="0">
                  <c:v>710-1000</c:v>
                </c:pt>
                <c:pt idx="1">
                  <c:v>1000-1320</c:v>
                </c:pt>
                <c:pt idx="2">
                  <c:v>1320-1800</c:v>
                </c:pt>
                <c:pt idx="3">
                  <c:v>1800-2000</c:v>
                </c:pt>
                <c:pt idx="4">
                  <c:v>2000-2380</c:v>
                </c:pt>
                <c:pt idx="5">
                  <c:v>2380-3000</c:v>
                </c:pt>
                <c:pt idx="6">
                  <c:v>3000-4000</c:v>
                </c:pt>
                <c:pt idx="7">
                  <c:v>4000-5000</c:v>
                </c:pt>
                <c:pt idx="9">
                  <c:v>710-1000</c:v>
                </c:pt>
                <c:pt idx="10">
                  <c:v>1000-1320</c:v>
                </c:pt>
                <c:pt idx="11">
                  <c:v>1320-1800</c:v>
                </c:pt>
                <c:pt idx="12">
                  <c:v>1800-2000</c:v>
                </c:pt>
                <c:pt idx="13">
                  <c:v>2000-2380</c:v>
                </c:pt>
                <c:pt idx="14">
                  <c:v>2380-3000</c:v>
                </c:pt>
                <c:pt idx="15">
                  <c:v>3000-4000</c:v>
                </c:pt>
                <c:pt idx="16">
                  <c:v>4000-5000</c:v>
                </c:pt>
                <c:pt idx="18">
                  <c:v>710-1000</c:v>
                </c:pt>
                <c:pt idx="19">
                  <c:v>1000-1320</c:v>
                </c:pt>
                <c:pt idx="20">
                  <c:v>1320-1800</c:v>
                </c:pt>
                <c:pt idx="21">
                  <c:v>1800-2000</c:v>
                </c:pt>
                <c:pt idx="22">
                  <c:v>2000-2380</c:v>
                </c:pt>
                <c:pt idx="23">
                  <c:v>2380-3000</c:v>
                </c:pt>
                <c:pt idx="24">
                  <c:v>3000-4000</c:v>
                </c:pt>
                <c:pt idx="25">
                  <c:v>4000-5000</c:v>
                </c:pt>
              </c:strCache>
            </c:strRef>
          </c:cat>
          <c:val>
            <c:numRef>
              <c:f>Sheet4!$E$2:$E$27</c:f>
              <c:numCache>
                <c:formatCode>General</c:formatCode>
                <c:ptCount val="26"/>
                <c:pt idx="9">
                  <c:v>86666.666666666657</c:v>
                </c:pt>
                <c:pt idx="10">
                  <c:v>87984</c:v>
                </c:pt>
                <c:pt idx="11">
                  <c:v>32625</c:v>
                </c:pt>
                <c:pt idx="12">
                  <c:v>41606</c:v>
                </c:pt>
                <c:pt idx="13">
                  <c:v>8407</c:v>
                </c:pt>
                <c:pt idx="14">
                  <c:v>815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14-4C4E-8964-80CC499EC776}"/>
            </c:ext>
          </c:extLst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Silo 9-29C 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Sheet4!$A$2:$A$27</c:f>
              <c:strCache>
                <c:ptCount val="26"/>
                <c:pt idx="0">
                  <c:v>710-1000</c:v>
                </c:pt>
                <c:pt idx="1">
                  <c:v>1000-1320</c:v>
                </c:pt>
                <c:pt idx="2">
                  <c:v>1320-1800</c:v>
                </c:pt>
                <c:pt idx="3">
                  <c:v>1800-2000</c:v>
                </c:pt>
                <c:pt idx="4">
                  <c:v>2000-2380</c:v>
                </c:pt>
                <c:pt idx="5">
                  <c:v>2380-3000</c:v>
                </c:pt>
                <c:pt idx="6">
                  <c:v>3000-4000</c:v>
                </c:pt>
                <c:pt idx="7">
                  <c:v>4000-5000</c:v>
                </c:pt>
                <c:pt idx="9">
                  <c:v>710-1000</c:v>
                </c:pt>
                <c:pt idx="10">
                  <c:v>1000-1320</c:v>
                </c:pt>
                <c:pt idx="11">
                  <c:v>1320-1800</c:v>
                </c:pt>
                <c:pt idx="12">
                  <c:v>1800-2000</c:v>
                </c:pt>
                <c:pt idx="13">
                  <c:v>2000-2380</c:v>
                </c:pt>
                <c:pt idx="14">
                  <c:v>2380-3000</c:v>
                </c:pt>
                <c:pt idx="15">
                  <c:v>3000-4000</c:v>
                </c:pt>
                <c:pt idx="16">
                  <c:v>4000-5000</c:v>
                </c:pt>
                <c:pt idx="18">
                  <c:v>710-1000</c:v>
                </c:pt>
                <c:pt idx="19">
                  <c:v>1000-1320</c:v>
                </c:pt>
                <c:pt idx="20">
                  <c:v>1320-1800</c:v>
                </c:pt>
                <c:pt idx="21">
                  <c:v>1800-2000</c:v>
                </c:pt>
                <c:pt idx="22">
                  <c:v>2000-2380</c:v>
                </c:pt>
                <c:pt idx="23">
                  <c:v>2380-3000</c:v>
                </c:pt>
                <c:pt idx="24">
                  <c:v>3000-4000</c:v>
                </c:pt>
                <c:pt idx="25">
                  <c:v>4000-5000</c:v>
                </c:pt>
              </c:strCache>
            </c:strRef>
          </c:cat>
          <c:val>
            <c:numRef>
              <c:f>Sheet4!$F$2:$F$27</c:f>
              <c:numCache>
                <c:formatCode>General</c:formatCode>
                <c:ptCount val="26"/>
                <c:pt idx="18">
                  <c:v>57600</c:v>
                </c:pt>
                <c:pt idx="19">
                  <c:v>66800</c:v>
                </c:pt>
                <c:pt idx="20">
                  <c:v>19689</c:v>
                </c:pt>
                <c:pt idx="21">
                  <c:v>41981</c:v>
                </c:pt>
                <c:pt idx="22">
                  <c:v>8423</c:v>
                </c:pt>
                <c:pt idx="23">
                  <c:v>15792</c:v>
                </c:pt>
                <c:pt idx="24">
                  <c:v>20800</c:v>
                </c:pt>
                <c:pt idx="25">
                  <c:v>7920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14-4C4E-8964-80CC499EC776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Silo 9-29C dead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Sheet4!$A$2:$A$27</c:f>
              <c:strCache>
                <c:ptCount val="26"/>
                <c:pt idx="0">
                  <c:v>710-1000</c:v>
                </c:pt>
                <c:pt idx="1">
                  <c:v>1000-1320</c:v>
                </c:pt>
                <c:pt idx="2">
                  <c:v>1320-1800</c:v>
                </c:pt>
                <c:pt idx="3">
                  <c:v>1800-2000</c:v>
                </c:pt>
                <c:pt idx="4">
                  <c:v>2000-2380</c:v>
                </c:pt>
                <c:pt idx="5">
                  <c:v>2380-3000</c:v>
                </c:pt>
                <c:pt idx="6">
                  <c:v>3000-4000</c:v>
                </c:pt>
                <c:pt idx="7">
                  <c:v>4000-5000</c:v>
                </c:pt>
                <c:pt idx="9">
                  <c:v>710-1000</c:v>
                </c:pt>
                <c:pt idx="10">
                  <c:v>1000-1320</c:v>
                </c:pt>
                <c:pt idx="11">
                  <c:v>1320-1800</c:v>
                </c:pt>
                <c:pt idx="12">
                  <c:v>1800-2000</c:v>
                </c:pt>
                <c:pt idx="13">
                  <c:v>2000-2380</c:v>
                </c:pt>
                <c:pt idx="14">
                  <c:v>2380-3000</c:v>
                </c:pt>
                <c:pt idx="15">
                  <c:v>3000-4000</c:v>
                </c:pt>
                <c:pt idx="16">
                  <c:v>4000-5000</c:v>
                </c:pt>
                <c:pt idx="18">
                  <c:v>710-1000</c:v>
                </c:pt>
                <c:pt idx="19">
                  <c:v>1000-1320</c:v>
                </c:pt>
                <c:pt idx="20">
                  <c:v>1320-1800</c:v>
                </c:pt>
                <c:pt idx="21">
                  <c:v>1800-2000</c:v>
                </c:pt>
                <c:pt idx="22">
                  <c:v>2000-2380</c:v>
                </c:pt>
                <c:pt idx="23">
                  <c:v>2380-3000</c:v>
                </c:pt>
                <c:pt idx="24">
                  <c:v>3000-4000</c:v>
                </c:pt>
                <c:pt idx="25">
                  <c:v>4000-5000</c:v>
                </c:pt>
              </c:strCache>
            </c:strRef>
          </c:cat>
          <c:val>
            <c:numRef>
              <c:f>Sheet4!$G$2:$G$27</c:f>
              <c:numCache>
                <c:formatCode>General</c:formatCode>
                <c:ptCount val="26"/>
                <c:pt idx="18">
                  <c:v>14400</c:v>
                </c:pt>
                <c:pt idx="19">
                  <c:v>4264</c:v>
                </c:pt>
                <c:pt idx="20">
                  <c:v>2351</c:v>
                </c:pt>
                <c:pt idx="21">
                  <c:v>2999</c:v>
                </c:pt>
                <c:pt idx="22">
                  <c:v>1077</c:v>
                </c:pt>
                <c:pt idx="23">
                  <c:v>3948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14-4C4E-8964-80CC499EC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"/>
        <c:overlap val="100"/>
        <c:axId val="453275240"/>
        <c:axId val="453269336"/>
      </c:barChart>
      <c:catAx>
        <c:axId val="453275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Screen size class</a:t>
                </a:r>
                <a:r>
                  <a:rPr lang="en-US" baseline="0"/>
                  <a:t> of oyster seed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69336"/>
        <c:crosses val="autoZero"/>
        <c:auto val="1"/>
        <c:lblAlgn val="ctr"/>
        <c:lblOffset val="100"/>
        <c:noMultiLvlLbl val="0"/>
      </c:catAx>
      <c:valAx>
        <c:axId val="453269336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oysters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7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85725</xdr:colOff>
      <xdr:row>10</xdr:row>
      <xdr:rowOff>123824</xdr:rowOff>
    </xdr:from>
    <xdr:to>
      <xdr:col>37</xdr:col>
      <xdr:colOff>600075</xdr:colOff>
      <xdr:row>47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E2FC5A-2579-4F31-A9CB-9487D3D04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147636</xdr:colOff>
      <xdr:row>0</xdr:row>
      <xdr:rowOff>114299</xdr:rowOff>
    </xdr:from>
    <xdr:to>
      <xdr:col>16</xdr:col>
      <xdr:colOff>571499</xdr:colOff>
      <xdr:row>19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009C8E-E9D8-4BE1-B11D-6F63C8749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100011</xdr:colOff>
      <xdr:row>5</xdr:row>
      <xdr:rowOff>19050</xdr:rowOff>
    </xdr:from>
    <xdr:to>
      <xdr:col>19</xdr:col>
      <xdr:colOff>400050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EE7F39-1207-4A33-8781-2D134307F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314324</xdr:colOff>
      <xdr:row>1</xdr:row>
      <xdr:rowOff>76200</xdr:rowOff>
    </xdr:from>
    <xdr:to>
      <xdr:col>17</xdr:col>
      <xdr:colOff>19049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C9FE34-6B3B-4489-A600-51561EE68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11" sqref="G11"/>
    </sheetView>
  </sheetViews>
  <sheetFormatPr defaultRowHeight="15" x14ac:dyDescent="0.25"/>
  <cols>
    <col min="1" max="1" width="19.140625" customWidth="1"/>
    <col min="2" max="2" width="17.140625" customWidth="1"/>
    <col min="3" max="3" width="15.14062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315</v>
      </c>
      <c r="B2" s="1">
        <v>450</v>
      </c>
      <c r="C2" s="1">
        <v>5423</v>
      </c>
    </row>
    <row r="3" spans="1:3" x14ac:dyDescent="0.25">
      <c r="A3" s="1">
        <v>450</v>
      </c>
      <c r="B3" s="1">
        <v>710</v>
      </c>
      <c r="C3" s="1">
        <v>3577</v>
      </c>
    </row>
    <row r="4" spans="1:3" x14ac:dyDescent="0.25">
      <c r="A4" s="1">
        <v>710</v>
      </c>
      <c r="B4" s="1">
        <v>1000</v>
      </c>
      <c r="C4" s="1">
        <v>2000</v>
      </c>
    </row>
    <row r="5" spans="1:3" x14ac:dyDescent="0.25">
      <c r="A5" s="1">
        <v>1000</v>
      </c>
      <c r="B5" s="1">
        <v>1320</v>
      </c>
      <c r="C5" s="1">
        <v>846</v>
      </c>
    </row>
    <row r="6" spans="1:3" x14ac:dyDescent="0.25">
      <c r="A6" s="1">
        <v>1320</v>
      </c>
      <c r="B6" s="1">
        <v>1800</v>
      </c>
      <c r="C6" s="1">
        <v>328</v>
      </c>
    </row>
    <row r="7" spans="1:3" x14ac:dyDescent="0.25">
      <c r="A7" s="1">
        <v>1800</v>
      </c>
      <c r="B7" s="1">
        <v>2000</v>
      </c>
      <c r="C7" s="1">
        <v>200</v>
      </c>
    </row>
    <row r="8" spans="1:3" x14ac:dyDescent="0.25">
      <c r="A8" s="1">
        <v>2000</v>
      </c>
      <c r="B8" s="1">
        <v>2380</v>
      </c>
      <c r="C8" s="1">
        <v>95</v>
      </c>
    </row>
    <row r="9" spans="1:3" x14ac:dyDescent="0.25">
      <c r="A9" s="1">
        <v>2380</v>
      </c>
      <c r="B9" s="1">
        <v>3000</v>
      </c>
      <c r="C9" s="1">
        <v>47</v>
      </c>
    </row>
    <row r="10" spans="1:3" x14ac:dyDescent="0.25">
      <c r="A10" s="1">
        <v>3000</v>
      </c>
      <c r="B10" s="1">
        <v>4000</v>
      </c>
      <c r="C10" s="1">
        <v>32</v>
      </c>
    </row>
    <row r="11" spans="1:3" x14ac:dyDescent="0.25">
      <c r="A11" s="1">
        <v>4000</v>
      </c>
      <c r="B11" s="1">
        <v>5000</v>
      </c>
      <c r="C11" s="1">
        <v>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workbookViewId="0">
      <selection activeCell="K4" activeCellId="2" sqref="C4:C9 G4:G9 K4:K9"/>
    </sheetView>
  </sheetViews>
  <sheetFormatPr defaultRowHeight="15" x14ac:dyDescent="0.25"/>
  <cols>
    <col min="1" max="1" width="10.85546875" customWidth="1"/>
    <col min="2" max="2" width="10.5703125" customWidth="1"/>
    <col min="3" max="3" width="9.28515625" style="3" customWidth="1"/>
    <col min="4" max="4" width="9.42578125" style="17" customWidth="1"/>
    <col min="5" max="5" width="9.85546875" style="3" customWidth="1"/>
    <col min="6" max="6" width="9.85546875" style="4" customWidth="1"/>
    <col min="7" max="7" width="8.5703125" style="3" customWidth="1"/>
    <col min="8" max="8" width="8.28515625" style="17" customWidth="1"/>
    <col min="9" max="9" width="9.140625" style="3" customWidth="1"/>
    <col min="10" max="10" width="9.140625" style="4" customWidth="1"/>
    <col min="11" max="11" width="7.28515625" style="3" customWidth="1"/>
    <col min="12" max="12" width="7.7109375" style="17" customWidth="1"/>
    <col min="13" max="13" width="9.85546875" style="3" customWidth="1"/>
    <col min="16" max="16" width="13.28515625" customWidth="1"/>
    <col min="17" max="17" width="18.85546875" customWidth="1"/>
    <col min="18" max="18" width="13.7109375" customWidth="1"/>
    <col min="19" max="19" width="15.7109375" customWidth="1"/>
    <col min="20" max="20" width="13.5703125" customWidth="1"/>
    <col min="21" max="21" width="16" customWidth="1"/>
    <col min="22" max="22" width="15.5703125" style="3" customWidth="1"/>
  </cols>
  <sheetData>
    <row r="1" spans="1:22" ht="45" x14ac:dyDescent="0.25">
      <c r="A1" s="36" t="s">
        <v>9</v>
      </c>
      <c r="B1" s="37" t="s">
        <v>10</v>
      </c>
      <c r="C1" s="38" t="s">
        <v>14</v>
      </c>
      <c r="D1" s="39" t="s">
        <v>7</v>
      </c>
      <c r="E1" s="38" t="s">
        <v>8</v>
      </c>
      <c r="F1" s="40" t="s">
        <v>15</v>
      </c>
      <c r="G1" s="38" t="s">
        <v>14</v>
      </c>
      <c r="H1" s="39" t="s">
        <v>7</v>
      </c>
      <c r="I1" s="38" t="s">
        <v>8</v>
      </c>
      <c r="J1" s="40" t="s">
        <v>15</v>
      </c>
      <c r="K1" s="38" t="s">
        <v>14</v>
      </c>
      <c r="L1" s="39" t="s">
        <v>7</v>
      </c>
      <c r="M1" s="38" t="s">
        <v>8</v>
      </c>
      <c r="N1" s="41" t="s">
        <v>15</v>
      </c>
    </row>
    <row r="2" spans="1:22" x14ac:dyDescent="0.25">
      <c r="A2" s="57"/>
      <c r="B2" s="58"/>
      <c r="C2" s="61" t="s">
        <v>4</v>
      </c>
      <c r="D2" s="62"/>
      <c r="E2" s="62"/>
      <c r="F2" s="64"/>
      <c r="G2" s="61" t="s">
        <v>5</v>
      </c>
      <c r="H2" s="62"/>
      <c r="I2" s="62"/>
      <c r="J2" s="64"/>
      <c r="K2" s="61" t="s">
        <v>6</v>
      </c>
      <c r="L2" s="62"/>
      <c r="M2" s="62"/>
      <c r="N2" s="63"/>
      <c r="Q2">
        <v>2</v>
      </c>
      <c r="R2">
        <v>2</v>
      </c>
      <c r="S2">
        <v>3</v>
      </c>
      <c r="T2">
        <v>3</v>
      </c>
      <c r="U2">
        <v>9</v>
      </c>
      <c r="V2" s="3">
        <v>9</v>
      </c>
    </row>
    <row r="3" spans="1:22" x14ac:dyDescent="0.25">
      <c r="A3" s="55" t="s">
        <v>17</v>
      </c>
      <c r="B3" s="60"/>
      <c r="C3" s="25"/>
      <c r="D3" s="23"/>
      <c r="E3" s="23"/>
      <c r="F3" s="27"/>
      <c r="G3" s="25"/>
      <c r="H3" s="23"/>
      <c r="I3" s="23"/>
      <c r="J3" s="27"/>
      <c r="K3" s="25"/>
      <c r="L3" s="23"/>
      <c r="M3" s="23"/>
      <c r="N3" s="42"/>
      <c r="P3" t="s">
        <v>18</v>
      </c>
      <c r="Q3" s="9">
        <v>192000</v>
      </c>
      <c r="R3" s="5"/>
      <c r="S3" s="9">
        <v>100000</v>
      </c>
      <c r="T3" s="5"/>
      <c r="U3" s="9">
        <v>72000</v>
      </c>
    </row>
    <row r="4" spans="1:22" x14ac:dyDescent="0.25">
      <c r="A4" s="43">
        <v>315</v>
      </c>
      <c r="B4" s="19">
        <v>450</v>
      </c>
      <c r="C4" s="9">
        <v>35250</v>
      </c>
      <c r="D4" s="15"/>
      <c r="E4" s="5"/>
      <c r="F4" s="10"/>
      <c r="G4" s="9">
        <v>35250</v>
      </c>
      <c r="H4" s="15"/>
      <c r="I4" s="5"/>
      <c r="J4" s="10"/>
      <c r="K4" s="9">
        <v>29827</v>
      </c>
      <c r="L4" s="15"/>
      <c r="M4" s="5"/>
      <c r="N4" s="44"/>
      <c r="P4" t="s">
        <v>19</v>
      </c>
      <c r="Q4" s="9">
        <v>84600</v>
      </c>
      <c r="R4" s="5"/>
      <c r="S4" s="9">
        <v>101520</v>
      </c>
      <c r="T4" s="5"/>
      <c r="U4" s="9">
        <v>71064</v>
      </c>
    </row>
    <row r="5" spans="1:22" x14ac:dyDescent="0.25">
      <c r="A5" s="43">
        <v>450</v>
      </c>
      <c r="B5" s="19">
        <v>710</v>
      </c>
      <c r="C5" s="9">
        <v>164542</v>
      </c>
      <c r="D5" s="15"/>
      <c r="E5" s="5"/>
      <c r="F5" s="10"/>
      <c r="G5" s="9">
        <v>143080</v>
      </c>
      <c r="H5" s="15"/>
      <c r="I5" s="5"/>
      <c r="J5" s="10"/>
      <c r="K5" s="9">
        <v>78694</v>
      </c>
      <c r="L5" s="15"/>
      <c r="M5" s="5"/>
      <c r="N5" s="44"/>
      <c r="P5" t="s">
        <v>20</v>
      </c>
      <c r="Q5" s="9">
        <v>8410</v>
      </c>
      <c r="R5" s="5"/>
      <c r="S5" s="9">
        <v>39150</v>
      </c>
      <c r="T5" s="5"/>
      <c r="U5" s="9">
        <v>22040</v>
      </c>
    </row>
    <row r="6" spans="1:22" x14ac:dyDescent="0.25">
      <c r="A6" s="43">
        <v>710</v>
      </c>
      <c r="B6" s="19">
        <v>1000</v>
      </c>
      <c r="C6" s="9">
        <v>84000</v>
      </c>
      <c r="D6" s="15"/>
      <c r="E6" s="5"/>
      <c r="F6" s="10"/>
      <c r="G6" s="9">
        <v>110000</v>
      </c>
      <c r="H6" s="15"/>
      <c r="I6" s="5"/>
      <c r="J6" s="10"/>
      <c r="K6" s="9">
        <v>136000</v>
      </c>
      <c r="L6" s="15"/>
      <c r="M6" s="5"/>
      <c r="N6" s="44"/>
      <c r="P6" t="s">
        <v>21</v>
      </c>
      <c r="Q6" s="9">
        <v>5190</v>
      </c>
      <c r="R6" s="5"/>
      <c r="S6" s="9">
        <v>56225</v>
      </c>
      <c r="T6" s="5"/>
      <c r="U6" s="9">
        <v>44980</v>
      </c>
    </row>
    <row r="7" spans="1:22" x14ac:dyDescent="0.25">
      <c r="A7" s="43">
        <v>1000</v>
      </c>
      <c r="B7" s="19">
        <v>1320</v>
      </c>
      <c r="C7" s="9">
        <v>4230</v>
      </c>
      <c r="D7" s="15"/>
      <c r="E7" s="5"/>
      <c r="F7" s="10"/>
      <c r="G7" s="9">
        <v>8883</v>
      </c>
      <c r="H7" s="15"/>
      <c r="I7" s="5"/>
      <c r="J7" s="10"/>
      <c r="K7" s="9">
        <v>59220</v>
      </c>
      <c r="L7" s="15"/>
      <c r="M7" s="5"/>
      <c r="N7" s="44"/>
      <c r="P7" t="s">
        <v>22</v>
      </c>
      <c r="Q7" s="9">
        <v>5225</v>
      </c>
      <c r="R7" s="5"/>
      <c r="S7" s="9">
        <v>21375</v>
      </c>
      <c r="T7" s="5"/>
      <c r="U7" s="9">
        <v>9500</v>
      </c>
    </row>
    <row r="8" spans="1:22" x14ac:dyDescent="0.25">
      <c r="A8" s="43">
        <v>1320</v>
      </c>
      <c r="B8" s="19">
        <v>1800</v>
      </c>
      <c r="C8" s="9">
        <v>0</v>
      </c>
      <c r="D8" s="15"/>
      <c r="E8" s="5"/>
      <c r="F8" s="10"/>
      <c r="G8" s="9">
        <v>0</v>
      </c>
      <c r="H8" s="15"/>
      <c r="I8" s="5"/>
      <c r="J8" s="10"/>
      <c r="K8" s="9">
        <v>5248</v>
      </c>
      <c r="L8" s="15"/>
      <c r="M8" s="5"/>
      <c r="N8" s="44"/>
      <c r="P8" t="s">
        <v>23</v>
      </c>
      <c r="Q8" s="9">
        <v>5875</v>
      </c>
      <c r="R8" s="5"/>
      <c r="S8" s="9">
        <v>9400</v>
      </c>
      <c r="T8" s="5"/>
      <c r="U8" s="9">
        <v>19740</v>
      </c>
    </row>
    <row r="9" spans="1:22" x14ac:dyDescent="0.25">
      <c r="A9" s="57" t="s">
        <v>13</v>
      </c>
      <c r="B9" s="58"/>
      <c r="C9" s="9">
        <f>SUM(C4:C8)</f>
        <v>288022</v>
      </c>
      <c r="D9" s="15"/>
      <c r="E9" s="5"/>
      <c r="F9" s="10"/>
      <c r="G9" s="9">
        <f>SUM(G4:G8)</f>
        <v>297213</v>
      </c>
      <c r="H9" s="15"/>
      <c r="I9" s="5"/>
      <c r="J9" s="10"/>
      <c r="K9" s="9">
        <f>SUM(K4:K8)</f>
        <v>308989</v>
      </c>
      <c r="L9" s="15"/>
      <c r="M9" s="5"/>
      <c r="N9" s="44"/>
      <c r="P9" t="s">
        <v>24</v>
      </c>
      <c r="Q9" s="9">
        <v>8000</v>
      </c>
      <c r="R9" s="5"/>
      <c r="S9" s="9">
        <v>8480</v>
      </c>
      <c r="T9" s="5"/>
      <c r="U9" s="9">
        <v>20800</v>
      </c>
    </row>
    <row r="10" spans="1:22" x14ac:dyDescent="0.25">
      <c r="A10" s="45"/>
      <c r="B10" s="29"/>
      <c r="C10" s="9"/>
      <c r="D10" s="15"/>
      <c r="E10" s="5"/>
      <c r="F10" s="10"/>
      <c r="G10" s="9"/>
      <c r="H10" s="15"/>
      <c r="I10" s="5"/>
      <c r="J10" s="10"/>
      <c r="K10" s="9"/>
      <c r="L10" s="15"/>
      <c r="M10" s="5"/>
      <c r="N10" s="44"/>
      <c r="P10" t="s">
        <v>25</v>
      </c>
      <c r="Q10" s="9">
        <v>4620</v>
      </c>
      <c r="R10" s="5"/>
      <c r="S10" s="9">
        <v>1760</v>
      </c>
      <c r="T10" s="5"/>
      <c r="U10" s="9">
        <v>7920</v>
      </c>
    </row>
    <row r="11" spans="1:22" x14ac:dyDescent="0.25">
      <c r="A11" s="55" t="s">
        <v>3</v>
      </c>
      <c r="B11" s="60"/>
      <c r="C11" s="26"/>
      <c r="D11" s="24"/>
      <c r="E11" s="24"/>
      <c r="F11" s="28"/>
      <c r="G11" s="26"/>
      <c r="H11" s="24"/>
      <c r="I11" s="24"/>
      <c r="J11" s="28"/>
      <c r="K11" s="26"/>
      <c r="L11" s="24"/>
      <c r="M11" s="24"/>
      <c r="N11" s="46"/>
      <c r="P11" t="s">
        <v>18</v>
      </c>
      <c r="R11" s="5">
        <v>6400</v>
      </c>
      <c r="T11" s="5">
        <v>13333.333333333336</v>
      </c>
      <c r="V11" s="3">
        <v>57600</v>
      </c>
    </row>
    <row r="12" spans="1:22" x14ac:dyDescent="0.25">
      <c r="A12" s="43">
        <v>710</v>
      </c>
      <c r="B12" s="19">
        <v>1000</v>
      </c>
      <c r="C12" s="9">
        <v>192000</v>
      </c>
      <c r="D12" s="15">
        <f>5/150*100</f>
        <v>3.3333333333333335</v>
      </c>
      <c r="E12" s="5">
        <f t="shared" ref="E12:E19" si="0">C12*D12/100</f>
        <v>6400</v>
      </c>
      <c r="F12" s="10">
        <v>1.22</v>
      </c>
      <c r="G12" s="9">
        <v>100000</v>
      </c>
      <c r="H12" s="15">
        <f>20/150*100</f>
        <v>13.333333333333334</v>
      </c>
      <c r="I12" s="5">
        <f t="shared" ref="I12:I19" si="1">G12*H12/100</f>
        <v>13333.333333333336</v>
      </c>
      <c r="J12" s="10">
        <v>1.28</v>
      </c>
      <c r="K12" s="9">
        <v>72000</v>
      </c>
      <c r="L12" s="15">
        <f>120/150*100</f>
        <v>80</v>
      </c>
      <c r="M12" s="5">
        <f t="shared" ref="M12:M19" si="2">K12*L12/100</f>
        <v>57600</v>
      </c>
      <c r="N12" s="44">
        <v>1.34</v>
      </c>
      <c r="P12" t="s">
        <v>19</v>
      </c>
      <c r="R12" s="5">
        <v>1128.0000000000002</v>
      </c>
      <c r="T12" s="5">
        <v>13536</v>
      </c>
      <c r="V12" s="3">
        <v>66800.160000000003</v>
      </c>
    </row>
    <row r="13" spans="1:22" x14ac:dyDescent="0.25">
      <c r="A13" s="43">
        <v>1000</v>
      </c>
      <c r="B13" s="19">
        <v>1320</v>
      </c>
      <c r="C13" s="9">
        <v>84600</v>
      </c>
      <c r="D13" s="15">
        <f>2/150*100</f>
        <v>1.3333333333333335</v>
      </c>
      <c r="E13" s="5">
        <f t="shared" si="0"/>
        <v>1128.0000000000002</v>
      </c>
      <c r="F13" s="10">
        <v>1.46</v>
      </c>
      <c r="G13" s="9">
        <v>101520</v>
      </c>
      <c r="H13" s="15">
        <f>20/150*100</f>
        <v>13.333333333333334</v>
      </c>
      <c r="I13" s="5">
        <f t="shared" si="1"/>
        <v>13536</v>
      </c>
      <c r="J13" s="10">
        <v>1.69</v>
      </c>
      <c r="K13" s="9">
        <v>71064</v>
      </c>
      <c r="L13" s="15">
        <f>141/150*100</f>
        <v>94</v>
      </c>
      <c r="M13" s="5">
        <f t="shared" si="2"/>
        <v>66800.160000000003</v>
      </c>
      <c r="N13" s="44">
        <v>1.67</v>
      </c>
      <c r="P13" t="s">
        <v>20</v>
      </c>
      <c r="R13" s="5">
        <v>2523</v>
      </c>
      <c r="T13" s="5">
        <v>6524.9999999999991</v>
      </c>
      <c r="V13" s="3">
        <v>19689.066666666666</v>
      </c>
    </row>
    <row r="14" spans="1:22" x14ac:dyDescent="0.25">
      <c r="A14" s="43">
        <v>1320</v>
      </c>
      <c r="B14" s="19">
        <v>1800</v>
      </c>
      <c r="C14" s="9">
        <v>8410</v>
      </c>
      <c r="D14" s="15">
        <f>45/150*100</f>
        <v>30</v>
      </c>
      <c r="E14" s="5">
        <f t="shared" si="0"/>
        <v>2523</v>
      </c>
      <c r="F14" s="10">
        <v>1.96</v>
      </c>
      <c r="G14" s="9">
        <v>39150</v>
      </c>
      <c r="H14" s="15">
        <f>25/150*100</f>
        <v>16.666666666666664</v>
      </c>
      <c r="I14" s="5">
        <f t="shared" si="1"/>
        <v>6524.9999999999991</v>
      </c>
      <c r="J14" s="10">
        <v>2.0499999999999998</v>
      </c>
      <c r="K14" s="9">
        <v>22040</v>
      </c>
      <c r="L14" s="15">
        <f>134/150*100</f>
        <v>89.333333333333329</v>
      </c>
      <c r="M14" s="5">
        <f t="shared" si="2"/>
        <v>19689.066666666666</v>
      </c>
      <c r="N14" s="44">
        <v>2.1800000000000002</v>
      </c>
      <c r="P14" t="s">
        <v>21</v>
      </c>
      <c r="R14" s="5">
        <v>4359.6000000000004</v>
      </c>
      <c r="T14" s="5">
        <v>14618.5</v>
      </c>
      <c r="V14" s="3">
        <v>41981.333333333328</v>
      </c>
    </row>
    <row r="15" spans="1:22" x14ac:dyDescent="0.25">
      <c r="A15" s="43">
        <v>1800</v>
      </c>
      <c r="B15" s="19">
        <v>2000</v>
      </c>
      <c r="C15" s="9">
        <v>5190</v>
      </c>
      <c r="D15" s="15">
        <f>126/150*100</f>
        <v>84</v>
      </c>
      <c r="E15" s="5">
        <f t="shared" si="0"/>
        <v>4359.6000000000004</v>
      </c>
      <c r="F15" s="10">
        <v>2.58</v>
      </c>
      <c r="G15" s="9">
        <v>56225</v>
      </c>
      <c r="H15" s="15">
        <f>39/150*100</f>
        <v>26</v>
      </c>
      <c r="I15" s="5">
        <f t="shared" si="1"/>
        <v>14618.5</v>
      </c>
      <c r="J15" s="10">
        <v>2.36</v>
      </c>
      <c r="K15" s="9">
        <v>44980</v>
      </c>
      <c r="L15" s="15">
        <f>140/150*100</f>
        <v>93.333333333333329</v>
      </c>
      <c r="M15" s="5">
        <f t="shared" si="2"/>
        <v>41981.333333333328</v>
      </c>
      <c r="N15" s="44">
        <v>2.66</v>
      </c>
      <c r="P15" t="s">
        <v>22</v>
      </c>
      <c r="R15" s="5">
        <v>4807</v>
      </c>
      <c r="T15" s="5">
        <v>12967.5</v>
      </c>
      <c r="V15" s="3">
        <v>8423.3333333333339</v>
      </c>
    </row>
    <row r="16" spans="1:22" x14ac:dyDescent="0.25">
      <c r="A16" s="43">
        <v>2000</v>
      </c>
      <c r="B16" s="19">
        <v>2380</v>
      </c>
      <c r="C16" s="9">
        <v>5225</v>
      </c>
      <c r="D16" s="15">
        <f>138/150*100</f>
        <v>92</v>
      </c>
      <c r="E16" s="5">
        <f t="shared" si="0"/>
        <v>4807</v>
      </c>
      <c r="F16" s="10">
        <v>3.28</v>
      </c>
      <c r="G16" s="9">
        <v>21375</v>
      </c>
      <c r="H16" s="15">
        <f>91/150*100</f>
        <v>60.666666666666671</v>
      </c>
      <c r="I16" s="5">
        <f t="shared" si="1"/>
        <v>12967.5</v>
      </c>
      <c r="J16" s="10">
        <v>2.91</v>
      </c>
      <c r="K16" s="9">
        <v>9500</v>
      </c>
      <c r="L16" s="15">
        <f>133/150*100</f>
        <v>88.666666666666671</v>
      </c>
      <c r="M16" s="5">
        <f t="shared" si="2"/>
        <v>8423.3333333333339</v>
      </c>
      <c r="N16" s="44">
        <v>3.3</v>
      </c>
      <c r="P16" t="s">
        <v>23</v>
      </c>
      <c r="R16" s="5">
        <v>5757.5</v>
      </c>
      <c r="T16" s="5">
        <v>8585.3333333333321</v>
      </c>
      <c r="V16" s="3">
        <v>15792</v>
      </c>
    </row>
    <row r="17" spans="1:22" x14ac:dyDescent="0.25">
      <c r="A17" s="43">
        <v>2380</v>
      </c>
      <c r="B17" s="19">
        <v>3000</v>
      </c>
      <c r="C17" s="9">
        <v>5875</v>
      </c>
      <c r="D17" s="15">
        <f>147/150*100</f>
        <v>98</v>
      </c>
      <c r="E17" s="5">
        <f t="shared" si="0"/>
        <v>5757.5</v>
      </c>
      <c r="F17" s="10">
        <v>3.85</v>
      </c>
      <c r="G17" s="9">
        <v>9400</v>
      </c>
      <c r="H17" s="15">
        <f>137/150*100</f>
        <v>91.333333333333329</v>
      </c>
      <c r="I17" s="5">
        <f t="shared" si="1"/>
        <v>8585.3333333333321</v>
      </c>
      <c r="J17" s="10">
        <v>3.59</v>
      </c>
      <c r="K17" s="9">
        <v>19740</v>
      </c>
      <c r="L17" s="15">
        <f>120/150*100</f>
        <v>80</v>
      </c>
      <c r="M17" s="5">
        <f t="shared" si="2"/>
        <v>15792</v>
      </c>
      <c r="N17" s="44">
        <v>3.51</v>
      </c>
      <c r="P17" t="s">
        <v>24</v>
      </c>
      <c r="R17" s="5">
        <v>8000</v>
      </c>
      <c r="T17" s="5">
        <v>8480</v>
      </c>
      <c r="V17" s="3">
        <v>20800</v>
      </c>
    </row>
    <row r="18" spans="1:22" x14ac:dyDescent="0.25">
      <c r="A18" s="43">
        <v>3000</v>
      </c>
      <c r="B18" s="19">
        <v>4000</v>
      </c>
      <c r="C18" s="9">
        <v>8000</v>
      </c>
      <c r="D18" s="15">
        <f>148/148*100</f>
        <v>100</v>
      </c>
      <c r="E18" s="5">
        <f t="shared" si="0"/>
        <v>8000</v>
      </c>
      <c r="F18" s="10">
        <v>5.0999999999999996</v>
      </c>
      <c r="G18" s="9">
        <v>8480</v>
      </c>
      <c r="H18" s="15">
        <f>150/150*100</f>
        <v>100</v>
      </c>
      <c r="I18" s="5">
        <f t="shared" si="1"/>
        <v>8480</v>
      </c>
      <c r="J18" s="10">
        <v>4.76</v>
      </c>
      <c r="K18" s="9">
        <v>20800</v>
      </c>
      <c r="L18" s="15">
        <f>132/132*100</f>
        <v>100</v>
      </c>
      <c r="M18" s="5">
        <f t="shared" si="2"/>
        <v>20800</v>
      </c>
      <c r="N18" s="44">
        <v>4.67</v>
      </c>
      <c r="P18" t="s">
        <v>25</v>
      </c>
      <c r="R18" s="5">
        <v>4620</v>
      </c>
      <c r="T18" s="5">
        <v>1760</v>
      </c>
      <c r="V18" s="3">
        <v>7920</v>
      </c>
    </row>
    <row r="19" spans="1:22" x14ac:dyDescent="0.25">
      <c r="A19" s="43">
        <v>4000</v>
      </c>
      <c r="B19" s="19">
        <v>5000</v>
      </c>
      <c r="C19" s="9">
        <v>4620</v>
      </c>
      <c r="D19" s="15">
        <f>150/150*100</f>
        <v>100</v>
      </c>
      <c r="E19" s="5">
        <f t="shared" si="0"/>
        <v>4620</v>
      </c>
      <c r="F19" s="10">
        <v>5.97</v>
      </c>
      <c r="G19" s="9">
        <v>1760</v>
      </c>
      <c r="H19" s="15">
        <f>150/150*100</f>
        <v>100</v>
      </c>
      <c r="I19" s="5">
        <f t="shared" si="1"/>
        <v>1760</v>
      </c>
      <c r="J19" s="10">
        <v>5.84</v>
      </c>
      <c r="K19" s="9">
        <v>7920</v>
      </c>
      <c r="L19" s="15">
        <f>139/139*100</f>
        <v>100</v>
      </c>
      <c r="M19" s="5">
        <f t="shared" si="2"/>
        <v>7920</v>
      </c>
      <c r="N19" s="44">
        <v>5.69</v>
      </c>
      <c r="Q19" t="s">
        <v>27</v>
      </c>
      <c r="R19" t="s">
        <v>28</v>
      </c>
      <c r="S19" t="s">
        <v>29</v>
      </c>
      <c r="T19" t="s">
        <v>30</v>
      </c>
      <c r="U19" t="s">
        <v>31</v>
      </c>
      <c r="V19" s="3" t="s">
        <v>32</v>
      </c>
    </row>
    <row r="20" spans="1:22" x14ac:dyDescent="0.25">
      <c r="A20" s="55" t="s">
        <v>13</v>
      </c>
      <c r="B20" s="56"/>
      <c r="C20" s="11">
        <f>SUM(C12:C19)</f>
        <v>313920</v>
      </c>
      <c r="D20" s="16"/>
      <c r="E20" s="7">
        <f>SUM(E12:E19)</f>
        <v>37595.1</v>
      </c>
      <c r="F20" s="12"/>
      <c r="G20" s="11">
        <f>SUM(G12:G19)</f>
        <v>337910</v>
      </c>
      <c r="H20" s="16"/>
      <c r="I20" s="7">
        <f>SUM(I12:I19)</f>
        <v>79805.666666666672</v>
      </c>
      <c r="J20" s="12"/>
      <c r="K20" s="11">
        <f>SUM(K12:K19)</f>
        <v>268044</v>
      </c>
      <c r="L20" s="16"/>
      <c r="M20" s="7">
        <f>SUM(M12:M19)</f>
        <v>239005.89333333334</v>
      </c>
      <c r="N20" s="47"/>
      <c r="P20" t="s">
        <v>33</v>
      </c>
      <c r="Q20" s="9">
        <v>192000</v>
      </c>
      <c r="R20" s="5">
        <v>6400</v>
      </c>
    </row>
    <row r="21" spans="1:22" x14ac:dyDescent="0.25">
      <c r="A21" s="57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9"/>
      <c r="P21" t="s">
        <v>34</v>
      </c>
      <c r="S21" s="9">
        <v>100000</v>
      </c>
      <c r="T21" s="5">
        <v>13333.333333333336</v>
      </c>
      <c r="U21" s="9"/>
    </row>
    <row r="22" spans="1:22" x14ac:dyDescent="0.25">
      <c r="A22" s="43" t="s">
        <v>11</v>
      </c>
      <c r="B22" s="20"/>
      <c r="C22" s="5"/>
      <c r="D22" s="15"/>
      <c r="E22" s="6">
        <f>C9/1000000*100</f>
        <v>28.802199999999999</v>
      </c>
      <c r="F22" s="6"/>
      <c r="G22" s="6"/>
      <c r="H22" s="15"/>
      <c r="I22" s="6">
        <f>G9/1000000*100</f>
        <v>29.721299999999999</v>
      </c>
      <c r="J22" s="6"/>
      <c r="K22" s="6"/>
      <c r="L22" s="15"/>
      <c r="M22" s="6">
        <f>K9/1000000*100</f>
        <v>30.898900000000001</v>
      </c>
      <c r="N22" s="44"/>
      <c r="P22" t="s">
        <v>35</v>
      </c>
      <c r="R22" s="54"/>
      <c r="U22">
        <v>72000</v>
      </c>
      <c r="V22" s="3">
        <v>57600</v>
      </c>
    </row>
    <row r="23" spans="1:22" x14ac:dyDescent="0.25">
      <c r="A23" s="43" t="s">
        <v>12</v>
      </c>
      <c r="B23" s="20"/>
      <c r="C23" s="5"/>
      <c r="D23" s="15"/>
      <c r="E23" s="6">
        <f>E20/1000000*100</f>
        <v>3.7595100000000001</v>
      </c>
      <c r="F23" s="6"/>
      <c r="G23" s="6"/>
      <c r="H23" s="15"/>
      <c r="I23" s="6">
        <f>I20/1000000*100</f>
        <v>7.9805666666666681</v>
      </c>
      <c r="J23" s="6"/>
      <c r="K23" s="6"/>
      <c r="L23" s="15"/>
      <c r="M23" s="6">
        <f>M20/1000000*100</f>
        <v>23.900589333333333</v>
      </c>
      <c r="N23" s="44"/>
      <c r="P23" t="s">
        <v>36</v>
      </c>
      <c r="Q23">
        <v>84600</v>
      </c>
      <c r="R23">
        <v>1128</v>
      </c>
    </row>
    <row r="24" spans="1:22" ht="15.75" thickBot="1" x14ac:dyDescent="0.3">
      <c r="A24" s="48" t="s">
        <v>16</v>
      </c>
      <c r="B24" s="49"/>
      <c r="C24" s="50"/>
      <c r="D24" s="51"/>
      <c r="E24" s="52">
        <f>((F12*E12)+(F13*E13)+(F14*E14)+(F15*E15)+(F16*E16)+(F17*E17)+(F18*E18)+(F19*E19))/E20</f>
        <v>3.5100974063109285</v>
      </c>
      <c r="F24" s="52"/>
      <c r="G24" s="52"/>
      <c r="H24" s="51"/>
      <c r="I24" s="52">
        <f>((J12*I12)+(J13*I13)+(J14*I14)+(J15*I15)+(J16*I16)+(J17*I17)+(J18*I18)+(J19*I19))/I20</f>
        <v>2.5940311882614848</v>
      </c>
      <c r="J24" s="52"/>
      <c r="K24" s="52"/>
      <c r="L24" s="51"/>
      <c r="M24" s="52">
        <f>((N12*M12)+(N13*M13)+(N14*M14)+(N15*M15)+(N16*M16)+(N17*M17)+(N18*M18)+(N19*M19))/M20</f>
        <v>2.3796923635132678</v>
      </c>
      <c r="N24" s="53"/>
      <c r="P24" t="s">
        <v>37</v>
      </c>
      <c r="S24">
        <v>101520</v>
      </c>
      <c r="T24">
        <v>13536</v>
      </c>
    </row>
    <row r="25" spans="1:22" x14ac:dyDescent="0.25">
      <c r="P25" t="s">
        <v>38</v>
      </c>
      <c r="U25">
        <v>71064</v>
      </c>
      <c r="V25" s="3">
        <v>66800</v>
      </c>
    </row>
    <row r="26" spans="1:22" x14ac:dyDescent="0.25">
      <c r="N26" s="3"/>
      <c r="P26" t="s">
        <v>39</v>
      </c>
      <c r="Q26">
        <v>8410</v>
      </c>
      <c r="R26">
        <v>2523</v>
      </c>
    </row>
    <row r="27" spans="1:22" x14ac:dyDescent="0.25">
      <c r="P27" t="s">
        <v>40</v>
      </c>
      <c r="S27">
        <v>39150</v>
      </c>
      <c r="T27">
        <v>6525</v>
      </c>
    </row>
    <row r="28" spans="1:22" x14ac:dyDescent="0.25">
      <c r="P28" t="s">
        <v>41</v>
      </c>
      <c r="U28">
        <v>22040</v>
      </c>
      <c r="V28" s="3">
        <v>19689</v>
      </c>
    </row>
    <row r="29" spans="1:22" x14ac:dyDescent="0.25">
      <c r="P29" t="s">
        <v>42</v>
      </c>
      <c r="Q29">
        <v>5190</v>
      </c>
      <c r="R29">
        <v>4360</v>
      </c>
    </row>
    <row r="30" spans="1:22" x14ac:dyDescent="0.25">
      <c r="P30" t="s">
        <v>43</v>
      </c>
      <c r="S30">
        <v>56225</v>
      </c>
      <c r="T30">
        <v>14619</v>
      </c>
    </row>
    <row r="31" spans="1:22" x14ac:dyDescent="0.25">
      <c r="P31" t="s">
        <v>44</v>
      </c>
      <c r="U31">
        <v>44980</v>
      </c>
      <c r="V31" s="3">
        <v>41981</v>
      </c>
    </row>
    <row r="32" spans="1:22" x14ac:dyDescent="0.25">
      <c r="P32" t="s">
        <v>45</v>
      </c>
      <c r="Q32">
        <v>5225</v>
      </c>
      <c r="R32">
        <v>4807</v>
      </c>
    </row>
    <row r="33" spans="16:22" x14ac:dyDescent="0.25">
      <c r="P33" t="s">
        <v>46</v>
      </c>
      <c r="S33">
        <v>21375</v>
      </c>
      <c r="T33">
        <v>12968</v>
      </c>
    </row>
    <row r="34" spans="16:22" x14ac:dyDescent="0.25">
      <c r="P34" t="s">
        <v>47</v>
      </c>
      <c r="U34">
        <v>9500</v>
      </c>
      <c r="V34" s="3">
        <v>8423</v>
      </c>
    </row>
    <row r="35" spans="16:22" x14ac:dyDescent="0.25">
      <c r="P35" t="s">
        <v>48</v>
      </c>
      <c r="Q35">
        <v>5875</v>
      </c>
      <c r="R35">
        <v>5758</v>
      </c>
    </row>
    <row r="36" spans="16:22" x14ac:dyDescent="0.25">
      <c r="P36" t="s">
        <v>50</v>
      </c>
      <c r="S36">
        <v>9400</v>
      </c>
      <c r="T36">
        <v>8585</v>
      </c>
    </row>
    <row r="37" spans="16:22" x14ac:dyDescent="0.25">
      <c r="P37" t="s">
        <v>49</v>
      </c>
      <c r="U37">
        <v>19740</v>
      </c>
      <c r="V37" s="3">
        <v>15792</v>
      </c>
    </row>
    <row r="38" spans="16:22" x14ac:dyDescent="0.25">
      <c r="P38" t="s">
        <v>51</v>
      </c>
      <c r="Q38">
        <v>8000</v>
      </c>
      <c r="R38">
        <v>8000</v>
      </c>
    </row>
    <row r="39" spans="16:22" x14ac:dyDescent="0.25">
      <c r="P39" t="s">
        <v>53</v>
      </c>
      <c r="S39">
        <v>8480</v>
      </c>
      <c r="T39">
        <v>8480</v>
      </c>
    </row>
    <row r="40" spans="16:22" x14ac:dyDescent="0.25">
      <c r="P40" t="s">
        <v>52</v>
      </c>
      <c r="U40">
        <v>20800</v>
      </c>
      <c r="V40" s="3">
        <v>20800</v>
      </c>
    </row>
    <row r="41" spans="16:22" x14ac:dyDescent="0.25">
      <c r="P41" t="s">
        <v>54</v>
      </c>
      <c r="Q41">
        <v>4620</v>
      </c>
      <c r="R41">
        <v>4620</v>
      </c>
    </row>
    <row r="42" spans="16:22" x14ac:dyDescent="0.25">
      <c r="P42" t="s">
        <v>55</v>
      </c>
      <c r="S42">
        <v>1760</v>
      </c>
      <c r="T42">
        <v>1760</v>
      </c>
    </row>
    <row r="43" spans="16:22" x14ac:dyDescent="0.25">
      <c r="P43" t="s">
        <v>56</v>
      </c>
      <c r="U43">
        <v>7920</v>
      </c>
      <c r="V43" s="3">
        <v>7920</v>
      </c>
    </row>
  </sheetData>
  <mergeCells count="9">
    <mergeCell ref="A20:B20"/>
    <mergeCell ref="A21:N21"/>
    <mergeCell ref="A2:B2"/>
    <mergeCell ref="A3:B3"/>
    <mergeCell ref="A11:B11"/>
    <mergeCell ref="A9:B9"/>
    <mergeCell ref="K2:N2"/>
    <mergeCell ref="C2:F2"/>
    <mergeCell ref="G2:J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G18" sqref="G18"/>
    </sheetView>
  </sheetViews>
  <sheetFormatPr defaultRowHeight="15" x14ac:dyDescent="0.25"/>
  <sheetData>
    <row r="1" spans="1:14" ht="45" x14ac:dyDescent="0.25">
      <c r="A1" s="34" t="s">
        <v>9</v>
      </c>
      <c r="B1" s="30" t="s">
        <v>10</v>
      </c>
      <c r="C1" s="31" t="s">
        <v>14</v>
      </c>
      <c r="D1" s="32" t="s">
        <v>7</v>
      </c>
      <c r="E1" s="31" t="s">
        <v>8</v>
      </c>
      <c r="F1" s="33" t="s">
        <v>15</v>
      </c>
      <c r="G1" s="31" t="s">
        <v>14</v>
      </c>
      <c r="H1" s="32" t="s">
        <v>7</v>
      </c>
      <c r="I1" s="31" t="s">
        <v>8</v>
      </c>
      <c r="J1" s="33" t="s">
        <v>15</v>
      </c>
      <c r="K1" s="31" t="s">
        <v>14</v>
      </c>
      <c r="L1" s="32" t="s">
        <v>7</v>
      </c>
      <c r="M1" s="31" t="s">
        <v>8</v>
      </c>
      <c r="N1" s="35" t="s">
        <v>15</v>
      </c>
    </row>
    <row r="2" spans="1:14" x14ac:dyDescent="0.25">
      <c r="A2" s="66"/>
      <c r="B2" s="58"/>
      <c r="C2" s="61" t="s">
        <v>4</v>
      </c>
      <c r="D2" s="62"/>
      <c r="E2" s="62"/>
      <c r="F2" s="64"/>
      <c r="G2" s="61" t="s">
        <v>5</v>
      </c>
      <c r="H2" s="62"/>
      <c r="I2" s="62"/>
      <c r="J2" s="64"/>
      <c r="K2" s="61" t="s">
        <v>6</v>
      </c>
      <c r="L2" s="62"/>
      <c r="M2" s="62"/>
      <c r="N2" s="64"/>
    </row>
    <row r="3" spans="1:14" x14ac:dyDescent="0.25">
      <c r="A3" s="65" t="s">
        <v>3</v>
      </c>
      <c r="B3" s="60"/>
      <c r="C3" s="26"/>
      <c r="D3" s="24"/>
      <c r="E3" s="24"/>
      <c r="F3" s="28"/>
      <c r="G3" s="26"/>
      <c r="H3" s="24"/>
      <c r="I3" s="24"/>
      <c r="J3" s="28"/>
      <c r="K3" s="26"/>
      <c r="L3" s="24"/>
      <c r="M3" s="24"/>
      <c r="N3" s="28"/>
    </row>
    <row r="4" spans="1:14" x14ac:dyDescent="0.25">
      <c r="A4" s="18">
        <v>710</v>
      </c>
      <c r="B4" s="19">
        <v>1000</v>
      </c>
      <c r="C4" s="9">
        <v>192000</v>
      </c>
      <c r="D4" s="15">
        <f>5/150*100</f>
        <v>3.3333333333333335</v>
      </c>
      <c r="E4" s="5">
        <f t="shared" ref="E4:E11" si="0">C4*D4/100</f>
        <v>6400</v>
      </c>
      <c r="F4" s="10">
        <v>1.22</v>
      </c>
      <c r="G4" s="9">
        <v>100000</v>
      </c>
      <c r="H4" s="15">
        <f>20/150*100</f>
        <v>13.333333333333334</v>
      </c>
      <c r="I4" s="5">
        <f t="shared" ref="I4:I11" si="1">G4*H4/100</f>
        <v>13333.333333333336</v>
      </c>
      <c r="J4" s="10">
        <v>1.28</v>
      </c>
      <c r="K4" s="9">
        <v>72000</v>
      </c>
      <c r="L4" s="15">
        <f>120/150*100</f>
        <v>80</v>
      </c>
      <c r="M4" s="5">
        <f t="shared" ref="M4:M11" si="2">K4*L4/100</f>
        <v>57600</v>
      </c>
      <c r="N4" s="13">
        <v>1.34</v>
      </c>
    </row>
    <row r="5" spans="1:14" x14ac:dyDescent="0.25">
      <c r="A5" s="18">
        <v>1000</v>
      </c>
      <c r="B5" s="19">
        <v>1320</v>
      </c>
      <c r="C5" s="9">
        <v>84600</v>
      </c>
      <c r="D5" s="15">
        <f>2/150*100</f>
        <v>1.3333333333333335</v>
      </c>
      <c r="E5" s="5">
        <f t="shared" si="0"/>
        <v>1128.0000000000002</v>
      </c>
      <c r="F5" s="10">
        <v>1.46</v>
      </c>
      <c r="G5" s="9">
        <v>101520</v>
      </c>
      <c r="H5" s="15">
        <f>20/150*100</f>
        <v>13.333333333333334</v>
      </c>
      <c r="I5" s="5">
        <f t="shared" si="1"/>
        <v>13536</v>
      </c>
      <c r="J5" s="10">
        <v>1.69</v>
      </c>
      <c r="K5" s="9">
        <v>71064</v>
      </c>
      <c r="L5" s="15">
        <f>141/150*100</f>
        <v>94</v>
      </c>
      <c r="M5" s="5">
        <f t="shared" si="2"/>
        <v>66800.160000000003</v>
      </c>
      <c r="N5" s="13">
        <v>1.67</v>
      </c>
    </row>
    <row r="6" spans="1:14" x14ac:dyDescent="0.25">
      <c r="A6" s="18">
        <v>1320</v>
      </c>
      <c r="B6" s="19">
        <v>1800</v>
      </c>
      <c r="C6" s="9">
        <v>8410</v>
      </c>
      <c r="D6" s="15">
        <f>45/150*100</f>
        <v>30</v>
      </c>
      <c r="E6" s="5">
        <f t="shared" si="0"/>
        <v>2523</v>
      </c>
      <c r="F6" s="10">
        <v>1.96</v>
      </c>
      <c r="G6" s="9">
        <v>39150</v>
      </c>
      <c r="H6" s="15">
        <f>25/150*100</f>
        <v>16.666666666666664</v>
      </c>
      <c r="I6" s="5">
        <f t="shared" si="1"/>
        <v>6524.9999999999991</v>
      </c>
      <c r="J6" s="10">
        <v>2.0499999999999998</v>
      </c>
      <c r="K6" s="9">
        <v>22040</v>
      </c>
      <c r="L6" s="15">
        <f>134/150*100</f>
        <v>89.333333333333329</v>
      </c>
      <c r="M6" s="5">
        <f t="shared" si="2"/>
        <v>19689.066666666666</v>
      </c>
      <c r="N6" s="13">
        <v>2.1800000000000002</v>
      </c>
    </row>
    <row r="7" spans="1:14" x14ac:dyDescent="0.25">
      <c r="A7" s="18">
        <v>1800</v>
      </c>
      <c r="B7" s="19">
        <v>2000</v>
      </c>
      <c r="C7" s="9">
        <v>5190</v>
      </c>
      <c r="D7" s="15">
        <f>126/150*100</f>
        <v>84</v>
      </c>
      <c r="E7" s="5">
        <f t="shared" si="0"/>
        <v>4359.6000000000004</v>
      </c>
      <c r="F7" s="10">
        <v>2.58</v>
      </c>
      <c r="G7" s="9">
        <v>56225</v>
      </c>
      <c r="H7" s="15">
        <f>39/150*100</f>
        <v>26</v>
      </c>
      <c r="I7" s="5">
        <f t="shared" si="1"/>
        <v>14618.5</v>
      </c>
      <c r="J7" s="10">
        <v>2.36</v>
      </c>
      <c r="K7" s="9">
        <v>44980</v>
      </c>
      <c r="L7" s="15">
        <f>140/150*100</f>
        <v>93.333333333333329</v>
      </c>
      <c r="M7" s="5">
        <f t="shared" si="2"/>
        <v>41981.333333333328</v>
      </c>
      <c r="N7" s="13">
        <v>2.66</v>
      </c>
    </row>
    <row r="8" spans="1:14" x14ac:dyDescent="0.25">
      <c r="A8" s="18">
        <v>2000</v>
      </c>
      <c r="B8" s="19">
        <v>2380</v>
      </c>
      <c r="C8" s="9">
        <v>5225</v>
      </c>
      <c r="D8" s="15">
        <f>138/150*100</f>
        <v>92</v>
      </c>
      <c r="E8" s="5">
        <f t="shared" si="0"/>
        <v>4807</v>
      </c>
      <c r="F8" s="10">
        <v>3.28</v>
      </c>
      <c r="G8" s="9">
        <v>21375</v>
      </c>
      <c r="H8" s="15">
        <f>91/150*100</f>
        <v>60.666666666666671</v>
      </c>
      <c r="I8" s="5">
        <f t="shared" si="1"/>
        <v>12967.5</v>
      </c>
      <c r="J8" s="10">
        <v>2.91</v>
      </c>
      <c r="K8" s="9">
        <v>9500</v>
      </c>
      <c r="L8" s="15">
        <f>133/150*100</f>
        <v>88.666666666666671</v>
      </c>
      <c r="M8" s="5">
        <f t="shared" si="2"/>
        <v>8423.3333333333339</v>
      </c>
      <c r="N8" s="13">
        <v>3.3</v>
      </c>
    </row>
    <row r="9" spans="1:14" x14ac:dyDescent="0.25">
      <c r="A9" s="18">
        <v>2380</v>
      </c>
      <c r="B9" s="19">
        <v>3000</v>
      </c>
      <c r="C9" s="9">
        <v>5875</v>
      </c>
      <c r="D9" s="15">
        <f>147/150*100</f>
        <v>98</v>
      </c>
      <c r="E9" s="5">
        <f t="shared" si="0"/>
        <v>5757.5</v>
      </c>
      <c r="F9" s="10">
        <v>3.85</v>
      </c>
      <c r="G9" s="9">
        <v>9400</v>
      </c>
      <c r="H9" s="15">
        <f>137/150*100</f>
        <v>91.333333333333329</v>
      </c>
      <c r="I9" s="5">
        <f t="shared" si="1"/>
        <v>8585.3333333333321</v>
      </c>
      <c r="J9" s="10">
        <v>3.59</v>
      </c>
      <c r="K9" s="9">
        <v>19740</v>
      </c>
      <c r="L9" s="15">
        <f>120/150*100</f>
        <v>80</v>
      </c>
      <c r="M9" s="5">
        <f t="shared" si="2"/>
        <v>15792</v>
      </c>
      <c r="N9" s="13">
        <v>3.51</v>
      </c>
    </row>
    <row r="10" spans="1:14" x14ac:dyDescent="0.25">
      <c r="A10" s="18">
        <v>3000</v>
      </c>
      <c r="B10" s="19">
        <v>4000</v>
      </c>
      <c r="C10" s="9">
        <v>8000</v>
      </c>
      <c r="D10" s="15">
        <f>148/148*100</f>
        <v>100</v>
      </c>
      <c r="E10" s="5">
        <f t="shared" si="0"/>
        <v>8000</v>
      </c>
      <c r="F10" s="10">
        <v>5.0999999999999996</v>
      </c>
      <c r="G10" s="9">
        <v>8480</v>
      </c>
      <c r="H10" s="15">
        <f>150/150*100</f>
        <v>100</v>
      </c>
      <c r="I10" s="5">
        <f t="shared" si="1"/>
        <v>8480</v>
      </c>
      <c r="J10" s="10">
        <v>4.76</v>
      </c>
      <c r="K10" s="9">
        <v>20800</v>
      </c>
      <c r="L10" s="15">
        <f>132/132*100</f>
        <v>100</v>
      </c>
      <c r="M10" s="5">
        <f t="shared" si="2"/>
        <v>20800</v>
      </c>
      <c r="N10" s="13">
        <v>4.67</v>
      </c>
    </row>
    <row r="11" spans="1:14" x14ac:dyDescent="0.25">
      <c r="A11" s="18">
        <v>4000</v>
      </c>
      <c r="B11" s="19">
        <v>5000</v>
      </c>
      <c r="C11" s="9">
        <v>4620</v>
      </c>
      <c r="D11" s="15">
        <f>150/150*100</f>
        <v>100</v>
      </c>
      <c r="E11" s="5">
        <f t="shared" si="0"/>
        <v>4620</v>
      </c>
      <c r="F11" s="10">
        <v>5.97</v>
      </c>
      <c r="G11" s="9">
        <v>1760</v>
      </c>
      <c r="H11" s="15">
        <f>150/150*100</f>
        <v>100</v>
      </c>
      <c r="I11" s="5">
        <f t="shared" si="1"/>
        <v>1760</v>
      </c>
      <c r="J11" s="10">
        <v>5.84</v>
      </c>
      <c r="K11" s="9">
        <v>7920</v>
      </c>
      <c r="L11" s="15">
        <f>139/139*100</f>
        <v>100</v>
      </c>
      <c r="M11" s="5">
        <f t="shared" si="2"/>
        <v>7920</v>
      </c>
      <c r="N11" s="13">
        <v>5.69</v>
      </c>
    </row>
    <row r="12" spans="1:14" x14ac:dyDescent="0.25">
      <c r="A12" s="65" t="s">
        <v>13</v>
      </c>
      <c r="B12" s="56"/>
      <c r="C12" s="11">
        <f>SUM(C4:C11)</f>
        <v>313920</v>
      </c>
      <c r="D12" s="16"/>
      <c r="E12" s="7">
        <f>SUM(E4:E11)</f>
        <v>37595.1</v>
      </c>
      <c r="F12" s="12"/>
      <c r="G12" s="11">
        <f>SUM(G4:G11)</f>
        <v>337910</v>
      </c>
      <c r="H12" s="16"/>
      <c r="I12" s="7">
        <f>SUM(I4:I11)</f>
        <v>79805.666666666672</v>
      </c>
      <c r="J12" s="12"/>
      <c r="K12" s="11">
        <f>SUM(K4:K11)</f>
        <v>268044</v>
      </c>
      <c r="L12" s="16"/>
      <c r="M12" s="7">
        <f>SUM(M4:M11)</f>
        <v>239005.89333333334</v>
      </c>
      <c r="N12" s="14"/>
    </row>
    <row r="13" spans="1:14" x14ac:dyDescent="0.25">
      <c r="A13" s="66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67"/>
    </row>
    <row r="14" spans="1:14" x14ac:dyDescent="0.25">
      <c r="A14" s="18" t="s">
        <v>11</v>
      </c>
      <c r="B14" s="20"/>
      <c r="C14" s="5"/>
      <c r="D14" s="15"/>
      <c r="E14" s="6">
        <v>28.8</v>
      </c>
      <c r="F14" s="6"/>
      <c r="G14" s="6"/>
      <c r="H14" s="15"/>
      <c r="I14" s="6">
        <v>29.72</v>
      </c>
      <c r="J14" s="6"/>
      <c r="K14" s="6"/>
      <c r="L14" s="15"/>
      <c r="M14" s="6">
        <v>30.9</v>
      </c>
      <c r="N14" s="13"/>
    </row>
    <row r="15" spans="1:14" x14ac:dyDescent="0.25">
      <c r="A15" s="18" t="s">
        <v>12</v>
      </c>
      <c r="B15" s="20"/>
      <c r="C15" s="5"/>
      <c r="D15" s="15"/>
      <c r="E15" s="6">
        <f>E12/1000000*100</f>
        <v>3.7595100000000001</v>
      </c>
      <c r="F15" s="6"/>
      <c r="G15" s="6"/>
      <c r="H15" s="15"/>
      <c r="I15" s="6">
        <f>I12/1000000*100</f>
        <v>7.9805666666666681</v>
      </c>
      <c r="J15" s="6"/>
      <c r="K15" s="6"/>
      <c r="L15" s="15"/>
      <c r="M15" s="6">
        <f>M12/1000000*100</f>
        <v>23.900589333333333</v>
      </c>
      <c r="N15" s="13"/>
    </row>
    <row r="16" spans="1:14" x14ac:dyDescent="0.25">
      <c r="A16" s="21" t="s">
        <v>16</v>
      </c>
      <c r="B16" s="22"/>
      <c r="C16" s="7"/>
      <c r="D16" s="16"/>
      <c r="E16" s="8">
        <f>((F4*E4)+(F5*E5)+(F6*E6)+(F7*E7)+(F8*E8)+(F9*E9)+(F10*E10)+(F11*E11))/E12</f>
        <v>3.5100974063109285</v>
      </c>
      <c r="F16" s="8"/>
      <c r="G16" s="8"/>
      <c r="H16" s="16"/>
      <c r="I16" s="8">
        <f>((J4*I4)+(J5*I5)+(J6*I6)+(J7*I7)+(J8*I8)+(J9*I9)+(J10*I10)+(J11*I11))/I12</f>
        <v>2.5940311882614848</v>
      </c>
      <c r="J16" s="8"/>
      <c r="K16" s="8"/>
      <c r="L16" s="16"/>
      <c r="M16" s="8">
        <f>((N4*M4)+(N5*M5)+(N6*M6)+(N7*M7)+(N8*M8)+(N9*M9)+(N10*M10)+(N11*M11))/M12</f>
        <v>2.3796923635132678</v>
      </c>
      <c r="N16" s="14"/>
    </row>
  </sheetData>
  <mergeCells count="7">
    <mergeCell ref="A3:B3"/>
    <mergeCell ref="A12:B12"/>
    <mergeCell ref="A13:N13"/>
    <mergeCell ref="A2:B2"/>
    <mergeCell ref="C2:F2"/>
    <mergeCell ref="G2:J2"/>
    <mergeCell ref="K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opLeftCell="D1" workbookViewId="0">
      <selection activeCell="L22" sqref="L22"/>
    </sheetView>
  </sheetViews>
  <sheetFormatPr defaultRowHeight="15" x14ac:dyDescent="0.25"/>
  <cols>
    <col min="1" max="1" width="17.5703125" customWidth="1"/>
  </cols>
  <sheetData>
    <row r="1" spans="1:5" x14ac:dyDescent="0.25">
      <c r="C1" t="s">
        <v>4</v>
      </c>
      <c r="D1" t="s">
        <v>5</v>
      </c>
      <c r="E1" t="s">
        <v>6</v>
      </c>
    </row>
    <row r="2" spans="1:5" x14ac:dyDescent="0.25">
      <c r="A2">
        <f>AVERAGE(315,450)</f>
        <v>382.5</v>
      </c>
      <c r="B2" t="s">
        <v>60</v>
      </c>
      <c r="C2" s="9">
        <v>35250</v>
      </c>
      <c r="D2" s="9">
        <v>35250</v>
      </c>
      <c r="E2" s="9">
        <v>29827</v>
      </c>
    </row>
    <row r="3" spans="1:5" x14ac:dyDescent="0.25">
      <c r="B3" t="s">
        <v>61</v>
      </c>
      <c r="C3" s="9">
        <v>164542</v>
      </c>
      <c r="D3" s="9">
        <v>143080</v>
      </c>
      <c r="E3" s="9">
        <v>78694</v>
      </c>
    </row>
    <row r="4" spans="1:5" x14ac:dyDescent="0.25">
      <c r="B4" t="s">
        <v>18</v>
      </c>
      <c r="C4" s="9">
        <v>84000</v>
      </c>
      <c r="D4" s="9">
        <v>110000</v>
      </c>
      <c r="E4" s="9">
        <v>136000</v>
      </c>
    </row>
    <row r="5" spans="1:5" x14ac:dyDescent="0.25">
      <c r="B5" t="s">
        <v>19</v>
      </c>
      <c r="C5" s="9">
        <v>4230</v>
      </c>
      <c r="D5" s="9">
        <v>8883</v>
      </c>
      <c r="E5" s="9">
        <v>59220</v>
      </c>
    </row>
    <row r="6" spans="1:5" x14ac:dyDescent="0.25">
      <c r="B6" t="s">
        <v>20</v>
      </c>
      <c r="C6" s="9">
        <v>0</v>
      </c>
      <c r="D6" s="9">
        <v>0</v>
      </c>
      <c r="E6" s="9">
        <v>5248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F5" workbookViewId="0">
      <selection activeCell="F4" sqref="F4:G25"/>
    </sheetView>
  </sheetViews>
  <sheetFormatPr defaultRowHeight="15" x14ac:dyDescent="0.25"/>
  <cols>
    <col min="1" max="1" width="28.5703125" customWidth="1"/>
    <col min="2" max="2" width="14.140625" customWidth="1"/>
    <col min="3" max="3" width="15.140625" customWidth="1"/>
    <col min="4" max="4" width="17.5703125" customWidth="1"/>
    <col min="5" max="5" width="19.28515625" customWidth="1"/>
    <col min="6" max="6" width="17" customWidth="1"/>
    <col min="7" max="7" width="16.28515625" customWidth="1"/>
  </cols>
  <sheetData>
    <row r="1" spans="1:7" x14ac:dyDescent="0.25">
      <c r="B1" t="s">
        <v>28</v>
      </c>
      <c r="C1" t="s">
        <v>57</v>
      </c>
      <c r="D1" t="s">
        <v>30</v>
      </c>
      <c r="E1" t="s">
        <v>58</v>
      </c>
      <c r="F1" t="s">
        <v>32</v>
      </c>
      <c r="G1" t="s">
        <v>59</v>
      </c>
    </row>
    <row r="2" spans="1:7" x14ac:dyDescent="0.25">
      <c r="A2" t="s">
        <v>18</v>
      </c>
      <c r="B2">
        <v>6400</v>
      </c>
      <c r="C2">
        <f>192000-B2</f>
        <v>185600</v>
      </c>
    </row>
    <row r="3" spans="1:7" x14ac:dyDescent="0.25">
      <c r="A3" t="s">
        <v>18</v>
      </c>
      <c r="D3" s="17">
        <v>13333.333333333336</v>
      </c>
      <c r="E3" s="17">
        <f>100000-D3</f>
        <v>86666.666666666657</v>
      </c>
    </row>
    <row r="4" spans="1:7" x14ac:dyDescent="0.25">
      <c r="A4" t="s">
        <v>18</v>
      </c>
      <c r="F4">
        <v>57600</v>
      </c>
      <c r="G4">
        <f>72000-F4</f>
        <v>14400</v>
      </c>
    </row>
    <row r="5" spans="1:7" x14ac:dyDescent="0.25">
      <c r="A5" t="s">
        <v>19</v>
      </c>
      <c r="B5">
        <v>1128</v>
      </c>
      <c r="C5">
        <f>84600-B5</f>
        <v>83472</v>
      </c>
    </row>
    <row r="6" spans="1:7" x14ac:dyDescent="0.25">
      <c r="A6" t="s">
        <v>19</v>
      </c>
      <c r="D6">
        <v>13536</v>
      </c>
      <c r="E6">
        <f>101520-D6</f>
        <v>87984</v>
      </c>
    </row>
    <row r="7" spans="1:7" x14ac:dyDescent="0.25">
      <c r="A7" t="s">
        <v>19</v>
      </c>
      <c r="F7">
        <v>66800</v>
      </c>
      <c r="G7">
        <f>71064-F7</f>
        <v>4264</v>
      </c>
    </row>
    <row r="8" spans="1:7" x14ac:dyDescent="0.25">
      <c r="A8" t="s">
        <v>20</v>
      </c>
      <c r="B8">
        <v>2523</v>
      </c>
      <c r="C8">
        <f>8410-B8</f>
        <v>5887</v>
      </c>
    </row>
    <row r="9" spans="1:7" x14ac:dyDescent="0.25">
      <c r="A9" t="s">
        <v>20</v>
      </c>
      <c r="D9">
        <v>6525</v>
      </c>
      <c r="E9">
        <f>39150-D9</f>
        <v>32625</v>
      </c>
    </row>
    <row r="10" spans="1:7" x14ac:dyDescent="0.25">
      <c r="A10" t="s">
        <v>20</v>
      </c>
      <c r="F10">
        <v>19689</v>
      </c>
      <c r="G10">
        <f>22040-F10</f>
        <v>2351</v>
      </c>
    </row>
    <row r="11" spans="1:7" x14ac:dyDescent="0.25">
      <c r="A11" t="s">
        <v>21</v>
      </c>
      <c r="B11">
        <v>4360</v>
      </c>
      <c r="C11">
        <f>5190-B11</f>
        <v>830</v>
      </c>
    </row>
    <row r="12" spans="1:7" x14ac:dyDescent="0.25">
      <c r="A12" t="s">
        <v>21</v>
      </c>
      <c r="D12">
        <v>14619</v>
      </c>
      <c r="E12">
        <f>56225-D12</f>
        <v>41606</v>
      </c>
    </row>
    <row r="13" spans="1:7" x14ac:dyDescent="0.25">
      <c r="A13" t="s">
        <v>21</v>
      </c>
      <c r="F13">
        <v>41981</v>
      </c>
      <c r="G13">
        <f>44980-F13</f>
        <v>2999</v>
      </c>
    </row>
    <row r="14" spans="1:7" x14ac:dyDescent="0.25">
      <c r="A14" t="s">
        <v>26</v>
      </c>
      <c r="B14">
        <v>4807</v>
      </c>
      <c r="C14">
        <f>5225-B14</f>
        <v>418</v>
      </c>
    </row>
    <row r="15" spans="1:7" x14ac:dyDescent="0.25">
      <c r="A15" t="s">
        <v>26</v>
      </c>
      <c r="D15">
        <v>12968</v>
      </c>
      <c r="E15">
        <f>21375-D15</f>
        <v>8407</v>
      </c>
    </row>
    <row r="16" spans="1:7" x14ac:dyDescent="0.25">
      <c r="A16" t="s">
        <v>26</v>
      </c>
      <c r="F16">
        <v>8423</v>
      </c>
      <c r="G16">
        <f>9500-F16</f>
        <v>1077</v>
      </c>
    </row>
    <row r="17" spans="1:7" x14ac:dyDescent="0.25">
      <c r="A17" t="s">
        <v>23</v>
      </c>
      <c r="B17">
        <v>5758</v>
      </c>
      <c r="C17">
        <f>5875-B17</f>
        <v>117</v>
      </c>
    </row>
    <row r="18" spans="1:7" x14ac:dyDescent="0.25">
      <c r="A18" t="s">
        <v>23</v>
      </c>
      <c r="D18">
        <v>8585</v>
      </c>
      <c r="E18">
        <f>9400-D18</f>
        <v>815</v>
      </c>
    </row>
    <row r="19" spans="1:7" x14ac:dyDescent="0.25">
      <c r="A19" t="s">
        <v>23</v>
      </c>
      <c r="F19">
        <v>15792</v>
      </c>
      <c r="G19">
        <f>19740-F19</f>
        <v>3948</v>
      </c>
    </row>
    <row r="20" spans="1:7" x14ac:dyDescent="0.25">
      <c r="A20" t="s">
        <v>24</v>
      </c>
      <c r="B20">
        <v>8000</v>
      </c>
      <c r="C20">
        <f>8000-B20</f>
        <v>0</v>
      </c>
    </row>
    <row r="21" spans="1:7" x14ac:dyDescent="0.25">
      <c r="A21" t="s">
        <v>24</v>
      </c>
      <c r="D21">
        <v>8480</v>
      </c>
      <c r="E21">
        <f>8480-D21</f>
        <v>0</v>
      </c>
    </row>
    <row r="22" spans="1:7" x14ac:dyDescent="0.25">
      <c r="A22" t="s">
        <v>24</v>
      </c>
      <c r="F22">
        <v>20800</v>
      </c>
      <c r="G22">
        <f>20800-F22</f>
        <v>0</v>
      </c>
    </row>
    <row r="23" spans="1:7" x14ac:dyDescent="0.25">
      <c r="A23" t="s">
        <v>25</v>
      </c>
      <c r="B23">
        <v>4620</v>
      </c>
      <c r="C23">
        <f>4620-B23</f>
        <v>0</v>
      </c>
    </row>
    <row r="24" spans="1:7" x14ac:dyDescent="0.25">
      <c r="A24" t="s">
        <v>25</v>
      </c>
      <c r="D24">
        <v>1760</v>
      </c>
      <c r="E24">
        <f>1760-D24</f>
        <v>0</v>
      </c>
    </row>
    <row r="25" spans="1:7" x14ac:dyDescent="0.25">
      <c r="A25" t="s">
        <v>25</v>
      </c>
      <c r="F25">
        <v>7920</v>
      </c>
      <c r="G25">
        <f>7920-F25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topLeftCell="B1" workbookViewId="0">
      <selection activeCell="T13" sqref="T13"/>
    </sheetView>
  </sheetViews>
  <sheetFormatPr defaultRowHeight="15" x14ac:dyDescent="0.25"/>
  <sheetData>
    <row r="1" spans="1:7" x14ac:dyDescent="0.25">
      <c r="B1" t="s">
        <v>28</v>
      </c>
      <c r="C1" t="s">
        <v>57</v>
      </c>
      <c r="D1" t="s">
        <v>30</v>
      </c>
      <c r="E1" t="s">
        <v>58</v>
      </c>
      <c r="F1" t="s">
        <v>32</v>
      </c>
      <c r="G1" t="s">
        <v>59</v>
      </c>
    </row>
    <row r="2" spans="1:7" x14ac:dyDescent="0.25">
      <c r="A2" t="s">
        <v>18</v>
      </c>
      <c r="B2">
        <v>6400</v>
      </c>
      <c r="C2">
        <v>185600</v>
      </c>
    </row>
    <row r="3" spans="1:7" x14ac:dyDescent="0.25">
      <c r="A3" t="s">
        <v>19</v>
      </c>
      <c r="B3">
        <v>1128</v>
      </c>
      <c r="C3">
        <v>83472</v>
      </c>
    </row>
    <row r="4" spans="1:7" x14ac:dyDescent="0.25">
      <c r="A4" t="s">
        <v>20</v>
      </c>
      <c r="B4">
        <v>2523</v>
      </c>
      <c r="C4">
        <v>5887</v>
      </c>
    </row>
    <row r="5" spans="1:7" x14ac:dyDescent="0.25">
      <c r="A5" t="s">
        <v>21</v>
      </c>
      <c r="B5">
        <v>4360</v>
      </c>
      <c r="C5">
        <v>830</v>
      </c>
    </row>
    <row r="6" spans="1:7" x14ac:dyDescent="0.25">
      <c r="A6" t="s">
        <v>26</v>
      </c>
      <c r="B6">
        <v>4807</v>
      </c>
      <c r="C6">
        <v>418</v>
      </c>
    </row>
    <row r="7" spans="1:7" x14ac:dyDescent="0.25">
      <c r="A7" t="s">
        <v>23</v>
      </c>
      <c r="B7">
        <v>5758</v>
      </c>
      <c r="C7">
        <v>117</v>
      </c>
    </row>
    <row r="8" spans="1:7" x14ac:dyDescent="0.25">
      <c r="A8" t="s">
        <v>24</v>
      </c>
      <c r="B8">
        <v>8000</v>
      </c>
      <c r="C8">
        <v>0</v>
      </c>
    </row>
    <row r="9" spans="1:7" x14ac:dyDescent="0.25">
      <c r="A9" t="s">
        <v>25</v>
      </c>
      <c r="B9">
        <v>4620</v>
      </c>
      <c r="C9">
        <v>0</v>
      </c>
    </row>
    <row r="11" spans="1:7" x14ac:dyDescent="0.25">
      <c r="A11" t="s">
        <v>18</v>
      </c>
      <c r="D11">
        <v>13333.333333333336</v>
      </c>
      <c r="E11">
        <v>86666.666666666657</v>
      </c>
    </row>
    <row r="12" spans="1:7" x14ac:dyDescent="0.25">
      <c r="A12" t="s">
        <v>19</v>
      </c>
      <c r="D12">
        <v>13536</v>
      </c>
      <c r="E12">
        <v>87984</v>
      </c>
    </row>
    <row r="13" spans="1:7" x14ac:dyDescent="0.25">
      <c r="A13" t="s">
        <v>20</v>
      </c>
      <c r="D13">
        <v>6525</v>
      </c>
      <c r="E13">
        <v>32625</v>
      </c>
    </row>
    <row r="14" spans="1:7" x14ac:dyDescent="0.25">
      <c r="A14" t="s">
        <v>21</v>
      </c>
      <c r="D14">
        <v>14619</v>
      </c>
      <c r="E14">
        <v>41606</v>
      </c>
    </row>
    <row r="15" spans="1:7" x14ac:dyDescent="0.25">
      <c r="A15" t="s">
        <v>26</v>
      </c>
      <c r="D15">
        <v>12968</v>
      </c>
      <c r="E15">
        <v>8407</v>
      </c>
    </row>
    <row r="16" spans="1:7" x14ac:dyDescent="0.25">
      <c r="A16" t="s">
        <v>23</v>
      </c>
      <c r="D16">
        <v>8585</v>
      </c>
      <c r="E16">
        <v>815</v>
      </c>
    </row>
    <row r="17" spans="1:7" x14ac:dyDescent="0.25">
      <c r="A17" t="s">
        <v>24</v>
      </c>
      <c r="D17">
        <v>8480</v>
      </c>
      <c r="E17">
        <v>0</v>
      </c>
    </row>
    <row r="18" spans="1:7" x14ac:dyDescent="0.25">
      <c r="A18" t="s">
        <v>25</v>
      </c>
      <c r="D18">
        <v>1760</v>
      </c>
      <c r="E18">
        <v>0</v>
      </c>
    </row>
    <row r="20" spans="1:7" x14ac:dyDescent="0.25">
      <c r="A20" t="s">
        <v>18</v>
      </c>
      <c r="F20">
        <v>57600</v>
      </c>
      <c r="G20">
        <v>14400</v>
      </c>
    </row>
    <row r="21" spans="1:7" x14ac:dyDescent="0.25">
      <c r="A21" t="s">
        <v>19</v>
      </c>
      <c r="F21">
        <v>66800</v>
      </c>
      <c r="G21">
        <v>4264</v>
      </c>
    </row>
    <row r="22" spans="1:7" x14ac:dyDescent="0.25">
      <c r="A22" t="s">
        <v>20</v>
      </c>
      <c r="F22">
        <v>19689</v>
      </c>
      <c r="G22">
        <v>2351</v>
      </c>
    </row>
    <row r="23" spans="1:7" x14ac:dyDescent="0.25">
      <c r="A23" t="s">
        <v>21</v>
      </c>
      <c r="F23">
        <v>41981</v>
      </c>
      <c r="G23">
        <v>2999</v>
      </c>
    </row>
    <row r="24" spans="1:7" x14ac:dyDescent="0.25">
      <c r="A24" t="s">
        <v>26</v>
      </c>
      <c r="F24">
        <v>8423</v>
      </c>
      <c r="G24">
        <v>1077</v>
      </c>
    </row>
    <row r="25" spans="1:7" x14ac:dyDescent="0.25">
      <c r="A25" t="s">
        <v>23</v>
      </c>
      <c r="F25">
        <v>15792</v>
      </c>
      <c r="G25">
        <v>3948</v>
      </c>
    </row>
    <row r="26" spans="1:7" x14ac:dyDescent="0.25">
      <c r="A26" t="s">
        <v>24</v>
      </c>
      <c r="F26">
        <v>20800</v>
      </c>
      <c r="G26">
        <v>0</v>
      </c>
    </row>
    <row r="27" spans="1:7" x14ac:dyDescent="0.25">
      <c r="A27" t="s">
        <v>25</v>
      </c>
      <c r="F27">
        <v>7920</v>
      </c>
      <c r="G2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Sheet5</vt:lpstr>
      <vt:lpstr>histogram</vt:lpstr>
      <vt:lpstr>Sheet4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Rhondalelliott@gmail.com</dc:creator>
  <cp:lastModifiedBy>Rhonda</cp:lastModifiedBy>
  <dcterms:created xsi:type="dcterms:W3CDTF">2017-04-20T19:23:49Z</dcterms:created>
  <dcterms:modified xsi:type="dcterms:W3CDTF">2017-04-29T19:42:16Z</dcterms:modified>
</cp:coreProperties>
</file>