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uph365.sharepoint.com/sites/RHRESEARCHGROUP/Shared Documents/General/CUDA_Julia/"/>
    </mc:Choice>
  </mc:AlternateContent>
  <xr:revisionPtr revIDLastSave="612" documentId="13_ncr:1_{E02E7B84-5AE0-4816-9C25-44EB3F464CDB}" xr6:coauthVersionLast="47" xr6:coauthVersionMax="47" xr10:uidLastSave="{D1D0AE56-0559-40AB-9AC5-92EE76AB04E7}"/>
  <bookViews>
    <workbookView xWindow="-108" yWindow="-108" windowWidth="23256" windowHeight="12456" xr2:uid="{BD6CB067-88A8-447B-A6F0-6988F8B8C9BF}"/>
  </bookViews>
  <sheets>
    <sheet name="GPU" sheetId="2" r:id="rId1"/>
    <sheet name="CPU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69" i="2" l="1"/>
  <c r="AJ68" i="2"/>
  <c r="AJ67" i="2"/>
  <c r="AJ66" i="2"/>
  <c r="AJ65" i="2"/>
  <c r="AJ64" i="2"/>
  <c r="AJ63" i="2"/>
  <c r="AJ62" i="2"/>
  <c r="AJ61" i="2"/>
  <c r="AJ60" i="2"/>
  <c r="AJ59" i="2"/>
  <c r="AJ58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K49" i="2"/>
  <c r="AJ49" i="2"/>
  <c r="AK48" i="2"/>
  <c r="AJ48" i="2"/>
  <c r="AK47" i="2"/>
  <c r="AJ47" i="2"/>
  <c r="AK46" i="2"/>
  <c r="AJ46" i="2"/>
  <c r="AK45" i="2"/>
  <c r="AJ45" i="2"/>
  <c r="AK44" i="2"/>
  <c r="AJ44" i="2"/>
  <c r="AK43" i="2"/>
  <c r="AJ43" i="2"/>
  <c r="AK42" i="2"/>
  <c r="AJ42" i="2"/>
  <c r="AK41" i="2"/>
  <c r="AJ41" i="2"/>
  <c r="AK40" i="2"/>
  <c r="AJ40" i="2"/>
  <c r="AK39" i="2"/>
  <c r="AJ39" i="2"/>
  <c r="AK38" i="2"/>
  <c r="AJ38" i="2"/>
  <c r="AG104" i="2"/>
  <c r="AF104" i="2"/>
  <c r="AG103" i="2"/>
  <c r="AF103" i="2"/>
  <c r="AG102" i="2"/>
  <c r="AF102" i="2"/>
  <c r="AG101" i="2"/>
  <c r="AF101" i="2"/>
  <c r="AG100" i="2"/>
  <c r="AF100" i="2"/>
  <c r="AG99" i="2"/>
  <c r="AF99" i="2"/>
  <c r="AG98" i="2"/>
  <c r="AF98" i="2"/>
  <c r="AG97" i="2"/>
  <c r="AF97" i="2"/>
  <c r="AG96" i="2"/>
  <c r="AF96" i="2"/>
  <c r="AG95" i="2"/>
  <c r="AF95" i="2"/>
  <c r="AG94" i="2"/>
  <c r="AF94" i="2"/>
  <c r="AG93" i="2"/>
  <c r="AF93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E61" i="2"/>
  <c r="D61" i="2"/>
  <c r="AB71" i="2"/>
  <c r="AB70" i="2"/>
  <c r="AB69" i="2"/>
  <c r="AB68" i="2"/>
  <c r="AB67" i="2"/>
  <c r="AB66" i="2"/>
  <c r="AB65" i="2"/>
  <c r="AB64" i="2"/>
  <c r="AB63" i="2"/>
  <c r="AB62" i="2"/>
  <c r="Y71" i="2"/>
  <c r="Y70" i="2"/>
  <c r="Y69" i="2"/>
  <c r="Y68" i="2"/>
  <c r="Y67" i="2"/>
  <c r="Y66" i="2"/>
  <c r="Y65" i="2"/>
  <c r="Y64" i="2"/>
  <c r="Y63" i="2"/>
  <c r="Y62" i="2"/>
  <c r="Y61" i="2"/>
  <c r="Y60" i="2"/>
  <c r="V71" i="2"/>
  <c r="V70" i="2"/>
  <c r="V69" i="2"/>
  <c r="V68" i="2"/>
  <c r="V67" i="2"/>
  <c r="V66" i="2"/>
  <c r="V65" i="2"/>
  <c r="V64" i="2"/>
  <c r="V63" i="2"/>
  <c r="V62" i="2"/>
  <c r="V61" i="2"/>
  <c r="V60" i="2"/>
  <c r="E32" i="2"/>
  <c r="E31" i="2"/>
  <c r="E30" i="2"/>
  <c r="E29" i="2"/>
  <c r="E28" i="2"/>
  <c r="E27" i="2"/>
  <c r="E26" i="2"/>
  <c r="E36" i="2"/>
  <c r="E35" i="2"/>
  <c r="E34" i="2"/>
  <c r="E33" i="2"/>
  <c r="E25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D15" i="2"/>
  <c r="D18" i="2"/>
  <c r="D17" i="2"/>
  <c r="D16" i="2"/>
  <c r="D14" i="2"/>
  <c r="D13" i="2"/>
  <c r="D12" i="2"/>
  <c r="D11" i="2"/>
  <c r="D10" i="2"/>
  <c r="D9" i="2"/>
  <c r="D8" i="2"/>
  <c r="D7" i="2"/>
  <c r="D6" i="2"/>
  <c r="D5" i="2"/>
  <c r="D25" i="2"/>
  <c r="D26" i="2"/>
  <c r="D27" i="2"/>
  <c r="D28" i="2"/>
  <c r="D29" i="2"/>
  <c r="D30" i="2"/>
  <c r="D31" i="2"/>
  <c r="D32" i="2"/>
  <c r="D33" i="2"/>
  <c r="D34" i="2"/>
  <c r="D35" i="2"/>
  <c r="D36" i="2"/>
  <c r="F36" i="2"/>
  <c r="F35" i="2"/>
  <c r="F34" i="2"/>
  <c r="F33" i="2"/>
  <c r="F32" i="2"/>
  <c r="F31" i="2"/>
  <c r="F30" i="2"/>
  <c r="F29" i="2"/>
  <c r="F28" i="2"/>
  <c r="F27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B18" i="2"/>
  <c r="AB17" i="2"/>
  <c r="AB16" i="2"/>
  <c r="AB15" i="2"/>
  <c r="AB14" i="2"/>
  <c r="AB13" i="2"/>
  <c r="AB12" i="2"/>
  <c r="AB11" i="2"/>
  <c r="AB10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E18" i="2"/>
  <c r="F18" i="2"/>
  <c r="E15" i="2"/>
  <c r="E16" i="2"/>
  <c r="E17" i="2"/>
  <c r="F16" i="2"/>
  <c r="F15" i="2"/>
  <c r="E14" i="2"/>
  <c r="F14" i="2"/>
  <c r="F17" i="2"/>
  <c r="E13" i="2"/>
  <c r="F13" i="2"/>
  <c r="E11" i="2"/>
  <c r="E12" i="2"/>
  <c r="F12" i="2"/>
  <c r="F11" i="2"/>
  <c r="E10" i="2"/>
  <c r="F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<sst xmlns="http://schemas.openxmlformats.org/spreadsheetml/2006/main" count="73" uniqueCount="13">
  <si>
    <t>C</t>
  </si>
  <si>
    <t>C++ (cublasGEMM)</t>
  </si>
  <si>
    <t>Size (N)</t>
  </si>
  <si>
    <t>Runtime - Kernel (Sec)</t>
  </si>
  <si>
    <t>Runtime - Total (Sec)</t>
  </si>
  <si>
    <t>Memory Consumption (MB)</t>
  </si>
  <si>
    <t>Memory Consumption</t>
  </si>
  <si>
    <t>matrix a &amp; b can be transferred to gpu, but the result….</t>
  </si>
  <si>
    <t>n/a</t>
  </si>
  <si>
    <t>JULIA</t>
  </si>
  <si>
    <t>JULIA (cublasGEMM)</t>
  </si>
  <si>
    <t>C++</t>
  </si>
  <si>
    <t>Runtime - Function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</si>
</sst>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C/C++ Runtime - Kernel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GPU!$D$3</c:f>
              <c:strCache>
                <c:ptCount val="1"/>
                <c:pt idx="0">
                  <c:v>Runtime - Kernel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GPU!$C$4:$C$18</c:f>
              <c:numCache>
                <c:formatCode>General</c:formatCode>
                <c:ptCount val="15"/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12288</c:v>
                </c:pt>
                <c:pt idx="13">
                  <c:v>16384</c:v>
                </c:pt>
                <c:pt idx="14">
                  <c:v>20480</c:v>
                </c:pt>
              </c:numCache>
            </c:numRef>
          </c:cat>
          <c:val>
            <c:numRef>
              <c:f>GPU!$D$4:$D$18</c:f>
              <c:numCache>
                <c:formatCode>General</c:formatCode>
                <c:ptCount val="15"/>
                <c:pt idx="1">
                  <c:v>1.248E-9</c:v>
                </c:pt>
                <c:pt idx="2">
                  <c:v>1.4080000000000001E-9</c:v>
                </c:pt>
                <c:pt idx="3">
                  <c:v>2.5920000000000001E-9</c:v>
                </c:pt>
                <c:pt idx="4">
                  <c:v>4.2880000000000003E-6</c:v>
                </c:pt>
                <c:pt idx="5">
                  <c:v>7.5210000000000005E-6</c:v>
                </c:pt>
                <c:pt idx="6">
                  <c:v>2.7552000000000003E-5</c:v>
                </c:pt>
                <c:pt idx="7">
                  <c:v>1.3264100000000002E-4</c:v>
                </c:pt>
                <c:pt idx="8">
                  <c:v>9.8422700000000006E-4</c:v>
                </c:pt>
                <c:pt idx="9">
                  <c:v>7.6113170000000003E-3</c:v>
                </c:pt>
                <c:pt idx="10">
                  <c:v>7.1870155000000005E-2</c:v>
                </c:pt>
                <c:pt idx="11">
                  <c:v>7.1802617999999999E-2</c:v>
                </c:pt>
                <c:pt idx="12">
                  <c:v>7.2057951000000009E-2</c:v>
                </c:pt>
                <c:pt idx="13">
                  <c:v>7.1846264000000007E-2</c:v>
                </c:pt>
                <c:pt idx="14">
                  <c:v>7.1820306E-2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F-BE4D-99C6-D96814F3B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marker val="1"/>
        <c:smooth val="0"/>
        <c:axId val="1327906671"/>
        <c:axId val="1328498287"/>
      </c:lineChart>
      <c:catAx>
        <c:axId val="132790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98287"/>
        <c:crosses val="autoZero"/>
        <c:auto val="1"/>
        <c:lblAlgn val="ctr"/>
        <c:lblOffset val="100"/>
        <c:noMultiLvlLbl val="0"/>
      </c:catAx>
      <c:valAx>
        <c:axId val="132849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0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Julia</a:t>
            </a:r>
            <a:r>
              <a:rPr lang="en-US" baseline="0"/>
              <a:t> CUDA Perfomance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Runtime - Kernel (Sec)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GPU!$C$25:$C$36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12288</c:v>
                </c:pt>
              </c:numCache>
            </c:numRef>
          </c:cat>
          <c:val>
            <c:numRef>
              <c:f>GPU!$D$25:$D$36</c:f>
              <c:numCache>
                <c:formatCode>General</c:formatCode>
                <c:ptCount val="12"/>
                <c:pt idx="0">
                  <c:v>2.7200000000000002E-6</c:v>
                </c:pt>
                <c:pt idx="1">
                  <c:v>3.9040000000000002E-6</c:v>
                </c:pt>
                <c:pt idx="2">
                  <c:v>6.336E-6</c:v>
                </c:pt>
                <c:pt idx="3">
                  <c:v>1.1392E-5</c:v>
                </c:pt>
                <c:pt idx="4">
                  <c:v>3.7728000000000002E-5</c:v>
                </c:pt>
                <c:pt idx="5">
                  <c:v>7.8432999999999999E-5</c:v>
                </c:pt>
                <c:pt idx="6">
                  <c:v>5.7853000000000006E-4</c:v>
                </c:pt>
                <c:pt idx="7">
                  <c:v>4.018382E-3</c:v>
                </c:pt>
                <c:pt idx="8">
                  <c:v>3.1514410999999999E-2</c:v>
                </c:pt>
                <c:pt idx="9">
                  <c:v>0.25732048800000001</c:v>
                </c:pt>
                <c:pt idx="10">
                  <c:v>2.0588696840000003</c:v>
                </c:pt>
                <c:pt idx="11">
                  <c:v>30.823584258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9-F642-9707-DF882EA9A566}"/>
            </c:ext>
          </c:extLst>
        </c:ser>
        <c:ser>
          <c:idx val="2"/>
          <c:order val="1"/>
          <c:tx>
            <c:v>Runtime - Total (Sec)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GPU!$C$25:$C$36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12288</c:v>
                </c:pt>
              </c:numCache>
            </c:numRef>
          </c:cat>
          <c:val>
            <c:numRef>
              <c:f>GPU!$E$25:$E$36</c:f>
              <c:numCache>
                <c:formatCode>General</c:formatCode>
                <c:ptCount val="12"/>
                <c:pt idx="0">
                  <c:v>8.4579999999999984</c:v>
                </c:pt>
                <c:pt idx="1">
                  <c:v>8.7899999999999991</c:v>
                </c:pt>
                <c:pt idx="2">
                  <c:v>8.870000000000001</c:v>
                </c:pt>
                <c:pt idx="3">
                  <c:v>8.9359999999999999</c:v>
                </c:pt>
                <c:pt idx="4">
                  <c:v>8.9649999999999999</c:v>
                </c:pt>
                <c:pt idx="5">
                  <c:v>8.9049999999999994</c:v>
                </c:pt>
                <c:pt idx="6">
                  <c:v>8.7859999999999996</c:v>
                </c:pt>
                <c:pt idx="7">
                  <c:v>8.8199999999999967</c:v>
                </c:pt>
                <c:pt idx="8">
                  <c:v>8.7109999999999985</c:v>
                </c:pt>
                <c:pt idx="9">
                  <c:v>10.049999999999955</c:v>
                </c:pt>
                <c:pt idx="10">
                  <c:v>18.8100000000004</c:v>
                </c:pt>
                <c:pt idx="11">
                  <c:v>55.909999999999854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9-F642-9707-DF882EA9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646885039"/>
        <c:axId val="522738224"/>
      </c:lineChart>
      <c:catAx>
        <c:axId val="164688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38224"/>
        <c:crosses val="autoZero"/>
        <c:auto val="1"/>
        <c:lblAlgn val="ctr"/>
        <c:lblOffset val="100"/>
        <c:noMultiLvlLbl val="0"/>
      </c:catAx>
      <c:valAx>
        <c:axId val="5227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8503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C/C++ Runtime - Total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GPU!$Y$3</c:f>
              <c:strCache>
                <c:ptCount val="1"/>
                <c:pt idx="0">
                  <c:v>Runtime - Total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GPU!$X$4:$X$18</c:f>
              <c:numCache>
                <c:formatCode>General</c:formatCode>
                <c:ptCount val="15"/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12288</c:v>
                </c:pt>
                <c:pt idx="13">
                  <c:v>16384</c:v>
                </c:pt>
                <c:pt idx="14">
                  <c:v>20480</c:v>
                </c:pt>
              </c:numCache>
            </c:numRef>
          </c:cat>
          <c:val>
            <c:numRef>
              <c:f>GPU!$Y$4:$Y$18</c:f>
              <c:numCache>
                <c:formatCode>General</c:formatCode>
                <c:ptCount val="15"/>
                <c:pt idx="1">
                  <c:v>0.23028399999999999</c:v>
                </c:pt>
                <c:pt idx="2">
                  <c:v>0.22847699999999999</c:v>
                </c:pt>
                <c:pt idx="3">
                  <c:v>0.230658</c:v>
                </c:pt>
                <c:pt idx="4">
                  <c:v>0.23296999999999998</c:v>
                </c:pt>
                <c:pt idx="5">
                  <c:v>0.234264</c:v>
                </c:pt>
                <c:pt idx="6">
                  <c:v>0.26614499999999996</c:v>
                </c:pt>
                <c:pt idx="7">
                  <c:v>0.49071999999999999</c:v>
                </c:pt>
                <c:pt idx="8">
                  <c:v>4.753158</c:v>
                </c:pt>
                <c:pt idx="9">
                  <c:v>32.014082000000002</c:v>
                </c:pt>
                <c:pt idx="10">
                  <c:v>890.36514199999999</c:v>
                </c:pt>
                <c:pt idx="11">
                  <c:v>677.54939999999999</c:v>
                </c:pt>
                <c:pt idx="12">
                  <c:v>630.98400000000004</c:v>
                </c:pt>
                <c:pt idx="13">
                  <c:v>622.6472</c:v>
                </c:pt>
                <c:pt idx="14">
                  <c:v>603.98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5-D542-9B58-09F8C0DC3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marker val="1"/>
        <c:smooth val="0"/>
        <c:axId val="1355104015"/>
        <c:axId val="1623837807"/>
      </c:lineChart>
      <c:catAx>
        <c:axId val="13551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37807"/>
        <c:crosses val="autoZero"/>
        <c:auto val="1"/>
        <c:lblAlgn val="ctr"/>
        <c:lblOffset val="100"/>
        <c:noMultiLvlLbl val="0"/>
      </c:catAx>
      <c:valAx>
        <c:axId val="162383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10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C/C++ Memory Consumption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GPU!$AB$3</c:f>
              <c:strCache>
                <c:ptCount val="1"/>
                <c:pt idx="0">
                  <c:v>Memory Consumption (MB)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GPU!$AA$4:$AA$18</c:f>
              <c:numCache>
                <c:formatCode>General</c:formatCode>
                <c:ptCount val="15"/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12288</c:v>
                </c:pt>
                <c:pt idx="13">
                  <c:v>16384</c:v>
                </c:pt>
                <c:pt idx="14">
                  <c:v>20480</c:v>
                </c:pt>
              </c:numCache>
            </c:numRef>
          </c:cat>
          <c:val>
            <c:numRef>
              <c:f>GPU!$AB$4:$AB$18</c:f>
              <c:numCache>
                <c:formatCode>General</c:formatCode>
                <c:ptCount val="15"/>
                <c:pt idx="1">
                  <c:v>1E-3</c:v>
                </c:pt>
                <c:pt idx="2">
                  <c:v>3.0000000000000001E-3</c:v>
                </c:pt>
                <c:pt idx="3">
                  <c:v>1.2E-2</c:v>
                </c:pt>
                <c:pt idx="4">
                  <c:v>4.9000000000000002E-2</c:v>
                </c:pt>
                <c:pt idx="5">
                  <c:v>0.19700000000000001</c:v>
                </c:pt>
                <c:pt idx="6">
                  <c:v>0.78600000000000003</c:v>
                </c:pt>
                <c:pt idx="7">
                  <c:v>3.1459999999999999</c:v>
                </c:pt>
                <c:pt idx="8">
                  <c:v>12.582999999999998</c:v>
                </c:pt>
                <c:pt idx="9">
                  <c:v>50.331000000000003</c:v>
                </c:pt>
                <c:pt idx="10">
                  <c:v>201.327</c:v>
                </c:pt>
                <c:pt idx="11">
                  <c:v>201.327</c:v>
                </c:pt>
                <c:pt idx="12">
                  <c:v>201.327</c:v>
                </c:pt>
                <c:pt idx="13">
                  <c:v>201.327</c:v>
                </c:pt>
                <c:pt idx="14">
                  <c:v>201.327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2-5840-ADBE-83A039B1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marker val="1"/>
        <c:smooth val="0"/>
        <c:axId val="13118255"/>
        <c:axId val="915505071"/>
      </c:lineChart>
      <c:catAx>
        <c:axId val="1311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05071"/>
        <c:crosses val="autoZero"/>
        <c:auto val="1"/>
        <c:lblAlgn val="ctr"/>
        <c:lblOffset val="100"/>
        <c:noMultiLvlLbl val="0"/>
      </c:catAx>
      <c:valAx>
        <c:axId val="9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Consumption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C/C++ CUDA</a:t>
            </a:r>
            <a:r>
              <a:rPr lang="en-US" baseline="0"/>
              <a:t> Perfomance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GPU!$D$3</c:f>
              <c:strCache>
                <c:ptCount val="1"/>
                <c:pt idx="0">
                  <c:v>Runtime - Kernel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GPU!$C$4:$C$18</c:f>
              <c:numCache>
                <c:formatCode>General</c:formatCode>
                <c:ptCount val="15"/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12288</c:v>
                </c:pt>
                <c:pt idx="13">
                  <c:v>16384</c:v>
                </c:pt>
                <c:pt idx="14">
                  <c:v>20480</c:v>
                </c:pt>
              </c:numCache>
            </c:numRef>
          </c:cat>
          <c:val>
            <c:numRef>
              <c:f>GPU!$D$4:$D$18</c:f>
              <c:numCache>
                <c:formatCode>General</c:formatCode>
                <c:ptCount val="15"/>
                <c:pt idx="1">
                  <c:v>1.248E-9</c:v>
                </c:pt>
                <c:pt idx="2">
                  <c:v>1.4080000000000001E-9</c:v>
                </c:pt>
                <c:pt idx="3">
                  <c:v>2.5920000000000001E-9</c:v>
                </c:pt>
                <c:pt idx="4">
                  <c:v>4.2880000000000003E-6</c:v>
                </c:pt>
                <c:pt idx="5">
                  <c:v>7.5210000000000005E-6</c:v>
                </c:pt>
                <c:pt idx="6">
                  <c:v>2.7552000000000003E-5</c:v>
                </c:pt>
                <c:pt idx="7">
                  <c:v>1.3264100000000002E-4</c:v>
                </c:pt>
                <c:pt idx="8">
                  <c:v>9.8422700000000006E-4</c:v>
                </c:pt>
                <c:pt idx="9">
                  <c:v>7.6113170000000003E-3</c:v>
                </c:pt>
                <c:pt idx="10">
                  <c:v>7.1870155000000005E-2</c:v>
                </c:pt>
                <c:pt idx="11">
                  <c:v>7.1802617999999999E-2</c:v>
                </c:pt>
                <c:pt idx="12">
                  <c:v>7.2057951000000009E-2</c:v>
                </c:pt>
                <c:pt idx="13">
                  <c:v>7.1846264000000007E-2</c:v>
                </c:pt>
                <c:pt idx="14">
                  <c:v>7.1820306E-2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A0-C147-AB91-46128BD58B8C}"/>
            </c:ext>
          </c:extLst>
        </c:ser>
        <c:ser>
          <c:idx val="1"/>
          <c:order val="1"/>
          <c:tx>
            <c:strRef>
              <c:f>GPU!$E$3</c:f>
              <c:strCache>
                <c:ptCount val="1"/>
                <c:pt idx="0">
                  <c:v>Runtime - Total (Sec)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GPU!$C$4:$C$18</c:f>
              <c:numCache>
                <c:formatCode>General</c:formatCode>
                <c:ptCount val="15"/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12288</c:v>
                </c:pt>
                <c:pt idx="13">
                  <c:v>16384</c:v>
                </c:pt>
                <c:pt idx="14">
                  <c:v>20480</c:v>
                </c:pt>
              </c:numCache>
            </c:numRef>
          </c:cat>
          <c:val>
            <c:numRef>
              <c:f>GPU!$E$4:$E$18</c:f>
              <c:numCache>
                <c:formatCode>General</c:formatCode>
                <c:ptCount val="15"/>
                <c:pt idx="1">
                  <c:v>0.23028399999999999</c:v>
                </c:pt>
                <c:pt idx="2">
                  <c:v>0.22847699999999999</c:v>
                </c:pt>
                <c:pt idx="3">
                  <c:v>0.230658</c:v>
                </c:pt>
                <c:pt idx="4">
                  <c:v>0.23296999999999998</c:v>
                </c:pt>
                <c:pt idx="5">
                  <c:v>0.234264</c:v>
                </c:pt>
                <c:pt idx="6">
                  <c:v>0.26614499999999996</c:v>
                </c:pt>
                <c:pt idx="7">
                  <c:v>0.49071999999999999</c:v>
                </c:pt>
                <c:pt idx="8">
                  <c:v>4.753158</c:v>
                </c:pt>
                <c:pt idx="9">
                  <c:v>32.014082000000002</c:v>
                </c:pt>
                <c:pt idx="10">
                  <c:v>890.36514199999999</c:v>
                </c:pt>
                <c:pt idx="11">
                  <c:v>677.54939999999999</c:v>
                </c:pt>
                <c:pt idx="12">
                  <c:v>630.98400000000004</c:v>
                </c:pt>
                <c:pt idx="13">
                  <c:v>622.6472</c:v>
                </c:pt>
                <c:pt idx="14">
                  <c:v>603.98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A0-C147-AB91-46128BD58B8C}"/>
            </c:ext>
          </c:extLst>
        </c:ser>
        <c:ser>
          <c:idx val="2"/>
          <c:order val="2"/>
          <c:tx>
            <c:strRef>
              <c:f>GPU!$F$3</c:f>
              <c:strCache>
                <c:ptCount val="1"/>
                <c:pt idx="0">
                  <c:v>Memory Consumption (MB)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GPU!$C$4:$C$18</c:f>
              <c:numCache>
                <c:formatCode>General</c:formatCode>
                <c:ptCount val="15"/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12288</c:v>
                </c:pt>
                <c:pt idx="13">
                  <c:v>16384</c:v>
                </c:pt>
                <c:pt idx="14">
                  <c:v>20480</c:v>
                </c:pt>
              </c:numCache>
            </c:numRef>
          </c:cat>
          <c:val>
            <c:numRef>
              <c:f>GPU!$F$4:$F$18</c:f>
              <c:numCache>
                <c:formatCode>General</c:formatCode>
                <c:ptCount val="15"/>
                <c:pt idx="1">
                  <c:v>1E-3</c:v>
                </c:pt>
                <c:pt idx="2">
                  <c:v>3.0000000000000001E-3</c:v>
                </c:pt>
                <c:pt idx="3">
                  <c:v>1.2E-2</c:v>
                </c:pt>
                <c:pt idx="4">
                  <c:v>4.9000000000000002E-2</c:v>
                </c:pt>
                <c:pt idx="5">
                  <c:v>0.19700000000000001</c:v>
                </c:pt>
                <c:pt idx="6">
                  <c:v>0.78600000000000003</c:v>
                </c:pt>
                <c:pt idx="7">
                  <c:v>3.1459999999999999</c:v>
                </c:pt>
                <c:pt idx="8">
                  <c:v>12.582999999999998</c:v>
                </c:pt>
                <c:pt idx="9">
                  <c:v>50.331000000000003</c:v>
                </c:pt>
                <c:pt idx="10">
                  <c:v>201.327</c:v>
                </c:pt>
                <c:pt idx="11">
                  <c:v>201.327</c:v>
                </c:pt>
                <c:pt idx="12">
                  <c:v>201.327</c:v>
                </c:pt>
                <c:pt idx="13">
                  <c:v>201.327</c:v>
                </c:pt>
                <c:pt idx="14">
                  <c:v>201.327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0A0-C147-AB91-46128BD58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smooth val="0"/>
        <c:axId val="1556502127"/>
        <c:axId val="1585082895"/>
      </c:lineChart>
      <c:catAx>
        <c:axId val="155650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82895"/>
        <c:crosses val="autoZero"/>
        <c:auto val="1"/>
        <c:lblAlgn val="ctr"/>
        <c:lblOffset val="100"/>
        <c:noMultiLvlLbl val="0"/>
      </c:catAx>
      <c:valAx>
        <c:axId val="1585082895"/>
        <c:scaling>
          <c:orientation val="minMax"/>
          <c:max val="9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02127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C/C++ CUDA Perfomance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GPU!$D$3</c:f>
              <c:strCache>
                <c:ptCount val="1"/>
                <c:pt idx="0">
                  <c:v>Runtime - Kernel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GPU!$C$4:$C$18</c:f>
              <c:numCache>
                <c:formatCode>General</c:formatCode>
                <c:ptCount val="15"/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12288</c:v>
                </c:pt>
                <c:pt idx="13">
                  <c:v>16384</c:v>
                </c:pt>
                <c:pt idx="14">
                  <c:v>20480</c:v>
                </c:pt>
              </c:numCache>
            </c:numRef>
          </c:cat>
          <c:val>
            <c:numRef>
              <c:f>GPU!$D$4:$D$18</c:f>
              <c:numCache>
                <c:formatCode>General</c:formatCode>
                <c:ptCount val="15"/>
                <c:pt idx="1">
                  <c:v>1.248E-9</c:v>
                </c:pt>
                <c:pt idx="2">
                  <c:v>1.4080000000000001E-9</c:v>
                </c:pt>
                <c:pt idx="3">
                  <c:v>2.5920000000000001E-9</c:v>
                </c:pt>
                <c:pt idx="4">
                  <c:v>4.2880000000000003E-6</c:v>
                </c:pt>
                <c:pt idx="5">
                  <c:v>7.5210000000000005E-6</c:v>
                </c:pt>
                <c:pt idx="6">
                  <c:v>2.7552000000000003E-5</c:v>
                </c:pt>
                <c:pt idx="7">
                  <c:v>1.3264100000000002E-4</c:v>
                </c:pt>
                <c:pt idx="8">
                  <c:v>9.8422700000000006E-4</c:v>
                </c:pt>
                <c:pt idx="9">
                  <c:v>7.6113170000000003E-3</c:v>
                </c:pt>
                <c:pt idx="10">
                  <c:v>7.1870155000000005E-2</c:v>
                </c:pt>
                <c:pt idx="11">
                  <c:v>7.1802617999999999E-2</c:v>
                </c:pt>
                <c:pt idx="12">
                  <c:v>7.2057951000000009E-2</c:v>
                </c:pt>
                <c:pt idx="13">
                  <c:v>7.1846264000000007E-2</c:v>
                </c:pt>
                <c:pt idx="14">
                  <c:v>7.1820306E-2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9-634A-A547-3E31A381E8DC}"/>
            </c:ext>
          </c:extLst>
        </c:ser>
        <c:ser>
          <c:idx val="1"/>
          <c:order val="1"/>
          <c:tx>
            <c:strRef>
              <c:f>GPU!$E$3</c:f>
              <c:strCache>
                <c:ptCount val="1"/>
                <c:pt idx="0">
                  <c:v>Runtime - Total (Sec)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GPU!$C$4:$C$18</c:f>
              <c:numCache>
                <c:formatCode>General</c:formatCode>
                <c:ptCount val="15"/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12288</c:v>
                </c:pt>
                <c:pt idx="13">
                  <c:v>16384</c:v>
                </c:pt>
                <c:pt idx="14">
                  <c:v>20480</c:v>
                </c:pt>
              </c:numCache>
            </c:numRef>
          </c:cat>
          <c:val>
            <c:numRef>
              <c:f>GPU!$E$4:$E$18</c:f>
              <c:numCache>
                <c:formatCode>General</c:formatCode>
                <c:ptCount val="15"/>
                <c:pt idx="1">
                  <c:v>0.23028399999999999</c:v>
                </c:pt>
                <c:pt idx="2">
                  <c:v>0.22847699999999999</c:v>
                </c:pt>
                <c:pt idx="3">
                  <c:v>0.230658</c:v>
                </c:pt>
                <c:pt idx="4">
                  <c:v>0.23296999999999998</c:v>
                </c:pt>
                <c:pt idx="5">
                  <c:v>0.234264</c:v>
                </c:pt>
                <c:pt idx="6">
                  <c:v>0.26614499999999996</c:v>
                </c:pt>
                <c:pt idx="7">
                  <c:v>0.49071999999999999</c:v>
                </c:pt>
                <c:pt idx="8">
                  <c:v>4.753158</c:v>
                </c:pt>
                <c:pt idx="9">
                  <c:v>32.014082000000002</c:v>
                </c:pt>
                <c:pt idx="10">
                  <c:v>890.36514199999999</c:v>
                </c:pt>
                <c:pt idx="11">
                  <c:v>677.54939999999999</c:v>
                </c:pt>
                <c:pt idx="12">
                  <c:v>630.98400000000004</c:v>
                </c:pt>
                <c:pt idx="13">
                  <c:v>622.6472</c:v>
                </c:pt>
                <c:pt idx="14">
                  <c:v>603.98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9-634A-A547-3E31A381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marker val="1"/>
        <c:smooth val="0"/>
        <c:axId val="1354978159"/>
        <c:axId val="1556377983"/>
      </c:lineChart>
      <c:catAx>
        <c:axId val="135497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77983"/>
        <c:crosses val="autoZero"/>
        <c:auto val="1"/>
        <c:lblAlgn val="ctr"/>
        <c:lblOffset val="100"/>
        <c:noMultiLvlLbl val="0"/>
      </c:catAx>
      <c:valAx>
        <c:axId val="15563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7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Julia Runtime - Kernel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GPU!$V$58</c:f>
              <c:strCache>
                <c:ptCount val="1"/>
                <c:pt idx="0">
                  <c:v>Runtime - Kernel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GPU!$U$59:$U$71</c:f>
              <c:numCache>
                <c:formatCode>General</c:formatCode>
                <c:ptCount val="13"/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12288</c:v>
                </c:pt>
              </c:numCache>
            </c:numRef>
          </c:cat>
          <c:val>
            <c:numRef>
              <c:f>GPU!$V$59:$V$71</c:f>
              <c:numCache>
                <c:formatCode>General</c:formatCode>
                <c:ptCount val="13"/>
                <c:pt idx="1">
                  <c:v>2.7200000000000002E-6</c:v>
                </c:pt>
                <c:pt idx="2">
                  <c:v>3.9040000000000002E-6</c:v>
                </c:pt>
                <c:pt idx="3">
                  <c:v>6.336E-6</c:v>
                </c:pt>
                <c:pt idx="4">
                  <c:v>1.1392E-5</c:v>
                </c:pt>
                <c:pt idx="5">
                  <c:v>3.7728000000000002E-5</c:v>
                </c:pt>
                <c:pt idx="6">
                  <c:v>7.8432999999999999E-5</c:v>
                </c:pt>
                <c:pt idx="7">
                  <c:v>5.7853000000000006E-4</c:v>
                </c:pt>
                <c:pt idx="8">
                  <c:v>4.018382E-3</c:v>
                </c:pt>
                <c:pt idx="9">
                  <c:v>3.1514410999999999E-2</c:v>
                </c:pt>
                <c:pt idx="10">
                  <c:v>0.25732048800000001</c:v>
                </c:pt>
                <c:pt idx="11">
                  <c:v>2.0588696840000003</c:v>
                </c:pt>
                <c:pt idx="12">
                  <c:v>30.823584258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200-CF4B-9059-5FB7EDEAB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marker val="1"/>
        <c:smooth val="0"/>
        <c:axId val="20814512"/>
        <c:axId val="1354870175"/>
      </c:lineChart>
      <c:catAx>
        <c:axId val="2081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70175"/>
        <c:crosses val="autoZero"/>
        <c:auto val="1"/>
        <c:lblAlgn val="ctr"/>
        <c:lblOffset val="100"/>
        <c:noMultiLvlLbl val="0"/>
      </c:catAx>
      <c:valAx>
        <c:axId val="135487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Julia Runtime - Total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Runtime - Total (Sec)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GPU!$X$60:$X$71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12288</c:v>
                </c:pt>
              </c:numCache>
            </c:numRef>
          </c:cat>
          <c:val>
            <c:numRef>
              <c:f>GPU!$Y$60:$Y$71</c:f>
              <c:numCache>
                <c:formatCode>General</c:formatCode>
                <c:ptCount val="12"/>
                <c:pt idx="0">
                  <c:v>8.4579999999999984</c:v>
                </c:pt>
                <c:pt idx="1">
                  <c:v>8.7899999999999991</c:v>
                </c:pt>
                <c:pt idx="2">
                  <c:v>8.870000000000001</c:v>
                </c:pt>
                <c:pt idx="3">
                  <c:v>8.9359999999999999</c:v>
                </c:pt>
                <c:pt idx="4">
                  <c:v>8.9649999999999999</c:v>
                </c:pt>
                <c:pt idx="5">
                  <c:v>8.9049999999999994</c:v>
                </c:pt>
                <c:pt idx="6">
                  <c:v>8.7859999999999996</c:v>
                </c:pt>
                <c:pt idx="7">
                  <c:v>8.8199999999999967</c:v>
                </c:pt>
                <c:pt idx="8">
                  <c:v>8.7109999999999985</c:v>
                </c:pt>
                <c:pt idx="9">
                  <c:v>10.049999999999955</c:v>
                </c:pt>
                <c:pt idx="10">
                  <c:v>18.8100000000004</c:v>
                </c:pt>
                <c:pt idx="11">
                  <c:v>55.909999999999854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3-8146-8B40-0D23E7004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marker val="1"/>
        <c:smooth val="0"/>
        <c:axId val="1646799519"/>
        <c:axId val="1891509471"/>
      </c:lineChart>
      <c:catAx>
        <c:axId val="164679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09471"/>
        <c:crosses val="autoZero"/>
        <c:auto val="1"/>
        <c:lblAlgn val="ctr"/>
        <c:lblOffset val="100"/>
        <c:noMultiLvlLbl val="0"/>
      </c:catAx>
      <c:valAx>
        <c:axId val="18915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9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Julia Memory Consumption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Memory Consumption (MB)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GPU!$AA$60:$AA$71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12288</c:v>
                </c:pt>
              </c:numCache>
            </c:numRef>
          </c:cat>
          <c:val>
            <c:numRef>
              <c:f>GPU!$AB$60:$AB$71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8.0000000000000002E-3</c:v>
                </c:pt>
                <c:pt idx="2">
                  <c:v>3.3000000000000002E-2</c:v>
                </c:pt>
                <c:pt idx="3">
                  <c:v>0.13100000000000001</c:v>
                </c:pt>
                <c:pt idx="4">
                  <c:v>0.52400000000000002</c:v>
                </c:pt>
                <c:pt idx="5">
                  <c:v>2.097</c:v>
                </c:pt>
                <c:pt idx="6">
                  <c:v>8.3879999999999999</c:v>
                </c:pt>
                <c:pt idx="7">
                  <c:v>33.555</c:v>
                </c:pt>
                <c:pt idx="8">
                  <c:v>134.21699999999998</c:v>
                </c:pt>
                <c:pt idx="9">
                  <c:v>536.87099999999998</c:v>
                </c:pt>
                <c:pt idx="10">
                  <c:v>2147.4839999999999</c:v>
                </c:pt>
                <c:pt idx="11">
                  <c:v>4831.8389999999999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6-334A-8205-2DFBF238C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647270815"/>
        <c:axId val="1920156639"/>
      </c:lineChart>
      <c:catAx>
        <c:axId val="164727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156639"/>
        <c:crosses val="autoZero"/>
        <c:auto val="1"/>
        <c:lblAlgn val="ctr"/>
        <c:lblOffset val="100"/>
        <c:noMultiLvlLbl val="0"/>
      </c:catAx>
      <c:valAx>
        <c:axId val="19201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Consumption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27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Julia CUDA Perfomance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Runtime - Kernel (Sec)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GPU!$C$25:$C$36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12288</c:v>
                </c:pt>
              </c:numCache>
            </c:numRef>
          </c:cat>
          <c:val>
            <c:numRef>
              <c:f>GPU!$D$25:$D$36</c:f>
              <c:numCache>
                <c:formatCode>General</c:formatCode>
                <c:ptCount val="12"/>
                <c:pt idx="0">
                  <c:v>2.7200000000000002E-6</c:v>
                </c:pt>
                <c:pt idx="1">
                  <c:v>3.9040000000000002E-6</c:v>
                </c:pt>
                <c:pt idx="2">
                  <c:v>6.336E-6</c:v>
                </c:pt>
                <c:pt idx="3">
                  <c:v>1.1392E-5</c:v>
                </c:pt>
                <c:pt idx="4">
                  <c:v>3.7728000000000002E-5</c:v>
                </c:pt>
                <c:pt idx="5">
                  <c:v>7.8432999999999999E-5</c:v>
                </c:pt>
                <c:pt idx="6">
                  <c:v>5.7853000000000006E-4</c:v>
                </c:pt>
                <c:pt idx="7">
                  <c:v>4.018382E-3</c:v>
                </c:pt>
                <c:pt idx="8">
                  <c:v>3.1514410999999999E-2</c:v>
                </c:pt>
                <c:pt idx="9">
                  <c:v>0.25732048800000001</c:v>
                </c:pt>
                <c:pt idx="10">
                  <c:v>2.0588696840000003</c:v>
                </c:pt>
                <c:pt idx="11">
                  <c:v>30.823584258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2-0F48-A8C2-5BB9EA8DE112}"/>
            </c:ext>
          </c:extLst>
        </c:ser>
        <c:ser>
          <c:idx val="2"/>
          <c:order val="1"/>
          <c:tx>
            <c:v>Runtime - Total (Sec)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GPU!$C$25:$C$36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12288</c:v>
                </c:pt>
              </c:numCache>
            </c:numRef>
          </c:cat>
          <c:val>
            <c:numRef>
              <c:f>GPU!$E$25:$E$36</c:f>
              <c:numCache>
                <c:formatCode>General</c:formatCode>
                <c:ptCount val="12"/>
                <c:pt idx="0">
                  <c:v>8.4579999999999984</c:v>
                </c:pt>
                <c:pt idx="1">
                  <c:v>8.7899999999999991</c:v>
                </c:pt>
                <c:pt idx="2">
                  <c:v>8.870000000000001</c:v>
                </c:pt>
                <c:pt idx="3">
                  <c:v>8.9359999999999999</c:v>
                </c:pt>
                <c:pt idx="4">
                  <c:v>8.9649999999999999</c:v>
                </c:pt>
                <c:pt idx="5">
                  <c:v>8.9049999999999994</c:v>
                </c:pt>
                <c:pt idx="6">
                  <c:v>8.7859999999999996</c:v>
                </c:pt>
                <c:pt idx="7">
                  <c:v>8.8199999999999967</c:v>
                </c:pt>
                <c:pt idx="8">
                  <c:v>8.7109999999999985</c:v>
                </c:pt>
                <c:pt idx="9">
                  <c:v>10.049999999999955</c:v>
                </c:pt>
                <c:pt idx="10">
                  <c:v>18.8100000000004</c:v>
                </c:pt>
                <c:pt idx="11">
                  <c:v>55.909999999999854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2-0F48-A8C2-5BB9EA8DE112}"/>
            </c:ext>
          </c:extLst>
        </c:ser>
        <c:ser>
          <c:idx val="3"/>
          <c:order val="2"/>
          <c:tx>
            <c:v>Memory Consumption (MB)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GPU!$C$25:$C$36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12288</c:v>
                </c:pt>
              </c:numCache>
            </c:numRef>
          </c:cat>
          <c:val>
            <c:numRef>
              <c:f>GPU!$F$25:$F$36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8.0000000000000002E-3</c:v>
                </c:pt>
                <c:pt idx="2">
                  <c:v>3.3000000000000002E-2</c:v>
                </c:pt>
                <c:pt idx="3">
                  <c:v>0.13100000000000001</c:v>
                </c:pt>
                <c:pt idx="4">
                  <c:v>0.52400000000000002</c:v>
                </c:pt>
                <c:pt idx="5">
                  <c:v>2.097</c:v>
                </c:pt>
                <c:pt idx="6">
                  <c:v>8.3879999999999999</c:v>
                </c:pt>
                <c:pt idx="7">
                  <c:v>33.555</c:v>
                </c:pt>
                <c:pt idx="8">
                  <c:v>134.21699999999998</c:v>
                </c:pt>
                <c:pt idx="9">
                  <c:v>536.87099999999998</c:v>
                </c:pt>
                <c:pt idx="10">
                  <c:v>2147.4839999999999</c:v>
                </c:pt>
                <c:pt idx="11">
                  <c:v>4831.8389999999999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2-0F48-A8C2-5BB9EA8DE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646885039"/>
        <c:axId val="522738224"/>
      </c:lineChart>
      <c:catAx>
        <c:axId val="164688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38224"/>
        <c:crosses val="autoZero"/>
        <c:auto val="1"/>
        <c:lblAlgn val="ctr"/>
        <c:lblOffset val="100"/>
        <c:noMultiLvlLbl val="0"/>
      </c:catAx>
      <c:valAx>
        <c:axId val="5227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85039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17014</xdr:colOff>
      <xdr:row>19</xdr:row>
      <xdr:rowOff>11810</xdr:rowOff>
    </xdr:from>
    <xdr:to>
      <xdr:col>21</xdr:col>
      <xdr:colOff>1333986</xdr:colOff>
      <xdr:row>33</xdr:row>
      <xdr:rowOff>33408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60BFBB-FBDB-D8D3-6207-2556B892B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35560</xdr:colOff>
      <xdr:row>18</xdr:row>
      <xdr:rowOff>177800</xdr:rowOff>
    </xdr:from>
    <xdr:to>
      <xdr:col>27</xdr:col>
      <xdr:colOff>658706</xdr:colOff>
      <xdr:row>33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D5AA818-F856-BC0F-CD67-10245CF14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1027853</xdr:colOff>
      <xdr:row>19</xdr:row>
      <xdr:rowOff>1692</xdr:rowOff>
    </xdr:from>
    <xdr:to>
      <xdr:col>31</xdr:col>
      <xdr:colOff>465666</xdr:colOff>
      <xdr:row>33</xdr:row>
      <xdr:rowOff>42333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601400D-162C-E19D-D939-A248B4824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676165</xdr:colOff>
      <xdr:row>34</xdr:row>
      <xdr:rowOff>195037</xdr:rowOff>
    </xdr:from>
    <xdr:to>
      <xdr:col>23</xdr:col>
      <xdr:colOff>612578</xdr:colOff>
      <xdr:row>56</xdr:row>
      <xdr:rowOff>14015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2071D15-E910-53D0-99D5-BF0005F8A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913903</xdr:colOff>
      <xdr:row>35</xdr:row>
      <xdr:rowOff>10379</xdr:rowOff>
    </xdr:from>
    <xdr:to>
      <xdr:col>29</xdr:col>
      <xdr:colOff>410769</xdr:colOff>
      <xdr:row>55</xdr:row>
      <xdr:rowOff>37691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6DE3DE3-4C73-D620-D443-D5A7A324C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127000</xdr:colOff>
      <xdr:row>71</xdr:row>
      <xdr:rowOff>167640</xdr:rowOff>
    </xdr:from>
    <xdr:to>
      <xdr:col>23</xdr:col>
      <xdr:colOff>423333</xdr:colOff>
      <xdr:row>88</xdr:row>
      <xdr:rowOff>152400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7BE048A-D7C9-4780-7054-5064CADB4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622012</xdr:colOff>
      <xdr:row>71</xdr:row>
      <xdr:rowOff>172604</xdr:rowOff>
    </xdr:from>
    <xdr:to>
      <xdr:col>28</xdr:col>
      <xdr:colOff>304800</xdr:colOff>
      <xdr:row>88</xdr:row>
      <xdr:rowOff>152400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BD8FFC7-3975-E354-A949-E142DB819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465665</xdr:colOff>
      <xdr:row>71</xdr:row>
      <xdr:rowOff>187035</xdr:rowOff>
    </xdr:from>
    <xdr:to>
      <xdr:col>32</xdr:col>
      <xdr:colOff>923635</xdr:colOff>
      <xdr:row>88</xdr:row>
      <xdr:rowOff>134696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85C51B9-3C15-47EC-CAD8-7029F080D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131232</xdr:colOff>
      <xdr:row>89</xdr:row>
      <xdr:rowOff>143932</xdr:rowOff>
    </xdr:from>
    <xdr:to>
      <xdr:col>24</xdr:col>
      <xdr:colOff>203200</xdr:colOff>
      <xdr:row>112</xdr:row>
      <xdr:rowOff>101599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92430FB-72CD-4A1F-CC2C-D0710051C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502093</xdr:colOff>
      <xdr:row>89</xdr:row>
      <xdr:rowOff>132907</xdr:rowOff>
    </xdr:from>
    <xdr:to>
      <xdr:col>29</xdr:col>
      <xdr:colOff>1076154</xdr:colOff>
      <xdr:row>112</xdr:row>
      <xdr:rowOff>90574</xdr:rowOff>
    </xdr:to>
    <xdr:graphicFrame macro="">
      <xdr:nvGraphicFramePr>
        <xdr:cNvPr id="20" name="Chart 37">
          <a:extLst>
            <a:ext uri="{FF2B5EF4-FFF2-40B4-BE49-F238E27FC236}">
              <a16:creationId xmlns:a16="http://schemas.microsoft.com/office/drawing/2014/main" id="{467F3581-8C95-0E42-83E6-76974D406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F19D-D9CB-46B7-BA95-0306D076421F}">
  <dimension ref="A2:AK104"/>
  <sheetViews>
    <sheetView showGridLines="0" tabSelected="1" topLeftCell="Q36" zoomScale="70" zoomScaleNormal="70" workbookViewId="0">
      <selection activeCell="AK65" sqref="AK65"/>
    </sheetView>
  </sheetViews>
  <sheetFormatPr defaultColWidth="8.88671875" defaultRowHeight="14.4" x14ac:dyDescent="0.3"/>
  <cols>
    <col min="4" max="5" width="21.33203125" customWidth="1"/>
    <col min="6" max="6" width="17.109375" customWidth="1"/>
    <col min="9" max="9" width="11.109375" customWidth="1"/>
    <col min="10" max="12" width="18.88671875" customWidth="1"/>
    <col min="18" max="18" width="8.88671875" customWidth="1"/>
    <col min="21" max="21" width="16.44140625" customWidth="1"/>
    <col min="22" max="22" width="17.44140625" customWidth="1"/>
    <col min="24" max="24" width="12.33203125" customWidth="1"/>
    <col min="25" max="25" width="16.33203125" customWidth="1"/>
    <col min="27" max="27" width="14.6640625" customWidth="1"/>
    <col min="28" max="28" width="18.88671875" customWidth="1"/>
    <col min="29" max="29" width="16.6640625" customWidth="1"/>
    <col min="30" max="30" width="17.44140625" customWidth="1"/>
    <col min="31" max="31" width="14.88671875" customWidth="1"/>
    <col min="32" max="32" width="21.88671875" customWidth="1"/>
    <col min="33" max="33" width="17.109375" customWidth="1"/>
    <col min="35" max="35" width="13.77734375" customWidth="1"/>
    <col min="36" max="36" width="17.33203125" customWidth="1"/>
    <col min="37" max="37" width="18.77734375" customWidth="1"/>
  </cols>
  <sheetData>
    <row r="2" spans="3:28" x14ac:dyDescent="0.3">
      <c r="C2" s="5" t="s">
        <v>0</v>
      </c>
      <c r="D2" s="5"/>
      <c r="E2" s="5"/>
      <c r="F2" s="5"/>
      <c r="I2" s="5" t="s">
        <v>1</v>
      </c>
      <c r="J2" s="5"/>
      <c r="K2" s="5"/>
      <c r="L2" s="5"/>
    </row>
    <row r="3" spans="3:28" ht="15" customHeight="1" x14ac:dyDescent="0.3">
      <c r="C3" s="4" t="s">
        <v>2</v>
      </c>
      <c r="D3" s="4" t="s">
        <v>3</v>
      </c>
      <c r="E3" s="4" t="s">
        <v>4</v>
      </c>
      <c r="F3" s="4" t="s">
        <v>5</v>
      </c>
      <c r="G3" s="3"/>
      <c r="I3" s="4" t="s">
        <v>2</v>
      </c>
      <c r="J3" s="4" t="s">
        <v>3</v>
      </c>
      <c r="K3" s="4" t="s">
        <v>4</v>
      </c>
      <c r="L3" s="4" t="s">
        <v>6</v>
      </c>
      <c r="U3" s="4" t="s">
        <v>2</v>
      </c>
      <c r="V3" s="4" t="s">
        <v>3</v>
      </c>
      <c r="X3" s="4" t="s">
        <v>2</v>
      </c>
      <c r="Y3" s="4" t="s">
        <v>4</v>
      </c>
      <c r="AA3" s="4" t="s">
        <v>2</v>
      </c>
      <c r="AB3" s="4" t="s">
        <v>5</v>
      </c>
    </row>
    <row r="4" spans="3:28" x14ac:dyDescent="0.3">
      <c r="C4" s="4"/>
      <c r="D4" s="4"/>
      <c r="E4" s="4"/>
      <c r="F4" s="4"/>
      <c r="G4" s="3"/>
      <c r="I4" s="4"/>
      <c r="J4" s="4"/>
      <c r="K4" s="4"/>
      <c r="L4" s="4"/>
      <c r="U4" s="4"/>
      <c r="V4" s="4"/>
      <c r="X4" s="4"/>
      <c r="Y4" s="4"/>
      <c r="AA4" s="4"/>
      <c r="AB4" s="4"/>
    </row>
    <row r="5" spans="3:28" x14ac:dyDescent="0.3">
      <c r="C5" s="1">
        <v>8</v>
      </c>
      <c r="D5" s="1">
        <f>1.248*10^-9</f>
        <v>1.248E-9</v>
      </c>
      <c r="E5" s="1">
        <f>230284*10^-6</f>
        <v>0.23028399999999999</v>
      </c>
      <c r="F5" s="1">
        <v>1E-3</v>
      </c>
      <c r="G5" s="3"/>
      <c r="I5" s="1">
        <v>8</v>
      </c>
      <c r="J5" s="1"/>
      <c r="K5" s="1"/>
      <c r="L5" s="1"/>
      <c r="U5" s="1">
        <v>8</v>
      </c>
      <c r="V5" s="1">
        <f>1.248*10^-9</f>
        <v>1.248E-9</v>
      </c>
      <c r="X5" s="1">
        <v>8</v>
      </c>
      <c r="Y5" s="1">
        <f>230284*10^-6</f>
        <v>0.23028399999999999</v>
      </c>
      <c r="AA5" s="1">
        <v>8</v>
      </c>
      <c r="AB5" s="1">
        <v>1E-3</v>
      </c>
    </row>
    <row r="6" spans="3:28" x14ac:dyDescent="0.3">
      <c r="C6" s="1">
        <v>16</v>
      </c>
      <c r="D6" s="1">
        <f>1.408*10^-9</f>
        <v>1.4080000000000001E-9</v>
      </c>
      <c r="E6" s="1">
        <f>228477*10^-6</f>
        <v>0.22847699999999999</v>
      </c>
      <c r="F6" s="1">
        <v>3.0000000000000001E-3</v>
      </c>
      <c r="G6" s="3"/>
      <c r="I6" s="1">
        <v>16</v>
      </c>
      <c r="J6" s="1"/>
      <c r="K6" s="1"/>
      <c r="L6" s="1"/>
      <c r="U6" s="1">
        <v>16</v>
      </c>
      <c r="V6" s="1">
        <f>1.408*10^-9</f>
        <v>1.4080000000000001E-9</v>
      </c>
      <c r="X6" s="1">
        <v>16</v>
      </c>
      <c r="Y6" s="1">
        <f>228477*10^-6</f>
        <v>0.22847699999999999</v>
      </c>
      <c r="AA6" s="1">
        <v>16</v>
      </c>
      <c r="AB6" s="1">
        <v>3.0000000000000001E-3</v>
      </c>
    </row>
    <row r="7" spans="3:28" x14ac:dyDescent="0.3">
      <c r="C7" s="1">
        <v>32</v>
      </c>
      <c r="D7" s="1">
        <f>2.592*10^-9</f>
        <v>2.5920000000000001E-9</v>
      </c>
      <c r="E7" s="1">
        <f>230658*10^-6</f>
        <v>0.230658</v>
      </c>
      <c r="F7" s="1">
        <v>1.2E-2</v>
      </c>
      <c r="G7" s="3"/>
      <c r="I7" s="1">
        <v>32</v>
      </c>
      <c r="J7" s="1"/>
      <c r="K7" s="1"/>
      <c r="L7" s="1"/>
      <c r="U7" s="1">
        <v>32</v>
      </c>
      <c r="V7" s="1">
        <f>2.592*10^-9</f>
        <v>2.5920000000000001E-9</v>
      </c>
      <c r="X7" s="1">
        <v>32</v>
      </c>
      <c r="Y7" s="1">
        <f>230658*10^-6</f>
        <v>0.230658</v>
      </c>
      <c r="AA7" s="1">
        <v>32</v>
      </c>
      <c r="AB7" s="1">
        <v>1.2E-2</v>
      </c>
    </row>
    <row r="8" spans="3:28" x14ac:dyDescent="0.3">
      <c r="C8" s="1">
        <v>64</v>
      </c>
      <c r="D8" s="1">
        <f>4288*10^-9</f>
        <v>4.2880000000000003E-6</v>
      </c>
      <c r="E8" s="1">
        <f>232970*10^-6</f>
        <v>0.23296999999999998</v>
      </c>
      <c r="F8" s="1">
        <v>4.9000000000000002E-2</v>
      </c>
      <c r="G8" s="3"/>
      <c r="I8" s="1">
        <v>64</v>
      </c>
      <c r="J8" s="1"/>
      <c r="K8" s="1"/>
      <c r="L8" s="1"/>
      <c r="U8" s="1">
        <v>64</v>
      </c>
      <c r="V8" s="1">
        <f>4288*10^-9</f>
        <v>4.2880000000000003E-6</v>
      </c>
      <c r="X8" s="1">
        <v>64</v>
      </c>
      <c r="Y8" s="1">
        <f>232970*10^-6</f>
        <v>0.23296999999999998</v>
      </c>
      <c r="AA8" s="1">
        <v>64</v>
      </c>
      <c r="AB8" s="1">
        <v>4.9000000000000002E-2</v>
      </c>
    </row>
    <row r="9" spans="3:28" x14ac:dyDescent="0.3">
      <c r="C9" s="1">
        <v>128</v>
      </c>
      <c r="D9" s="1">
        <f>7521*10^-9</f>
        <v>7.5210000000000005E-6</v>
      </c>
      <c r="E9" s="1">
        <f>234264*10^-6</f>
        <v>0.234264</v>
      </c>
      <c r="F9" s="1">
        <v>0.19700000000000001</v>
      </c>
      <c r="G9" s="3"/>
      <c r="I9" s="1">
        <v>128</v>
      </c>
      <c r="J9" s="1"/>
      <c r="K9" s="1"/>
      <c r="L9" s="1"/>
      <c r="U9" s="1">
        <v>128</v>
      </c>
      <c r="V9" s="1">
        <f>7521*10^-9</f>
        <v>7.5210000000000005E-6</v>
      </c>
      <c r="X9" s="1">
        <v>128</v>
      </c>
      <c r="Y9" s="1">
        <f>234264*10^-6</f>
        <v>0.234264</v>
      </c>
      <c r="AA9" s="1">
        <v>128</v>
      </c>
      <c r="AB9" s="1">
        <v>0.19700000000000001</v>
      </c>
    </row>
    <row r="10" spans="3:28" x14ac:dyDescent="0.3">
      <c r="C10" s="1">
        <v>256</v>
      </c>
      <c r="D10" s="1">
        <f>27552*10^-9</f>
        <v>2.7552000000000003E-5</v>
      </c>
      <c r="E10" s="1">
        <f>266145*10^-6</f>
        <v>0.26614499999999996</v>
      </c>
      <c r="F10" s="1">
        <f>0.524+0.262</f>
        <v>0.78600000000000003</v>
      </c>
      <c r="G10" s="3"/>
      <c r="I10" s="1">
        <v>256</v>
      </c>
      <c r="J10" s="1"/>
      <c r="K10" s="1"/>
      <c r="L10" s="1"/>
      <c r="U10" s="1">
        <v>256</v>
      </c>
      <c r="V10" s="1">
        <f>27552*10^-9</f>
        <v>2.7552000000000003E-5</v>
      </c>
      <c r="X10" s="1">
        <v>256</v>
      </c>
      <c r="Y10" s="1">
        <f>266145*10^-6</f>
        <v>0.26614499999999996</v>
      </c>
      <c r="AA10" s="1">
        <v>256</v>
      </c>
      <c r="AB10" s="1">
        <f>0.524+0.262</f>
        <v>0.78600000000000003</v>
      </c>
    </row>
    <row r="11" spans="3:28" x14ac:dyDescent="0.3">
      <c r="C11" s="2">
        <v>512</v>
      </c>
      <c r="D11" s="1">
        <f>132641*10^-9</f>
        <v>1.3264100000000002E-4</v>
      </c>
      <c r="E11" s="1">
        <f>490720*10^-6</f>
        <v>0.49071999999999999</v>
      </c>
      <c r="F11" s="1">
        <f>2.097+1.049</f>
        <v>3.1459999999999999</v>
      </c>
      <c r="G11" s="3"/>
      <c r="I11" s="2">
        <v>512</v>
      </c>
      <c r="J11" s="1"/>
      <c r="K11" s="1"/>
      <c r="L11" s="1"/>
      <c r="U11" s="2">
        <v>512</v>
      </c>
      <c r="V11" s="1">
        <f>132641*10^-9</f>
        <v>1.3264100000000002E-4</v>
      </c>
      <c r="X11" s="2">
        <v>512</v>
      </c>
      <c r="Y11" s="1">
        <f>490720*10^-6</f>
        <v>0.49071999999999999</v>
      </c>
      <c r="AA11" s="2">
        <v>512</v>
      </c>
      <c r="AB11" s="1">
        <f>2.097+1.049</f>
        <v>3.1459999999999999</v>
      </c>
    </row>
    <row r="12" spans="3:28" x14ac:dyDescent="0.3">
      <c r="C12" s="2">
        <v>1024</v>
      </c>
      <c r="D12" s="1">
        <f>984227*10^-9</f>
        <v>9.8422700000000006E-4</v>
      </c>
      <c r="E12" s="1">
        <f>3+1753158*10^-6</f>
        <v>4.753158</v>
      </c>
      <c r="F12" s="1">
        <f>8.389+4.194</f>
        <v>12.582999999999998</v>
      </c>
      <c r="G12" s="3"/>
      <c r="I12" s="2">
        <v>1024</v>
      </c>
      <c r="J12" s="1"/>
      <c r="K12" s="1"/>
      <c r="L12" s="1"/>
      <c r="U12" s="2">
        <v>1024</v>
      </c>
      <c r="V12" s="1">
        <f>984227*10^-9</f>
        <v>9.8422700000000006E-4</v>
      </c>
      <c r="X12" s="2">
        <v>1024</v>
      </c>
      <c r="Y12" s="1">
        <f>3+1753158*10^-6</f>
        <v>4.753158</v>
      </c>
      <c r="AA12" s="2">
        <v>1024</v>
      </c>
      <c r="AB12" s="1">
        <f>8.389+4.194</f>
        <v>12.582999999999998</v>
      </c>
    </row>
    <row r="13" spans="3:28" x14ac:dyDescent="0.3">
      <c r="C13" s="2">
        <v>2048</v>
      </c>
      <c r="D13" s="1">
        <f>7611317*10^-9</f>
        <v>7.6113170000000003E-3</v>
      </c>
      <c r="E13" s="1">
        <f>32+14082*10^-6</f>
        <v>32.014082000000002</v>
      </c>
      <c r="F13" s="2">
        <f>33.554+16.777</f>
        <v>50.331000000000003</v>
      </c>
      <c r="I13" s="2">
        <v>2048</v>
      </c>
      <c r="J13" s="2"/>
      <c r="K13" s="2"/>
      <c r="L13" s="2"/>
      <c r="U13" s="2">
        <v>2048</v>
      </c>
      <c r="V13" s="1">
        <f>7611317*10^-9</f>
        <v>7.6113170000000003E-3</v>
      </c>
      <c r="X13" s="2">
        <v>2048</v>
      </c>
      <c r="Y13" s="1">
        <f>32+14082*10^-6</f>
        <v>32.014082000000002</v>
      </c>
      <c r="AA13" s="2">
        <v>2048</v>
      </c>
      <c r="AB13" s="2">
        <f>33.554+16.777</f>
        <v>50.331000000000003</v>
      </c>
    </row>
    <row r="14" spans="3:28" x14ac:dyDescent="0.3">
      <c r="C14" s="2">
        <v>4096</v>
      </c>
      <c r="D14" s="1">
        <f>71870155*10^-9</f>
        <v>7.1870155000000005E-2</v>
      </c>
      <c r="E14" s="1">
        <f>888+2365142*10^-6</f>
        <v>890.36514199999999</v>
      </c>
      <c r="F14" s="2">
        <f>134.218+67.109</f>
        <v>201.327</v>
      </c>
      <c r="I14" s="2">
        <v>4096</v>
      </c>
      <c r="J14" s="2"/>
      <c r="K14" s="2"/>
      <c r="L14" s="2"/>
      <c r="U14" s="2">
        <v>4096</v>
      </c>
      <c r="V14" s="1">
        <f>71870155*10^-9</f>
        <v>7.1870155000000005E-2</v>
      </c>
      <c r="X14" s="2">
        <v>4096</v>
      </c>
      <c r="Y14" s="1">
        <f>888+2365142*10^-6</f>
        <v>890.36514199999999</v>
      </c>
      <c r="AA14" s="2">
        <v>4096</v>
      </c>
      <c r="AB14" s="2">
        <f>134.218+67.109</f>
        <v>201.327</v>
      </c>
    </row>
    <row r="15" spans="3:28" x14ac:dyDescent="0.3">
      <c r="C15" s="2">
        <v>8192</v>
      </c>
      <c r="D15" s="1">
        <f>71802618*10^-9</f>
        <v>7.1802617999999999E-2</v>
      </c>
      <c r="E15" s="1">
        <f>677+549.4*10^-3</f>
        <v>677.54939999999999</v>
      </c>
      <c r="F15" s="1">
        <f>134.218+67.109</f>
        <v>201.327</v>
      </c>
      <c r="I15" s="2">
        <v>8192</v>
      </c>
      <c r="J15" s="2"/>
      <c r="K15" s="2"/>
      <c r="L15" s="2"/>
      <c r="U15" s="2">
        <v>8192</v>
      </c>
      <c r="V15" s="1">
        <f>71802618*10^-9</f>
        <v>7.1802617999999999E-2</v>
      </c>
      <c r="X15" s="2">
        <v>8192</v>
      </c>
      <c r="Y15" s="1">
        <f>677+549.4*10^-3</f>
        <v>677.54939999999999</v>
      </c>
      <c r="AA15" s="2">
        <v>8192</v>
      </c>
      <c r="AB15" s="1">
        <f>134.218+67.109</f>
        <v>201.327</v>
      </c>
    </row>
    <row r="16" spans="3:28" x14ac:dyDescent="0.3">
      <c r="C16" s="2">
        <v>12288</v>
      </c>
      <c r="D16" s="1">
        <f>72057951*10^-9</f>
        <v>7.2057951000000009E-2</v>
      </c>
      <c r="E16" s="1">
        <f>630+984*10^-3</f>
        <v>630.98400000000004</v>
      </c>
      <c r="F16" s="2">
        <f>134.218+67.109</f>
        <v>201.327</v>
      </c>
      <c r="I16" s="2">
        <v>16384</v>
      </c>
      <c r="J16" s="2"/>
      <c r="K16" s="2"/>
      <c r="L16" s="2"/>
      <c r="U16" s="2">
        <v>12288</v>
      </c>
      <c r="V16" s="1">
        <f>72057951*10^-9</f>
        <v>7.2057951000000009E-2</v>
      </c>
      <c r="X16" s="2">
        <v>12288</v>
      </c>
      <c r="Y16" s="1">
        <f>630+984*10^-3</f>
        <v>630.98400000000004</v>
      </c>
      <c r="AA16" s="2">
        <v>12288</v>
      </c>
      <c r="AB16" s="2">
        <f>134.218+67.109</f>
        <v>201.327</v>
      </c>
    </row>
    <row r="17" spans="1:28" x14ac:dyDescent="0.3">
      <c r="C17" s="2">
        <v>16384</v>
      </c>
      <c r="D17" s="1">
        <f>71846264*10^-9</f>
        <v>7.1846264000000007E-2</v>
      </c>
      <c r="E17" s="1">
        <f>622+647.2*10^-3</f>
        <v>622.6472</v>
      </c>
      <c r="F17" s="2">
        <f t="shared" ref="F17:F18" si="0">134.218+67.109</f>
        <v>201.327</v>
      </c>
      <c r="I17" s="2">
        <v>32768</v>
      </c>
      <c r="J17" s="2"/>
      <c r="K17" s="2"/>
      <c r="L17" s="2"/>
      <c r="U17" s="2">
        <v>16384</v>
      </c>
      <c r="V17" s="1">
        <f>71846264*10^-9</f>
        <v>7.1846264000000007E-2</v>
      </c>
      <c r="X17" s="2">
        <v>16384</v>
      </c>
      <c r="Y17" s="1">
        <f>622+647.2*10^-3</f>
        <v>622.6472</v>
      </c>
      <c r="AA17" s="2">
        <v>16384</v>
      </c>
      <c r="AB17" s="2">
        <f t="shared" ref="AB17:AB18" si="1">134.218+67.109</f>
        <v>201.327</v>
      </c>
    </row>
    <row r="18" spans="1:28" x14ac:dyDescent="0.3">
      <c r="C18" s="2">
        <v>20480</v>
      </c>
      <c r="D18" s="1">
        <f>71820306*10^-9</f>
        <v>7.1820306E-2</v>
      </c>
      <c r="E18" s="1">
        <f>603+980*10^-3</f>
        <v>603.98</v>
      </c>
      <c r="F18" s="2">
        <f t="shared" si="0"/>
        <v>201.327</v>
      </c>
      <c r="I18" s="2">
        <v>65536</v>
      </c>
      <c r="J18" s="2"/>
      <c r="K18" s="2"/>
      <c r="L18" s="2"/>
      <c r="U18" s="2">
        <v>20480</v>
      </c>
      <c r="V18" s="1">
        <f>71820306*10^-9</f>
        <v>7.1820306E-2</v>
      </c>
      <c r="X18" s="2">
        <v>20480</v>
      </c>
      <c r="Y18" s="1">
        <f>603+980*10^-3</f>
        <v>603.98</v>
      </c>
      <c r="AA18" s="2">
        <v>20480</v>
      </c>
      <c r="AB18" s="2">
        <f t="shared" si="1"/>
        <v>201.327</v>
      </c>
    </row>
    <row r="19" spans="1:28" x14ac:dyDescent="0.3">
      <c r="A19" s="1" t="s">
        <v>7</v>
      </c>
      <c r="C19" s="2">
        <v>32768</v>
      </c>
      <c r="D19" s="1" t="s">
        <v>8</v>
      </c>
      <c r="E19" s="1" t="s">
        <v>8</v>
      </c>
      <c r="F19" s="2" t="s">
        <v>8</v>
      </c>
      <c r="I19" s="2">
        <v>131072</v>
      </c>
      <c r="J19" s="2"/>
      <c r="K19" s="2"/>
      <c r="L19" s="2"/>
    </row>
    <row r="20" spans="1:28" x14ac:dyDescent="0.3">
      <c r="C20" s="2">
        <v>65536</v>
      </c>
      <c r="D20" s="1" t="s">
        <v>8</v>
      </c>
      <c r="E20" s="1" t="s">
        <v>8</v>
      </c>
      <c r="F20" s="2" t="s">
        <v>8</v>
      </c>
      <c r="I20" s="2">
        <v>262144</v>
      </c>
      <c r="J20" s="2"/>
      <c r="K20" s="2"/>
      <c r="L20" s="2"/>
    </row>
    <row r="22" spans="1:28" x14ac:dyDescent="0.3">
      <c r="C22" s="5" t="s">
        <v>9</v>
      </c>
      <c r="D22" s="5"/>
      <c r="E22" s="5"/>
      <c r="F22" s="5"/>
      <c r="I22" s="5" t="s">
        <v>10</v>
      </c>
      <c r="J22" s="5"/>
      <c r="K22" s="5"/>
      <c r="L22" s="5"/>
    </row>
    <row r="23" spans="1:28" ht="15" customHeight="1" x14ac:dyDescent="0.3">
      <c r="C23" s="4" t="s">
        <v>2</v>
      </c>
      <c r="D23" s="4" t="s">
        <v>3</v>
      </c>
      <c r="E23" s="4" t="s">
        <v>4</v>
      </c>
      <c r="F23" s="4" t="s">
        <v>5</v>
      </c>
      <c r="I23" s="4" t="s">
        <v>2</v>
      </c>
      <c r="J23" s="4" t="s">
        <v>3</v>
      </c>
      <c r="K23" s="4" t="s">
        <v>4</v>
      </c>
      <c r="L23" s="4" t="s">
        <v>6</v>
      </c>
    </row>
    <row r="24" spans="1:28" x14ac:dyDescent="0.3">
      <c r="C24" s="4"/>
      <c r="D24" s="4"/>
      <c r="E24" s="4"/>
      <c r="F24" s="4"/>
      <c r="I24" s="4"/>
      <c r="J24" s="4"/>
      <c r="K24" s="4"/>
      <c r="L24" s="4"/>
    </row>
    <row r="25" spans="1:28" x14ac:dyDescent="0.3">
      <c r="C25" s="1">
        <v>8</v>
      </c>
      <c r="D25" s="1">
        <f>2720*10^-9</f>
        <v>2.7200000000000002E-6</v>
      </c>
      <c r="E25" s="1">
        <f>(23.705-15.247)</f>
        <v>8.4579999999999984</v>
      </c>
      <c r="F25" s="1">
        <v>3.0000000000000001E-3</v>
      </c>
      <c r="I25" s="1">
        <v>8</v>
      </c>
      <c r="J25" s="1"/>
      <c r="K25" s="1"/>
      <c r="L25" s="1"/>
    </row>
    <row r="26" spans="1:28" x14ac:dyDescent="0.3">
      <c r="C26" s="1">
        <v>16</v>
      </c>
      <c r="D26" s="1">
        <f>3904*10^-9</f>
        <v>3.9040000000000002E-6</v>
      </c>
      <c r="E26" s="1">
        <f>21.08-12.29</f>
        <v>8.7899999999999991</v>
      </c>
      <c r="F26" s="1">
        <v>8.0000000000000002E-3</v>
      </c>
      <c r="I26" s="1">
        <v>16</v>
      </c>
      <c r="J26" s="1"/>
      <c r="K26" s="1"/>
      <c r="L26" s="1"/>
    </row>
    <row r="27" spans="1:28" x14ac:dyDescent="0.3">
      <c r="C27" s="1">
        <v>32</v>
      </c>
      <c r="D27" s="1">
        <f>6336*10^-9</f>
        <v>6.336E-6</v>
      </c>
      <c r="E27" s="1">
        <f>21.163-12.293</f>
        <v>8.870000000000001</v>
      </c>
      <c r="F27" s="1">
        <f>0.025+0.008</f>
        <v>3.3000000000000002E-2</v>
      </c>
      <c r="I27" s="1">
        <v>32</v>
      </c>
      <c r="J27" s="1"/>
      <c r="K27" s="1"/>
      <c r="L27" s="1"/>
    </row>
    <row r="28" spans="1:28" x14ac:dyDescent="0.3">
      <c r="C28" s="1">
        <v>64</v>
      </c>
      <c r="D28" s="1">
        <f>11392*10^-9</f>
        <v>1.1392E-5</v>
      </c>
      <c r="E28" s="1">
        <f>21.34-12.404</f>
        <v>8.9359999999999999</v>
      </c>
      <c r="F28" s="1">
        <f>0.098+0.033</f>
        <v>0.13100000000000001</v>
      </c>
      <c r="I28" s="1">
        <v>64</v>
      </c>
      <c r="J28" s="1"/>
      <c r="K28" s="1"/>
      <c r="L28" s="1"/>
    </row>
    <row r="29" spans="1:28" x14ac:dyDescent="0.3">
      <c r="C29" s="1">
        <v>128</v>
      </c>
      <c r="D29" s="1">
        <f>37728*10^-9</f>
        <v>3.7728000000000002E-5</v>
      </c>
      <c r="E29" s="1">
        <f>21.332-12.367</f>
        <v>8.9649999999999999</v>
      </c>
      <c r="F29" s="1">
        <f>0.393+0.131</f>
        <v>0.52400000000000002</v>
      </c>
      <c r="I29" s="1">
        <v>128</v>
      </c>
      <c r="J29" s="1"/>
      <c r="K29" s="1"/>
      <c r="L29" s="1"/>
    </row>
    <row r="30" spans="1:28" x14ac:dyDescent="0.3">
      <c r="C30" s="1">
        <v>256</v>
      </c>
      <c r="D30" s="1">
        <f>78433*10^-9</f>
        <v>7.8432999999999999E-5</v>
      </c>
      <c r="E30" s="1">
        <f>21.093-12.188</f>
        <v>8.9049999999999994</v>
      </c>
      <c r="F30" s="1">
        <f>1.573+0.524</f>
        <v>2.097</v>
      </c>
      <c r="I30" s="1">
        <v>256</v>
      </c>
      <c r="J30" s="1"/>
      <c r="K30" s="1"/>
      <c r="L30" s="1"/>
    </row>
    <row r="31" spans="1:28" x14ac:dyDescent="0.3">
      <c r="C31" s="2">
        <v>512</v>
      </c>
      <c r="D31" s="1">
        <f>578530*10^-9</f>
        <v>5.7853000000000006E-4</v>
      </c>
      <c r="E31" s="1">
        <f>21.325-12.539</f>
        <v>8.7859999999999996</v>
      </c>
      <c r="F31" s="1">
        <f>6.291+2.097</f>
        <v>8.3879999999999999</v>
      </c>
      <c r="I31" s="2">
        <v>512</v>
      </c>
      <c r="J31" s="1"/>
      <c r="K31" s="1"/>
      <c r="L31" s="1"/>
    </row>
    <row r="32" spans="1:28" x14ac:dyDescent="0.3">
      <c r="C32" s="2">
        <v>1024</v>
      </c>
      <c r="D32" s="1">
        <f>4018382*10^-9</f>
        <v>4.018382E-3</v>
      </c>
      <c r="E32" s="1">
        <f>28.08-19.26</f>
        <v>8.8199999999999967</v>
      </c>
      <c r="F32" s="1">
        <f>25.166+8.389</f>
        <v>33.555</v>
      </c>
      <c r="I32" s="2">
        <v>1024</v>
      </c>
      <c r="J32" s="1"/>
      <c r="K32" s="1"/>
      <c r="L32" s="1"/>
    </row>
    <row r="33" spans="2:37" x14ac:dyDescent="0.3">
      <c r="C33" s="2">
        <v>2048</v>
      </c>
      <c r="D33" s="1">
        <f>31514411*10^-9</f>
        <v>3.1514410999999999E-2</v>
      </c>
      <c r="E33" s="1">
        <f>(67.526-58.815)</f>
        <v>8.7109999999999985</v>
      </c>
      <c r="F33" s="2">
        <f>100.663+33.554</f>
        <v>134.21699999999998</v>
      </c>
      <c r="I33" s="2">
        <v>2048</v>
      </c>
      <c r="J33" s="2"/>
      <c r="K33" s="2"/>
      <c r="L33" s="2"/>
    </row>
    <row r="34" spans="2:37" x14ac:dyDescent="0.3">
      <c r="C34" s="2">
        <v>4096</v>
      </c>
      <c r="D34" s="1">
        <f>257320488*10^-9</f>
        <v>0.25732048800000001</v>
      </c>
      <c r="E34" s="1">
        <f>759.17-749.12</f>
        <v>10.049999999999955</v>
      </c>
      <c r="F34" s="2">
        <f>402.653+134.218</f>
        <v>536.87099999999998</v>
      </c>
      <c r="I34" s="2">
        <v>4096</v>
      </c>
      <c r="J34" s="2"/>
      <c r="K34" s="2"/>
      <c r="L34" s="2"/>
    </row>
    <row r="35" spans="2:37" x14ac:dyDescent="0.3">
      <c r="C35" s="2">
        <v>8192</v>
      </c>
      <c r="D35" s="1">
        <f>2058869684*10^-9</f>
        <v>2.0588696840000003</v>
      </c>
      <c r="E35" s="1">
        <f>6554.56-6535.75</f>
        <v>18.8100000000004</v>
      </c>
      <c r="F35" s="1">
        <f>1610.613+536.871</f>
        <v>2147.4839999999999</v>
      </c>
      <c r="I35" s="2">
        <v>8192</v>
      </c>
      <c r="J35" s="2"/>
      <c r="K35" s="2"/>
      <c r="L35" s="2"/>
    </row>
    <row r="36" spans="2:37" ht="15" customHeight="1" x14ac:dyDescent="0.3">
      <c r="C36" s="2">
        <v>12288</v>
      </c>
      <c r="D36" s="1">
        <f>30823584258*10^-9</f>
        <v>30.823584258</v>
      </c>
      <c r="E36" s="1">
        <f>21650.7-21594.79</f>
        <v>55.909999999999854</v>
      </c>
      <c r="F36" s="2">
        <f>3623.879+1207.96</f>
        <v>4831.8389999999999</v>
      </c>
      <c r="I36" s="2">
        <v>16384</v>
      </c>
      <c r="J36" s="2"/>
      <c r="K36" s="2"/>
      <c r="L36" s="2"/>
      <c r="AE36" s="4" t="s">
        <v>2</v>
      </c>
      <c r="AF36" s="4" t="s">
        <v>3</v>
      </c>
      <c r="AG36" s="4" t="s">
        <v>4</v>
      </c>
      <c r="AI36" s="4" t="s">
        <v>2</v>
      </c>
      <c r="AJ36" s="4" t="s">
        <v>3</v>
      </c>
      <c r="AK36" s="4" t="s">
        <v>4</v>
      </c>
    </row>
    <row r="37" spans="2:37" x14ac:dyDescent="0.3">
      <c r="C37" s="2">
        <v>16384</v>
      </c>
      <c r="D37" s="1" t="s">
        <v>8</v>
      </c>
      <c r="E37" s="1" t="s">
        <v>8</v>
      </c>
      <c r="F37" s="2" t="s">
        <v>8</v>
      </c>
      <c r="I37" s="2">
        <v>32768</v>
      </c>
      <c r="J37" s="2"/>
      <c r="K37" s="2"/>
      <c r="L37" s="2"/>
      <c r="AE37" s="4"/>
      <c r="AF37" s="4"/>
      <c r="AG37" s="4"/>
      <c r="AI37" s="4"/>
      <c r="AJ37" s="4"/>
      <c r="AK37" s="4"/>
    </row>
    <row r="38" spans="2:37" x14ac:dyDescent="0.3">
      <c r="C38" s="2">
        <v>20480</v>
      </c>
      <c r="D38" s="1" t="s">
        <v>8</v>
      </c>
      <c r="E38" s="1" t="s">
        <v>8</v>
      </c>
      <c r="F38" s="2" t="s">
        <v>8</v>
      </c>
      <c r="I38" s="2">
        <v>65536</v>
      </c>
      <c r="J38" s="2"/>
      <c r="K38" s="2"/>
      <c r="L38" s="2"/>
      <c r="AE38" s="1">
        <v>8</v>
      </c>
      <c r="AF38" s="1">
        <f>1.248*10^-9</f>
        <v>1.248E-9</v>
      </c>
      <c r="AG38" s="1">
        <f>230284*10^-6</f>
        <v>0.23028399999999999</v>
      </c>
      <c r="AI38" s="1">
        <v>8</v>
      </c>
      <c r="AJ38" s="1">
        <f>2720*10^-9</f>
        <v>2.7200000000000002E-6</v>
      </c>
      <c r="AK38" s="1">
        <f>(23.705-15.247)</f>
        <v>8.4579999999999984</v>
      </c>
    </row>
    <row r="39" spans="2:37" x14ac:dyDescent="0.3">
      <c r="B39" s="3"/>
      <c r="C39" s="2">
        <v>32768</v>
      </c>
      <c r="D39" s="1" t="s">
        <v>8</v>
      </c>
      <c r="E39" s="1" t="s">
        <v>8</v>
      </c>
      <c r="F39" s="2" t="s">
        <v>8</v>
      </c>
      <c r="I39" s="2">
        <v>131072</v>
      </c>
      <c r="J39" s="2"/>
      <c r="K39" s="2"/>
      <c r="L39" s="2"/>
      <c r="AE39" s="1">
        <v>16</v>
      </c>
      <c r="AF39" s="1">
        <f>1.408*10^-9</f>
        <v>1.4080000000000001E-9</v>
      </c>
      <c r="AG39" s="1">
        <f>228477*10^-6</f>
        <v>0.22847699999999999</v>
      </c>
      <c r="AI39" s="1">
        <v>16</v>
      </c>
      <c r="AJ39" s="1">
        <f>3904*10^-9</f>
        <v>3.9040000000000002E-6</v>
      </c>
      <c r="AK39" s="1">
        <f>21.08-12.29</f>
        <v>8.7899999999999991</v>
      </c>
    </row>
    <row r="40" spans="2:37" x14ac:dyDescent="0.3">
      <c r="C40" s="2">
        <v>65536</v>
      </c>
      <c r="D40" s="1" t="s">
        <v>8</v>
      </c>
      <c r="E40" s="1" t="s">
        <v>8</v>
      </c>
      <c r="F40" s="2" t="s">
        <v>8</v>
      </c>
      <c r="I40" s="2">
        <v>262144</v>
      </c>
      <c r="J40" s="2"/>
      <c r="K40" s="2"/>
      <c r="L40" s="2"/>
      <c r="AE40" s="1">
        <v>32</v>
      </c>
      <c r="AF40" s="1">
        <f>2.592*10^-9</f>
        <v>2.5920000000000001E-9</v>
      </c>
      <c r="AG40" s="1">
        <f>230658*10^-6</f>
        <v>0.230658</v>
      </c>
      <c r="AI40" s="1">
        <v>32</v>
      </c>
      <c r="AJ40" s="1">
        <f>6336*10^-9</f>
        <v>6.336E-6</v>
      </c>
      <c r="AK40" s="1">
        <f>21.163-12.293</f>
        <v>8.870000000000001</v>
      </c>
    </row>
    <row r="41" spans="2:37" x14ac:dyDescent="0.3">
      <c r="AE41" s="1">
        <v>64</v>
      </c>
      <c r="AF41" s="1">
        <f>4288*10^-9</f>
        <v>4.2880000000000003E-6</v>
      </c>
      <c r="AG41" s="1">
        <f>232970*10^-6</f>
        <v>0.23296999999999998</v>
      </c>
      <c r="AI41" s="1">
        <v>64</v>
      </c>
      <c r="AJ41" s="1">
        <f>11392*10^-9</f>
        <v>1.1392E-5</v>
      </c>
      <c r="AK41" s="1">
        <f>21.34-12.404</f>
        <v>8.9359999999999999</v>
      </c>
    </row>
    <row r="42" spans="2:37" x14ac:dyDescent="0.3">
      <c r="AE42" s="1">
        <v>128</v>
      </c>
      <c r="AF42" s="1">
        <f>7521*10^-9</f>
        <v>7.5210000000000005E-6</v>
      </c>
      <c r="AG42" s="1">
        <f>234264*10^-6</f>
        <v>0.234264</v>
      </c>
      <c r="AI42" s="1">
        <v>128</v>
      </c>
      <c r="AJ42" s="1">
        <f>37728*10^-9</f>
        <v>3.7728000000000002E-5</v>
      </c>
      <c r="AK42" s="1">
        <f>21.332-12.367</f>
        <v>8.9649999999999999</v>
      </c>
    </row>
    <row r="43" spans="2:37" x14ac:dyDescent="0.3">
      <c r="AE43" s="1">
        <v>256</v>
      </c>
      <c r="AF43" s="1">
        <f>27552*10^-9</f>
        <v>2.7552000000000003E-5</v>
      </c>
      <c r="AG43" s="1">
        <f>266145*10^-6</f>
        <v>0.26614499999999996</v>
      </c>
      <c r="AI43" s="1">
        <v>256</v>
      </c>
      <c r="AJ43" s="1">
        <f>78433*10^-9</f>
        <v>7.8432999999999999E-5</v>
      </c>
      <c r="AK43" s="1">
        <f>21.093-12.188</f>
        <v>8.9049999999999994</v>
      </c>
    </row>
    <row r="44" spans="2:37" x14ac:dyDescent="0.3">
      <c r="AE44" s="2">
        <v>512</v>
      </c>
      <c r="AF44" s="1">
        <f>132641*10^-9</f>
        <v>1.3264100000000002E-4</v>
      </c>
      <c r="AG44" s="1">
        <f>490720*10^-6</f>
        <v>0.49071999999999999</v>
      </c>
      <c r="AI44" s="2">
        <v>512</v>
      </c>
      <c r="AJ44" s="1">
        <f>578530*10^-9</f>
        <v>5.7853000000000006E-4</v>
      </c>
      <c r="AK44" s="1">
        <f>21.325-12.539</f>
        <v>8.7859999999999996</v>
      </c>
    </row>
    <row r="45" spans="2:37" x14ac:dyDescent="0.3">
      <c r="AE45" s="2">
        <v>1024</v>
      </c>
      <c r="AF45" s="1">
        <f>984227*10^-9</f>
        <v>9.8422700000000006E-4</v>
      </c>
      <c r="AG45" s="1">
        <f>3+1753158*10^-6</f>
        <v>4.753158</v>
      </c>
      <c r="AI45" s="2">
        <v>1024</v>
      </c>
      <c r="AJ45" s="1">
        <f>4018382*10^-9</f>
        <v>4.018382E-3</v>
      </c>
      <c r="AK45" s="1">
        <f>28.08-19.26</f>
        <v>8.8199999999999967</v>
      </c>
    </row>
    <row r="46" spans="2:37" x14ac:dyDescent="0.3">
      <c r="AE46" s="2">
        <v>2048</v>
      </c>
      <c r="AF46" s="1">
        <f>7611317*10^-9</f>
        <v>7.6113170000000003E-3</v>
      </c>
      <c r="AG46" s="1">
        <f>32+14082*10^-6</f>
        <v>32.014082000000002</v>
      </c>
      <c r="AI46" s="2">
        <v>2048</v>
      </c>
      <c r="AJ46" s="1">
        <f>31514411*10^-9</f>
        <v>3.1514410999999999E-2</v>
      </c>
      <c r="AK46" s="1">
        <f>(67.526-58.815)</f>
        <v>8.7109999999999985</v>
      </c>
    </row>
    <row r="47" spans="2:37" x14ac:dyDescent="0.3">
      <c r="AE47" s="2">
        <v>4096</v>
      </c>
      <c r="AF47" s="1">
        <f>71870155*10^-9</f>
        <v>7.1870155000000005E-2</v>
      </c>
      <c r="AG47" s="1">
        <f>888+2365142*10^-6</f>
        <v>890.36514199999999</v>
      </c>
      <c r="AI47" s="2">
        <v>4096</v>
      </c>
      <c r="AJ47" s="1">
        <f>257320488*10^-9</f>
        <v>0.25732048800000001</v>
      </c>
      <c r="AK47" s="1">
        <f>759.17-749.12</f>
        <v>10.049999999999955</v>
      </c>
    </row>
    <row r="48" spans="2:37" x14ac:dyDescent="0.3">
      <c r="C48" s="4" t="s">
        <v>2</v>
      </c>
      <c r="D48" s="4" t="s">
        <v>3</v>
      </c>
      <c r="E48" s="4" t="s">
        <v>4</v>
      </c>
      <c r="AE48" s="2">
        <v>8192</v>
      </c>
      <c r="AF48" s="1">
        <f>71802618*10^-9</f>
        <v>7.1802617999999999E-2</v>
      </c>
      <c r="AG48" s="1">
        <f>677+549.4*10^-3</f>
        <v>677.54939999999999</v>
      </c>
      <c r="AI48" s="2">
        <v>8192</v>
      </c>
      <c r="AJ48" s="1">
        <f>2058869684*10^-9</f>
        <v>2.0588696840000003</v>
      </c>
      <c r="AK48" s="1">
        <f>6554.56-6535.75</f>
        <v>18.8100000000004</v>
      </c>
    </row>
    <row r="49" spans="3:37" x14ac:dyDescent="0.3">
      <c r="C49" s="4"/>
      <c r="D49" s="4"/>
      <c r="E49" s="4"/>
      <c r="AE49" s="2">
        <v>12288</v>
      </c>
      <c r="AF49" s="1">
        <f>72057951*10^-9</f>
        <v>7.2057951000000009E-2</v>
      </c>
      <c r="AG49" s="1">
        <f>630+984*10^-3</f>
        <v>630.98400000000004</v>
      </c>
      <c r="AI49" s="2">
        <v>12288</v>
      </c>
      <c r="AJ49" s="1">
        <f>30823584258*10^-9</f>
        <v>30.823584258</v>
      </c>
      <c r="AK49" s="1">
        <f>21650.7-21594.79</f>
        <v>55.909999999999854</v>
      </c>
    </row>
    <row r="50" spans="3:37" x14ac:dyDescent="0.3">
      <c r="C50" s="1">
        <v>8</v>
      </c>
      <c r="D50" s="1">
        <f>2720*10^-9</f>
        <v>2.7200000000000002E-6</v>
      </c>
      <c r="E50" s="1">
        <f>(23.705-15.247)</f>
        <v>8.4579999999999984</v>
      </c>
      <c r="AE50" s="2">
        <v>16384</v>
      </c>
      <c r="AF50" s="1">
        <f>71846264*10^-9</f>
        <v>7.1846264000000007E-2</v>
      </c>
      <c r="AG50" s="1">
        <f>622+647.2*10^-3</f>
        <v>622.6472</v>
      </c>
    </row>
    <row r="51" spans="3:37" x14ac:dyDescent="0.3">
      <c r="C51" s="1">
        <v>16</v>
      </c>
      <c r="D51" s="1">
        <f>3904*10^-9</f>
        <v>3.9040000000000002E-6</v>
      </c>
      <c r="E51" s="1">
        <f>21.08-12.29</f>
        <v>8.7899999999999991</v>
      </c>
      <c r="AE51" s="2">
        <v>20480</v>
      </c>
      <c r="AF51" s="1">
        <f>71820306*10^-9</f>
        <v>7.1820306E-2</v>
      </c>
      <c r="AG51" s="1">
        <f>603+980*10^-3</f>
        <v>603.98</v>
      </c>
    </row>
    <row r="52" spans="3:37" x14ac:dyDescent="0.3">
      <c r="C52" s="1">
        <v>32</v>
      </c>
      <c r="D52" s="1">
        <f>6336*10^-9</f>
        <v>6.336E-6</v>
      </c>
      <c r="E52" s="1">
        <f>21.163-12.293</f>
        <v>8.870000000000001</v>
      </c>
    </row>
    <row r="53" spans="3:37" x14ac:dyDescent="0.3">
      <c r="C53" s="1">
        <v>64</v>
      </c>
      <c r="D53" s="1">
        <f>11392*10^-9</f>
        <v>1.1392E-5</v>
      </c>
      <c r="E53" s="1">
        <f>21.34-12.404</f>
        <v>8.9359999999999999</v>
      </c>
    </row>
    <row r="54" spans="3:37" x14ac:dyDescent="0.3">
      <c r="C54" s="1">
        <v>128</v>
      </c>
      <c r="D54" s="1">
        <f>37728*10^-9</f>
        <v>3.7728000000000002E-5</v>
      </c>
      <c r="E54" s="1">
        <f>21.332-12.367</f>
        <v>8.9649999999999999</v>
      </c>
    </row>
    <row r="55" spans="3:37" x14ac:dyDescent="0.3">
      <c r="C55" s="1">
        <v>256</v>
      </c>
      <c r="D55" s="1">
        <f>78433*10^-9</f>
        <v>7.8432999999999999E-5</v>
      </c>
      <c r="E55" s="1">
        <f>21.093-12.188</f>
        <v>8.9049999999999994</v>
      </c>
    </row>
    <row r="56" spans="3:37" x14ac:dyDescent="0.3">
      <c r="C56" s="2">
        <v>512</v>
      </c>
      <c r="D56" s="1">
        <f>578530*10^-9</f>
        <v>5.7853000000000006E-4</v>
      </c>
      <c r="E56" s="1">
        <f>21.325-12.539</f>
        <v>8.7859999999999996</v>
      </c>
    </row>
    <row r="57" spans="3:37" x14ac:dyDescent="0.3">
      <c r="C57" s="2">
        <v>1024</v>
      </c>
      <c r="D57" s="1">
        <f>4018382*10^-9</f>
        <v>4.018382E-3</v>
      </c>
      <c r="E57" s="1">
        <f>28.08-19.26</f>
        <v>8.8199999999999967</v>
      </c>
    </row>
    <row r="58" spans="3:37" x14ac:dyDescent="0.3">
      <c r="C58" s="2">
        <v>2048</v>
      </c>
      <c r="D58" s="1">
        <f>31514411*10^-9</f>
        <v>3.1514410999999999E-2</v>
      </c>
      <c r="E58" s="1">
        <f>(67.526-58.815)</f>
        <v>8.7109999999999985</v>
      </c>
      <c r="U58" s="4" t="s">
        <v>2</v>
      </c>
      <c r="V58" s="4" t="s">
        <v>3</v>
      </c>
      <c r="X58" s="4" t="s">
        <v>2</v>
      </c>
      <c r="Y58" s="4" t="s">
        <v>4</v>
      </c>
      <c r="AA58" s="4" t="s">
        <v>2</v>
      </c>
      <c r="AB58" s="4" t="s">
        <v>5</v>
      </c>
      <c r="AF58" s="1">
        <f>1.248*10^-9</f>
        <v>1.248E-9</v>
      </c>
      <c r="AG58" s="1">
        <f>2720*10^-9</f>
        <v>2.7200000000000002E-6</v>
      </c>
      <c r="AI58" s="1">
        <f>230284*10^-6</f>
        <v>0.23028399999999999</v>
      </c>
      <c r="AJ58" s="1">
        <f>(23.705-15.247)</f>
        <v>8.4579999999999984</v>
      </c>
    </row>
    <row r="59" spans="3:37" x14ac:dyDescent="0.3">
      <c r="C59" s="2">
        <v>4096</v>
      </c>
      <c r="D59" s="1">
        <f>257320488*10^-9</f>
        <v>0.25732048800000001</v>
      </c>
      <c r="E59" s="1">
        <f>759.17-749.12</f>
        <v>10.049999999999955</v>
      </c>
      <c r="U59" s="4"/>
      <c r="V59" s="4"/>
      <c r="X59" s="4"/>
      <c r="Y59" s="4"/>
      <c r="AA59" s="4"/>
      <c r="AB59" s="4"/>
      <c r="AF59" s="1">
        <f>1.408*10^-9</f>
        <v>1.4080000000000001E-9</v>
      </c>
      <c r="AG59" s="1">
        <f>3904*10^-9</f>
        <v>3.9040000000000002E-6</v>
      </c>
      <c r="AI59" s="1">
        <f>228477*10^-6</f>
        <v>0.22847699999999999</v>
      </c>
      <c r="AJ59" s="1">
        <f>21.08-12.29</f>
        <v>8.7899999999999991</v>
      </c>
    </row>
    <row r="60" spans="3:37" x14ac:dyDescent="0.3">
      <c r="C60" s="2">
        <v>8192</v>
      </c>
      <c r="D60" s="1">
        <f>2058869684*10^-9</f>
        <v>2.0588696840000003</v>
      </c>
      <c r="E60" s="1">
        <f>6554.56-6535.75</f>
        <v>18.8100000000004</v>
      </c>
      <c r="U60" s="1">
        <v>8</v>
      </c>
      <c r="V60" s="1">
        <f>2720*10^-9</f>
        <v>2.7200000000000002E-6</v>
      </c>
      <c r="X60" s="1">
        <v>8</v>
      </c>
      <c r="Y60" s="1">
        <f>(23.705-15.247)</f>
        <v>8.4579999999999984</v>
      </c>
      <c r="AA60" s="1">
        <v>8</v>
      </c>
      <c r="AB60" s="1">
        <v>3.0000000000000001E-3</v>
      </c>
      <c r="AF60" s="1">
        <f>2.592*10^-9</f>
        <v>2.5920000000000001E-9</v>
      </c>
      <c r="AG60" s="1">
        <f>6336*10^-9</f>
        <v>6.336E-6</v>
      </c>
      <c r="AI60" s="1">
        <f>230658*10^-6</f>
        <v>0.230658</v>
      </c>
      <c r="AJ60" s="1">
        <f>21.163-12.293</f>
        <v>8.870000000000001</v>
      </c>
    </row>
    <row r="61" spans="3:37" x14ac:dyDescent="0.3">
      <c r="C61" s="2">
        <v>12288</v>
      </c>
      <c r="D61" s="1">
        <f>30823584258*10^-9</f>
        <v>30.823584258</v>
      </c>
      <c r="E61" s="1">
        <f>21650.7-21594.79</f>
        <v>55.909999999999854</v>
      </c>
      <c r="U61" s="1">
        <v>16</v>
      </c>
      <c r="V61" s="1">
        <f>3904*10^-9</f>
        <v>3.9040000000000002E-6</v>
      </c>
      <c r="X61" s="1">
        <v>16</v>
      </c>
      <c r="Y61" s="1">
        <f>21.08-12.29</f>
        <v>8.7899999999999991</v>
      </c>
      <c r="AA61" s="1">
        <v>16</v>
      </c>
      <c r="AB61" s="1">
        <v>8.0000000000000002E-3</v>
      </c>
      <c r="AF61" s="1">
        <f>4288*10^-9</f>
        <v>4.2880000000000003E-6</v>
      </c>
      <c r="AG61" s="1">
        <f>11392*10^-9</f>
        <v>1.1392E-5</v>
      </c>
      <c r="AI61" s="1">
        <f>232970*10^-6</f>
        <v>0.23296999999999998</v>
      </c>
      <c r="AJ61" s="1">
        <f>21.34-12.404</f>
        <v>8.9359999999999999</v>
      </c>
    </row>
    <row r="62" spans="3:37" x14ac:dyDescent="0.3">
      <c r="U62" s="1">
        <v>32</v>
      </c>
      <c r="V62" s="1">
        <f>6336*10^-9</f>
        <v>6.336E-6</v>
      </c>
      <c r="X62" s="1">
        <v>32</v>
      </c>
      <c r="Y62" s="1">
        <f>21.163-12.293</f>
        <v>8.870000000000001</v>
      </c>
      <c r="AA62" s="1">
        <v>32</v>
      </c>
      <c r="AB62" s="1">
        <f>0.025+0.008</f>
        <v>3.3000000000000002E-2</v>
      </c>
      <c r="AF62" s="1">
        <f>7521*10^-9</f>
        <v>7.5210000000000005E-6</v>
      </c>
      <c r="AG62" s="1">
        <f>37728*10^-9</f>
        <v>3.7728000000000002E-5</v>
      </c>
      <c r="AI62" s="1">
        <f>234264*10^-6</f>
        <v>0.234264</v>
      </c>
      <c r="AJ62" s="1">
        <f>21.332-12.367</f>
        <v>8.9649999999999999</v>
      </c>
    </row>
    <row r="63" spans="3:37" x14ac:dyDescent="0.3">
      <c r="U63" s="1">
        <v>64</v>
      </c>
      <c r="V63" s="1">
        <f>11392*10^-9</f>
        <v>1.1392E-5</v>
      </c>
      <c r="X63" s="1">
        <v>64</v>
      </c>
      <c r="Y63" s="1">
        <f>21.34-12.404</f>
        <v>8.9359999999999999</v>
      </c>
      <c r="AA63" s="1">
        <v>64</v>
      </c>
      <c r="AB63" s="1">
        <f>0.098+0.033</f>
        <v>0.13100000000000001</v>
      </c>
      <c r="AF63" s="1">
        <f>27552*10^-9</f>
        <v>2.7552000000000003E-5</v>
      </c>
      <c r="AG63" s="1">
        <f>78433*10^-9</f>
        <v>7.8432999999999999E-5</v>
      </c>
      <c r="AI63" s="1">
        <f>266145*10^-6</f>
        <v>0.26614499999999996</v>
      </c>
      <c r="AJ63" s="1">
        <f>21.093-12.188</f>
        <v>8.9049999999999994</v>
      </c>
    </row>
    <row r="64" spans="3:37" x14ac:dyDescent="0.3">
      <c r="U64" s="1">
        <v>128</v>
      </c>
      <c r="V64" s="1">
        <f>37728*10^-9</f>
        <v>3.7728000000000002E-5</v>
      </c>
      <c r="X64" s="1">
        <v>128</v>
      </c>
      <c r="Y64" s="1">
        <f>21.332-12.367</f>
        <v>8.9649999999999999</v>
      </c>
      <c r="AA64" s="1">
        <v>128</v>
      </c>
      <c r="AB64" s="1">
        <f>0.393+0.131</f>
        <v>0.52400000000000002</v>
      </c>
      <c r="AF64" s="1">
        <f>132641*10^-9</f>
        <v>1.3264100000000002E-4</v>
      </c>
      <c r="AG64" s="1">
        <f>578530*10^-9</f>
        <v>5.7853000000000006E-4</v>
      </c>
      <c r="AI64" s="1">
        <f>490720*10^-6</f>
        <v>0.49071999999999999</v>
      </c>
      <c r="AJ64" s="1">
        <f>21.325-12.539</f>
        <v>8.7859999999999996</v>
      </c>
    </row>
    <row r="65" spans="21:36" x14ac:dyDescent="0.3">
      <c r="U65" s="1">
        <v>256</v>
      </c>
      <c r="V65" s="1">
        <f>78433*10^-9</f>
        <v>7.8432999999999999E-5</v>
      </c>
      <c r="X65" s="1">
        <v>256</v>
      </c>
      <c r="Y65" s="1">
        <f>21.093-12.188</f>
        <v>8.9049999999999994</v>
      </c>
      <c r="AA65" s="1">
        <v>256</v>
      </c>
      <c r="AB65" s="1">
        <f>1.573+0.524</f>
        <v>2.097</v>
      </c>
      <c r="AF65" s="1">
        <f>984227*10^-9</f>
        <v>9.8422700000000006E-4</v>
      </c>
      <c r="AG65" s="1">
        <f>4018382*10^-9</f>
        <v>4.018382E-3</v>
      </c>
      <c r="AI65" s="1">
        <f>3+1753158*10^-6</f>
        <v>4.753158</v>
      </c>
      <c r="AJ65" s="1">
        <f>28.08-19.26</f>
        <v>8.8199999999999967</v>
      </c>
    </row>
    <row r="66" spans="21:36" x14ac:dyDescent="0.3">
      <c r="U66" s="2">
        <v>512</v>
      </c>
      <c r="V66" s="1">
        <f>578530*10^-9</f>
        <v>5.7853000000000006E-4</v>
      </c>
      <c r="X66" s="2">
        <v>512</v>
      </c>
      <c r="Y66" s="1">
        <f>21.325-12.539</f>
        <v>8.7859999999999996</v>
      </c>
      <c r="AA66" s="2">
        <v>512</v>
      </c>
      <c r="AB66" s="1">
        <f>6.291+2.097</f>
        <v>8.3879999999999999</v>
      </c>
      <c r="AF66" s="1">
        <f>7611317*10^-9</f>
        <v>7.6113170000000003E-3</v>
      </c>
      <c r="AG66" s="1">
        <f>31514411*10^-9</f>
        <v>3.1514410999999999E-2</v>
      </c>
      <c r="AI66" s="1">
        <f>32+14082*10^-6</f>
        <v>32.014082000000002</v>
      </c>
      <c r="AJ66" s="1">
        <f>(67.526-58.815)</f>
        <v>8.7109999999999985</v>
      </c>
    </row>
    <row r="67" spans="21:36" x14ac:dyDescent="0.3">
      <c r="U67" s="2">
        <v>1024</v>
      </c>
      <c r="V67" s="1">
        <f>4018382*10^-9</f>
        <v>4.018382E-3</v>
      </c>
      <c r="X67" s="2">
        <v>1024</v>
      </c>
      <c r="Y67" s="1">
        <f>28.08-19.26</f>
        <v>8.8199999999999967</v>
      </c>
      <c r="AA67" s="2">
        <v>1024</v>
      </c>
      <c r="AB67" s="1">
        <f>25.166+8.389</f>
        <v>33.555</v>
      </c>
      <c r="AF67" s="1">
        <f>71870155*10^-9</f>
        <v>7.1870155000000005E-2</v>
      </c>
      <c r="AG67" s="1">
        <f>257320488*10^-9</f>
        <v>0.25732048800000001</v>
      </c>
      <c r="AI67" s="1">
        <f>888+2365142*10^-6</f>
        <v>890.36514199999999</v>
      </c>
      <c r="AJ67" s="1">
        <f>759.17-749.12</f>
        <v>10.049999999999955</v>
      </c>
    </row>
    <row r="68" spans="21:36" x14ac:dyDescent="0.3">
      <c r="U68" s="2">
        <v>2048</v>
      </c>
      <c r="V68" s="1">
        <f>31514411*10^-9</f>
        <v>3.1514410999999999E-2</v>
      </c>
      <c r="X68" s="2">
        <v>2048</v>
      </c>
      <c r="Y68" s="1">
        <f>(67.526-58.815)</f>
        <v>8.7109999999999985</v>
      </c>
      <c r="AA68" s="2">
        <v>2048</v>
      </c>
      <c r="AB68" s="2">
        <f>100.663+33.554</f>
        <v>134.21699999999998</v>
      </c>
      <c r="AF68" s="1">
        <f>71802618*10^-9</f>
        <v>7.1802617999999999E-2</v>
      </c>
      <c r="AG68" s="1">
        <f>2058869684*10^-9</f>
        <v>2.0588696840000003</v>
      </c>
      <c r="AI68" s="1">
        <f>677+549.4*10^-3</f>
        <v>677.54939999999999</v>
      </c>
      <c r="AJ68" s="1">
        <f>6554.56-6535.75</f>
        <v>18.8100000000004</v>
      </c>
    </row>
    <row r="69" spans="21:36" x14ac:dyDescent="0.3">
      <c r="U69" s="2">
        <v>4096</v>
      </c>
      <c r="V69" s="1">
        <f>257320488*10^-9</f>
        <v>0.25732048800000001</v>
      </c>
      <c r="X69" s="2">
        <v>4096</v>
      </c>
      <c r="Y69" s="1">
        <f>759.17-749.12</f>
        <v>10.049999999999955</v>
      </c>
      <c r="AA69" s="2">
        <v>4096</v>
      </c>
      <c r="AB69" s="2">
        <f>402.653+134.218</f>
        <v>536.87099999999998</v>
      </c>
      <c r="AF69" s="1">
        <f>72057951*10^-9</f>
        <v>7.2057951000000009E-2</v>
      </c>
      <c r="AG69" s="1">
        <f>30823584258*10^-9</f>
        <v>30.823584258</v>
      </c>
      <c r="AI69" s="1">
        <f>630+984*10^-3</f>
        <v>630.98400000000004</v>
      </c>
      <c r="AJ69" s="1">
        <f>21650.7-21594.79</f>
        <v>55.909999999999854</v>
      </c>
    </row>
    <row r="70" spans="21:36" x14ac:dyDescent="0.3">
      <c r="U70" s="2">
        <v>8192</v>
      </c>
      <c r="V70" s="1">
        <f>2058869684*10^-9</f>
        <v>2.0588696840000003</v>
      </c>
      <c r="X70" s="2">
        <v>8192</v>
      </c>
      <c r="Y70" s="1">
        <f>6554.56-6535.75</f>
        <v>18.8100000000004</v>
      </c>
      <c r="AA70" s="2">
        <v>8192</v>
      </c>
      <c r="AB70" s="1">
        <f>1610.613+536.871</f>
        <v>2147.4839999999999</v>
      </c>
      <c r="AF70" s="1">
        <f>71846264*10^-9</f>
        <v>7.1846264000000007E-2</v>
      </c>
      <c r="AI70" s="1">
        <f>622+647.2*10^-3</f>
        <v>622.6472</v>
      </c>
    </row>
    <row r="71" spans="21:36" x14ac:dyDescent="0.3">
      <c r="U71" s="2">
        <v>12288</v>
      </c>
      <c r="V71" s="1">
        <f>30823584258*10^-9</f>
        <v>30.823584258</v>
      </c>
      <c r="X71" s="2">
        <v>12288</v>
      </c>
      <c r="Y71" s="1">
        <f>21650.7-21594.79</f>
        <v>55.909999999999854</v>
      </c>
      <c r="AA71" s="2">
        <v>12288</v>
      </c>
      <c r="AB71" s="2">
        <f>3623.879+1207.96</f>
        <v>4831.8389999999999</v>
      </c>
      <c r="AF71" s="1">
        <f>71820306*10^-9</f>
        <v>7.1820306E-2</v>
      </c>
      <c r="AI71" s="1">
        <f>603+980*10^-3</f>
        <v>603.98</v>
      </c>
    </row>
    <row r="91" spans="31:33" x14ac:dyDescent="0.3">
      <c r="AE91" s="4" t="s">
        <v>2</v>
      </c>
      <c r="AF91" s="4" t="s">
        <v>3</v>
      </c>
      <c r="AG91" s="4" t="s">
        <v>4</v>
      </c>
    </row>
    <row r="92" spans="31:33" x14ac:dyDescent="0.3">
      <c r="AE92" s="4"/>
      <c r="AF92" s="4"/>
      <c r="AG92" s="4"/>
    </row>
    <row r="93" spans="31:33" x14ac:dyDescent="0.3">
      <c r="AE93" s="1">
        <v>8</v>
      </c>
      <c r="AF93" s="1">
        <f>2720*10^-9</f>
        <v>2.7200000000000002E-6</v>
      </c>
      <c r="AG93" s="1">
        <f>(23.705-15.247)</f>
        <v>8.4579999999999984</v>
      </c>
    </row>
    <row r="94" spans="31:33" x14ac:dyDescent="0.3">
      <c r="AE94" s="1">
        <v>16</v>
      </c>
      <c r="AF94" s="1">
        <f>3904*10^-9</f>
        <v>3.9040000000000002E-6</v>
      </c>
      <c r="AG94" s="1">
        <f>21.08-12.29</f>
        <v>8.7899999999999991</v>
      </c>
    </row>
    <row r="95" spans="31:33" x14ac:dyDescent="0.3">
      <c r="AE95" s="1">
        <v>32</v>
      </c>
      <c r="AF95" s="1">
        <f>6336*10^-9</f>
        <v>6.336E-6</v>
      </c>
      <c r="AG95" s="1">
        <f>21.163-12.293</f>
        <v>8.870000000000001</v>
      </c>
    </row>
    <row r="96" spans="31:33" x14ac:dyDescent="0.3">
      <c r="AE96" s="1">
        <v>64</v>
      </c>
      <c r="AF96" s="1">
        <f>11392*10^-9</f>
        <v>1.1392E-5</v>
      </c>
      <c r="AG96" s="1">
        <f>21.34-12.404</f>
        <v>8.9359999999999999</v>
      </c>
    </row>
    <row r="97" spans="31:33" x14ac:dyDescent="0.3">
      <c r="AE97" s="1">
        <v>128</v>
      </c>
      <c r="AF97" s="1">
        <f>37728*10^-9</f>
        <v>3.7728000000000002E-5</v>
      </c>
      <c r="AG97" s="1">
        <f>21.332-12.367</f>
        <v>8.9649999999999999</v>
      </c>
    </row>
    <row r="98" spans="31:33" x14ac:dyDescent="0.3">
      <c r="AE98" s="1">
        <v>256</v>
      </c>
      <c r="AF98" s="1">
        <f>78433*10^-9</f>
        <v>7.8432999999999999E-5</v>
      </c>
      <c r="AG98" s="1">
        <f>21.093-12.188</f>
        <v>8.9049999999999994</v>
      </c>
    </row>
    <row r="99" spans="31:33" x14ac:dyDescent="0.3">
      <c r="AE99" s="2">
        <v>512</v>
      </c>
      <c r="AF99" s="1">
        <f>578530*10^-9</f>
        <v>5.7853000000000006E-4</v>
      </c>
      <c r="AG99" s="1">
        <f>21.325-12.539</f>
        <v>8.7859999999999996</v>
      </c>
    </row>
    <row r="100" spans="31:33" x14ac:dyDescent="0.3">
      <c r="AE100" s="2">
        <v>1024</v>
      </c>
      <c r="AF100" s="1">
        <f>4018382*10^-9</f>
        <v>4.018382E-3</v>
      </c>
      <c r="AG100" s="1">
        <f>28.08-19.26</f>
        <v>8.8199999999999967</v>
      </c>
    </row>
    <row r="101" spans="31:33" x14ac:dyDescent="0.3">
      <c r="AE101" s="2">
        <v>2048</v>
      </c>
      <c r="AF101" s="1">
        <f>31514411*10^-9</f>
        <v>3.1514410999999999E-2</v>
      </c>
      <c r="AG101" s="1">
        <f>(67.526-58.815)</f>
        <v>8.7109999999999985</v>
      </c>
    </row>
    <row r="102" spans="31:33" x14ac:dyDescent="0.3">
      <c r="AE102" s="2">
        <v>4096</v>
      </c>
      <c r="AF102" s="1">
        <f>257320488*10^-9</f>
        <v>0.25732048800000001</v>
      </c>
      <c r="AG102" s="1">
        <f>759.17-749.12</f>
        <v>10.049999999999955</v>
      </c>
    </row>
    <row r="103" spans="31:33" x14ac:dyDescent="0.3">
      <c r="AE103" s="2">
        <v>8192</v>
      </c>
      <c r="AF103" s="1">
        <f>2058869684*10^-9</f>
        <v>2.0588696840000003</v>
      </c>
      <c r="AG103" s="1">
        <f>6554.56-6535.75</f>
        <v>18.8100000000004</v>
      </c>
    </row>
    <row r="104" spans="31:33" x14ac:dyDescent="0.3">
      <c r="AE104" s="2">
        <v>12288</v>
      </c>
      <c r="AF104" s="1">
        <f>30823584258*10^-9</f>
        <v>30.823584258</v>
      </c>
      <c r="AG104" s="1">
        <f>21650.7-21594.79</f>
        <v>55.909999999999854</v>
      </c>
    </row>
  </sheetData>
  <mergeCells count="44">
    <mergeCell ref="AI36:AI37"/>
    <mergeCell ref="AJ36:AJ37"/>
    <mergeCell ref="AK36:AK37"/>
    <mergeCell ref="AG91:AG92"/>
    <mergeCell ref="C48:C49"/>
    <mergeCell ref="D48:D49"/>
    <mergeCell ref="E48:E49"/>
    <mergeCell ref="AE91:AE92"/>
    <mergeCell ref="AF91:AF92"/>
    <mergeCell ref="AF36:AF37"/>
    <mergeCell ref="AG36:AG37"/>
    <mergeCell ref="AE36:AE37"/>
    <mergeCell ref="U58:U59"/>
    <mergeCell ref="V58:V59"/>
    <mergeCell ref="X58:X59"/>
    <mergeCell ref="Y58:Y59"/>
    <mergeCell ref="AA58:AA59"/>
    <mergeCell ref="AB58:AB59"/>
    <mergeCell ref="U3:U4"/>
    <mergeCell ref="V3:V4"/>
    <mergeCell ref="Y3:Y4"/>
    <mergeCell ref="AB3:AB4"/>
    <mergeCell ref="X3:X4"/>
    <mergeCell ref="AA3:AA4"/>
    <mergeCell ref="C2:F2"/>
    <mergeCell ref="C3:C4"/>
    <mergeCell ref="D3:D4"/>
    <mergeCell ref="E3:E4"/>
    <mergeCell ref="F3:F4"/>
    <mergeCell ref="I2:L2"/>
    <mergeCell ref="I3:I4"/>
    <mergeCell ref="J3:J4"/>
    <mergeCell ref="K3:K4"/>
    <mergeCell ref="L3:L4"/>
    <mergeCell ref="J23:J24"/>
    <mergeCell ref="K23:K24"/>
    <mergeCell ref="L23:L24"/>
    <mergeCell ref="I22:L22"/>
    <mergeCell ref="C23:C24"/>
    <mergeCell ref="D23:D24"/>
    <mergeCell ref="E23:E24"/>
    <mergeCell ref="F23:F24"/>
    <mergeCell ref="I23:I24"/>
    <mergeCell ref="C22:F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8ADF-2C73-4B44-B673-4902D7292529}">
  <dimension ref="C2:G32"/>
  <sheetViews>
    <sheetView zoomScale="145" zoomScaleNormal="145" workbookViewId="0">
      <selection activeCell="C7" sqref="C7"/>
    </sheetView>
  </sheetViews>
  <sheetFormatPr defaultColWidth="8.88671875" defaultRowHeight="14.4" x14ac:dyDescent="0.3"/>
  <cols>
    <col min="4" max="5" width="21.33203125" customWidth="1"/>
    <col min="6" max="6" width="17.109375" customWidth="1"/>
  </cols>
  <sheetData>
    <row r="2" spans="3:7" x14ac:dyDescent="0.3">
      <c r="C2" s="5" t="s">
        <v>11</v>
      </c>
      <c r="D2" s="5"/>
      <c r="E2" s="5"/>
      <c r="F2" s="5"/>
    </row>
    <row r="3" spans="3:7" x14ac:dyDescent="0.3">
      <c r="C3" s="4" t="s">
        <v>2</v>
      </c>
      <c r="D3" s="4" t="s">
        <v>12</v>
      </c>
      <c r="E3" s="4" t="s">
        <v>4</v>
      </c>
      <c r="F3" s="4" t="s">
        <v>6</v>
      </c>
      <c r="G3" s="3"/>
    </row>
    <row r="4" spans="3:7" x14ac:dyDescent="0.3">
      <c r="C4" s="4"/>
      <c r="D4" s="4"/>
      <c r="E4" s="4"/>
      <c r="F4" s="4"/>
      <c r="G4" s="3"/>
    </row>
    <row r="5" spans="3:7" x14ac:dyDescent="0.3">
      <c r="C5" s="1"/>
      <c r="D5" s="1"/>
      <c r="E5" s="1"/>
      <c r="F5" s="1"/>
      <c r="G5" s="3"/>
    </row>
    <row r="6" spans="3:7" x14ac:dyDescent="0.3">
      <c r="C6" s="1"/>
      <c r="D6" s="1"/>
      <c r="E6" s="1"/>
      <c r="F6" s="1"/>
      <c r="G6" s="3"/>
    </row>
    <row r="7" spans="3:7" x14ac:dyDescent="0.3">
      <c r="C7" s="1"/>
      <c r="D7" s="1"/>
      <c r="E7" s="1"/>
      <c r="F7" s="1"/>
      <c r="G7" s="3"/>
    </row>
    <row r="8" spans="3:7" x14ac:dyDescent="0.3">
      <c r="C8" s="1"/>
      <c r="D8" s="1"/>
      <c r="E8" s="1"/>
      <c r="F8" s="1"/>
      <c r="G8" s="3"/>
    </row>
    <row r="9" spans="3:7" x14ac:dyDescent="0.3">
      <c r="C9" s="1"/>
      <c r="D9" s="1"/>
      <c r="E9" s="1"/>
      <c r="F9" s="1"/>
      <c r="G9" s="3"/>
    </row>
    <row r="10" spans="3:7" x14ac:dyDescent="0.3">
      <c r="C10" s="1"/>
      <c r="D10" s="1"/>
      <c r="E10" s="1"/>
      <c r="F10" s="1"/>
      <c r="G10" s="3"/>
    </row>
    <row r="11" spans="3:7" x14ac:dyDescent="0.3">
      <c r="C11" s="1"/>
      <c r="D11" s="1"/>
      <c r="E11" s="1"/>
      <c r="F11" s="1"/>
      <c r="G11" s="3"/>
    </row>
    <row r="12" spans="3:7" x14ac:dyDescent="0.3">
      <c r="C12" s="1"/>
      <c r="D12" s="1"/>
      <c r="E12" s="1"/>
      <c r="F12" s="1"/>
      <c r="G12" s="3"/>
    </row>
    <row r="13" spans="3:7" x14ac:dyDescent="0.3">
      <c r="C13" s="2"/>
      <c r="D13" s="2"/>
      <c r="E13" s="2"/>
      <c r="F13" s="2"/>
    </row>
    <row r="14" spans="3:7" x14ac:dyDescent="0.3">
      <c r="C14" s="2"/>
      <c r="D14" s="2"/>
      <c r="E14" s="2"/>
      <c r="F14" s="2"/>
    </row>
    <row r="15" spans="3:7" x14ac:dyDescent="0.3">
      <c r="C15" s="2"/>
      <c r="D15" s="2"/>
      <c r="E15" s="2"/>
      <c r="F15" s="2"/>
    </row>
    <row r="16" spans="3:7" x14ac:dyDescent="0.3">
      <c r="C16" s="2"/>
      <c r="D16" s="2"/>
      <c r="E16" s="2"/>
      <c r="F16" s="2"/>
    </row>
    <row r="18" spans="3:6" x14ac:dyDescent="0.3">
      <c r="C18" s="5" t="s">
        <v>9</v>
      </c>
      <c r="D18" s="5"/>
      <c r="E18" s="5"/>
      <c r="F18" s="5"/>
    </row>
    <row r="19" spans="3:6" x14ac:dyDescent="0.3">
      <c r="C19" s="4" t="s">
        <v>2</v>
      </c>
      <c r="D19" s="4" t="s">
        <v>12</v>
      </c>
      <c r="E19" s="4" t="s">
        <v>4</v>
      </c>
      <c r="F19" s="4" t="s">
        <v>6</v>
      </c>
    </row>
    <row r="20" spans="3:6" x14ac:dyDescent="0.3">
      <c r="C20" s="4"/>
      <c r="D20" s="4"/>
      <c r="E20" s="4"/>
      <c r="F20" s="4"/>
    </row>
    <row r="21" spans="3:6" x14ac:dyDescent="0.3">
      <c r="C21" s="1"/>
      <c r="D21" s="1"/>
      <c r="E21" s="1"/>
      <c r="F21" s="1"/>
    </row>
    <row r="22" spans="3:6" x14ac:dyDescent="0.3">
      <c r="C22" s="1"/>
      <c r="D22" s="1"/>
      <c r="E22" s="1"/>
      <c r="F22" s="1"/>
    </row>
    <row r="23" spans="3:6" x14ac:dyDescent="0.3">
      <c r="C23" s="1"/>
      <c r="D23" s="1"/>
      <c r="E23" s="1"/>
      <c r="F23" s="1"/>
    </row>
    <row r="24" spans="3:6" x14ac:dyDescent="0.3">
      <c r="C24" s="1"/>
      <c r="D24" s="1"/>
      <c r="E24" s="1"/>
      <c r="F24" s="1"/>
    </row>
    <row r="25" spans="3:6" x14ac:dyDescent="0.3">
      <c r="C25" s="1"/>
      <c r="D25" s="1"/>
      <c r="E25" s="1"/>
      <c r="F25" s="1"/>
    </row>
    <row r="26" spans="3:6" x14ac:dyDescent="0.3">
      <c r="C26" s="1"/>
      <c r="D26" s="1"/>
      <c r="E26" s="1"/>
      <c r="F26" s="1"/>
    </row>
    <row r="27" spans="3:6" x14ac:dyDescent="0.3">
      <c r="C27" s="1"/>
      <c r="D27" s="1"/>
      <c r="E27" s="1"/>
      <c r="F27" s="1"/>
    </row>
    <row r="28" spans="3:6" x14ac:dyDescent="0.3">
      <c r="C28" s="1"/>
      <c r="D28" s="1"/>
      <c r="E28" s="1"/>
      <c r="F28" s="1"/>
    </row>
    <row r="29" spans="3:6" x14ac:dyDescent="0.3">
      <c r="C29" s="2"/>
      <c r="D29" s="2"/>
      <c r="E29" s="2"/>
      <c r="F29" s="2"/>
    </row>
    <row r="30" spans="3:6" x14ac:dyDescent="0.3">
      <c r="C30" s="2"/>
      <c r="D30" s="2"/>
      <c r="E30" s="2"/>
      <c r="F30" s="2"/>
    </row>
    <row r="31" spans="3:6" x14ac:dyDescent="0.3">
      <c r="C31" s="2"/>
      <c r="D31" s="2"/>
      <c r="E31" s="2"/>
      <c r="F31" s="2"/>
    </row>
    <row r="32" spans="3:6" x14ac:dyDescent="0.3">
      <c r="C32" s="2"/>
      <c r="D32" s="2"/>
      <c r="E32" s="2"/>
      <c r="F32" s="2"/>
    </row>
  </sheetData>
  <mergeCells count="10">
    <mergeCell ref="C19:C20"/>
    <mergeCell ref="D19:D20"/>
    <mergeCell ref="E19:E20"/>
    <mergeCell ref="F19:F20"/>
    <mergeCell ref="C18:F18"/>
    <mergeCell ref="C2:F2"/>
    <mergeCell ref="D3:D4"/>
    <mergeCell ref="E3:E4"/>
    <mergeCell ref="C3:C4"/>
    <mergeCell ref="F3:F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D96FD1371CE4E9DFD75B452B37C04" ma:contentTypeVersion="8" ma:contentTypeDescription="Create a new document." ma:contentTypeScope="" ma:versionID="ca2c99fa779ccfda786db9d47309ef1f">
  <xsd:schema xmlns:xsd="http://www.w3.org/2001/XMLSchema" xmlns:xs="http://www.w3.org/2001/XMLSchema" xmlns:p="http://schemas.microsoft.com/office/2006/metadata/properties" xmlns:ns2="6f66c49b-c57b-4d83-ba24-e8093b6fdc5f" targetNamespace="http://schemas.microsoft.com/office/2006/metadata/properties" ma:root="true" ma:fieldsID="ae5e793dcfdf337aba46d6af65b0fbb7" ns2:_="">
    <xsd:import namespace="6f66c49b-c57b-4d83-ba24-e8093b6fdc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6c49b-c57b-4d83-ba24-e8093b6fdc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5EED76-DE88-4DF8-9103-7D77FDF1956F}">
  <ds:schemaRefs>
    <ds:schemaRef ds:uri="http://www.w3.org/XML/1998/namespace"/>
    <ds:schemaRef ds:uri="http://schemas.microsoft.com/office/2006/metadata/properties"/>
    <ds:schemaRef ds:uri="6f66c49b-c57b-4d83-ba24-e8093b6fdc5f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38CA600-8E7B-49EA-B408-DCA87B4304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66c49b-c57b-4d83-ba24-e8093b6fdc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EC3699-EA0E-4100-8D14-52CC255D3A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GPU</vt:lpstr>
      <vt:lpstr>CPU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Robertus Hudi</dc:creator>
  <cp:keywords/>
  <dc:description/>
  <cp:lastModifiedBy>Robertus Hudi</cp:lastModifiedBy>
  <cp:revision/>
  <dcterms:created xsi:type="dcterms:W3CDTF">2024-06-04T06:39:37Z</dcterms:created>
  <dcterms:modified xsi:type="dcterms:W3CDTF">2024-12-18T01:10:05Z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0x010100F7ED96FD1371CE4E9DFD75B452B37C04</vt:lpwstr>
  </property>
</Properties>
</file>