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050"/>
  </bookViews>
  <sheets>
    <sheet name="TELA_INCIAL" sheetId="1" r:id="rId1"/>
    <sheet name="FORMATAÇÃO" sheetId="2" r:id="rId2"/>
  </sheets>
  <calcPr calcId="145621"/>
</workbook>
</file>

<file path=xl/calcChain.xml><?xml version="1.0" encoding="utf-8"?>
<calcChain xmlns="http://schemas.openxmlformats.org/spreadsheetml/2006/main">
  <c r="Y99" i="2" l="1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00" i="2"/>
  <c r="Y12" i="2"/>
  <c r="M100" i="2" l="1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K32" i="1" l="1"/>
  <c r="K33" i="1"/>
  <c r="K34" i="1"/>
  <c r="BB2" i="2" l="1"/>
  <c r="H4" i="2" s="1"/>
  <c r="T91" i="2" s="1"/>
  <c r="Z100" i="2"/>
  <c r="Z99" i="2"/>
  <c r="X99" i="2" s="1"/>
  <c r="Z98" i="2"/>
  <c r="X98" i="2" s="1"/>
  <c r="Z97" i="2"/>
  <c r="X97" i="2" s="1"/>
  <c r="Z96" i="2"/>
  <c r="X96" i="2" s="1"/>
  <c r="Z95" i="2"/>
  <c r="X95" i="2" s="1"/>
  <c r="Z94" i="2"/>
  <c r="X94" i="2" s="1"/>
  <c r="Z93" i="2"/>
  <c r="X93" i="2" s="1"/>
  <c r="Z92" i="2"/>
  <c r="X92" i="2" s="1"/>
  <c r="Z91" i="2"/>
  <c r="X91" i="2" s="1"/>
  <c r="Z90" i="2"/>
  <c r="X90" i="2" s="1"/>
  <c r="Z89" i="2"/>
  <c r="X89" i="2" s="1"/>
  <c r="Z88" i="2"/>
  <c r="X88" i="2" s="1"/>
  <c r="Z87" i="2"/>
  <c r="X87" i="2" s="1"/>
  <c r="Z86" i="2"/>
  <c r="X86" i="2" s="1"/>
  <c r="Z85" i="2"/>
  <c r="X85" i="2" s="1"/>
  <c r="Z84" i="2"/>
  <c r="X84" i="2" s="1"/>
  <c r="Z83" i="2"/>
  <c r="X83" i="2" s="1"/>
  <c r="Z82" i="2"/>
  <c r="X82" i="2" s="1"/>
  <c r="Z81" i="2"/>
  <c r="X81" i="2" s="1"/>
  <c r="Z80" i="2"/>
  <c r="X80" i="2" s="1"/>
  <c r="Z79" i="2"/>
  <c r="X79" i="2" s="1"/>
  <c r="Z78" i="2"/>
  <c r="X78" i="2" s="1"/>
  <c r="Z77" i="2"/>
  <c r="X77" i="2" s="1"/>
  <c r="Z76" i="2"/>
  <c r="X76" i="2" s="1"/>
  <c r="Z75" i="2"/>
  <c r="X75" i="2" s="1"/>
  <c r="Z74" i="2"/>
  <c r="X74" i="2" s="1"/>
  <c r="Z73" i="2"/>
  <c r="X73" i="2" s="1"/>
  <c r="Z72" i="2"/>
  <c r="X72" i="2" s="1"/>
  <c r="Z71" i="2"/>
  <c r="X71" i="2" s="1"/>
  <c r="Z70" i="2"/>
  <c r="X70" i="2" s="1"/>
  <c r="Z69" i="2"/>
  <c r="X69" i="2" s="1"/>
  <c r="Z68" i="2"/>
  <c r="X68" i="2" s="1"/>
  <c r="Z67" i="2"/>
  <c r="X67" i="2" s="1"/>
  <c r="Z66" i="2"/>
  <c r="X66" i="2" s="1"/>
  <c r="Z65" i="2"/>
  <c r="X65" i="2" s="1"/>
  <c r="Z64" i="2"/>
  <c r="X64" i="2" s="1"/>
  <c r="Z63" i="2"/>
  <c r="X63" i="2" s="1"/>
  <c r="Z62" i="2"/>
  <c r="X62" i="2" s="1"/>
  <c r="Z61" i="2"/>
  <c r="X61" i="2" s="1"/>
  <c r="Z60" i="2"/>
  <c r="X60" i="2" s="1"/>
  <c r="Z59" i="2"/>
  <c r="X59" i="2" s="1"/>
  <c r="Z58" i="2"/>
  <c r="X58" i="2" s="1"/>
  <c r="Z57" i="2"/>
  <c r="X57" i="2" s="1"/>
  <c r="Z56" i="2"/>
  <c r="X56" i="2" s="1"/>
  <c r="Z55" i="2"/>
  <c r="X55" i="2" s="1"/>
  <c r="Z54" i="2"/>
  <c r="X54" i="2" s="1"/>
  <c r="Z53" i="2"/>
  <c r="X53" i="2" s="1"/>
  <c r="Z52" i="2"/>
  <c r="X52" i="2" s="1"/>
  <c r="Z51" i="2"/>
  <c r="X51" i="2" s="1"/>
  <c r="Z50" i="2"/>
  <c r="X50" i="2" s="1"/>
  <c r="Z49" i="2"/>
  <c r="X49" i="2" s="1"/>
  <c r="Z48" i="2"/>
  <c r="X48" i="2" s="1"/>
  <c r="Z47" i="2"/>
  <c r="X47" i="2" s="1"/>
  <c r="Z46" i="2"/>
  <c r="X46" i="2" s="1"/>
  <c r="Z45" i="2"/>
  <c r="X45" i="2" s="1"/>
  <c r="Z44" i="2"/>
  <c r="X44" i="2" s="1"/>
  <c r="Z43" i="2"/>
  <c r="X43" i="2" s="1"/>
  <c r="Z42" i="2"/>
  <c r="X42" i="2" s="1"/>
  <c r="Z41" i="2"/>
  <c r="X41" i="2" s="1"/>
  <c r="Z40" i="2"/>
  <c r="X40" i="2" s="1"/>
  <c r="Z39" i="2"/>
  <c r="X39" i="2" s="1"/>
  <c r="Z38" i="2"/>
  <c r="X38" i="2" s="1"/>
  <c r="Z37" i="2"/>
  <c r="X37" i="2" s="1"/>
  <c r="Z36" i="2"/>
  <c r="X36" i="2" s="1"/>
  <c r="Z35" i="2"/>
  <c r="X35" i="2" s="1"/>
  <c r="Z34" i="2"/>
  <c r="X34" i="2" s="1"/>
  <c r="Z33" i="2"/>
  <c r="X33" i="2" s="1"/>
  <c r="Z32" i="2"/>
  <c r="X32" i="2" s="1"/>
  <c r="Z31" i="2"/>
  <c r="X31" i="2" s="1"/>
  <c r="Z30" i="2"/>
  <c r="X30" i="2" s="1"/>
  <c r="Z29" i="2"/>
  <c r="X29" i="2" s="1"/>
  <c r="Z28" i="2"/>
  <c r="X28" i="2" s="1"/>
  <c r="Z27" i="2"/>
  <c r="X27" i="2" s="1"/>
  <c r="Z26" i="2"/>
  <c r="X26" i="2" s="1"/>
  <c r="Z25" i="2"/>
  <c r="X25" i="2" s="1"/>
  <c r="Z24" i="2"/>
  <c r="X24" i="2" s="1"/>
  <c r="Z23" i="2"/>
  <c r="X23" i="2" s="1"/>
  <c r="Z22" i="2"/>
  <c r="X22" i="2" s="1"/>
  <c r="Z18" i="2"/>
  <c r="X18" i="2" s="1"/>
  <c r="Z17" i="2"/>
  <c r="X17" i="2" s="1"/>
  <c r="Z16" i="2"/>
  <c r="X16" i="2" s="1"/>
  <c r="Z15" i="2"/>
  <c r="X15" i="2" s="1"/>
  <c r="Z14" i="2"/>
  <c r="X14" i="2" s="1"/>
  <c r="Z13" i="2"/>
  <c r="X13" i="2" s="1"/>
  <c r="Z12" i="2"/>
  <c r="X12" i="2" s="1"/>
  <c r="T16" i="2" l="1"/>
  <c r="T21" i="2"/>
  <c r="T31" i="2"/>
  <c r="T36" i="2"/>
  <c r="T41" i="2"/>
  <c r="T46" i="2"/>
  <c r="T51" i="2"/>
  <c r="T56" i="2"/>
  <c r="T61" i="2"/>
  <c r="T66" i="2"/>
  <c r="T71" i="2"/>
  <c r="T76" i="2"/>
  <c r="T81" i="2"/>
  <c r="T86" i="2"/>
  <c r="T96" i="2"/>
  <c r="T12" i="2"/>
  <c r="T17" i="2"/>
  <c r="T22" i="2"/>
  <c r="T27" i="2"/>
  <c r="T32" i="2"/>
  <c r="T37" i="2"/>
  <c r="T42" i="2"/>
  <c r="T47" i="2"/>
  <c r="T52" i="2"/>
  <c r="T57" i="2"/>
  <c r="T62" i="2"/>
  <c r="T67" i="2"/>
  <c r="T72" i="2"/>
  <c r="T77" i="2"/>
  <c r="T82" i="2"/>
  <c r="T87" i="2"/>
  <c r="T92" i="2"/>
  <c r="T97" i="2"/>
  <c r="T18" i="2"/>
  <c r="T23" i="2"/>
  <c r="T33" i="2"/>
  <c r="T38" i="2"/>
  <c r="T43" i="2"/>
  <c r="T53" i="2"/>
  <c r="T58" i="2"/>
  <c r="T63" i="2"/>
  <c r="T68" i="2"/>
  <c r="T73" i="2"/>
  <c r="T78" i="2"/>
  <c r="T83" i="2"/>
  <c r="T88" i="2"/>
  <c r="T93" i="2"/>
  <c r="T98" i="2"/>
  <c r="T14" i="2"/>
  <c r="T19" i="2"/>
  <c r="T24" i="2"/>
  <c r="T29" i="2"/>
  <c r="T34" i="2"/>
  <c r="T39" i="2"/>
  <c r="T44" i="2"/>
  <c r="T49" i="2"/>
  <c r="T54" i="2"/>
  <c r="T59" i="2"/>
  <c r="T64" i="2"/>
  <c r="T69" i="2"/>
  <c r="T74" i="2"/>
  <c r="T79" i="2"/>
  <c r="T84" i="2"/>
  <c r="T89" i="2"/>
  <c r="T94" i="2"/>
  <c r="T99" i="2"/>
  <c r="T90" i="2"/>
  <c r="T95" i="2"/>
  <c r="T100" i="2"/>
  <c r="T13" i="2"/>
  <c r="T28" i="2"/>
  <c r="T48" i="2"/>
  <c r="T15" i="2"/>
  <c r="T20" i="2"/>
  <c r="T25" i="2"/>
  <c r="T30" i="2"/>
  <c r="T35" i="2"/>
  <c r="T40" i="2"/>
  <c r="T45" i="2"/>
  <c r="T50" i="2"/>
  <c r="T55" i="2"/>
  <c r="T60" i="2"/>
  <c r="T65" i="2"/>
  <c r="T70" i="2"/>
  <c r="T75" i="2"/>
  <c r="T80" i="2"/>
  <c r="T85" i="2"/>
  <c r="T26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Q22" i="2"/>
  <c r="Q27" i="2"/>
  <c r="Q25" i="2"/>
  <c r="AD25" i="2" s="1"/>
  <c r="Q23" i="2"/>
  <c r="AD23" i="2" s="1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Z21" i="2" s="1"/>
  <c r="X21" i="2" s="1"/>
  <c r="R20" i="2"/>
  <c r="Z20" i="2" s="1"/>
  <c r="X20" i="2" s="1"/>
  <c r="R19" i="2"/>
  <c r="Z19" i="2" s="1"/>
  <c r="X19" i="2" s="1"/>
  <c r="R18" i="2"/>
  <c r="R17" i="2"/>
  <c r="R16" i="2"/>
  <c r="R15" i="2"/>
  <c r="R14" i="2"/>
  <c r="AS100" i="2"/>
  <c r="AT100" i="2" s="1"/>
  <c r="AO100" i="2"/>
  <c r="AN100" i="2"/>
  <c r="AM100" i="2"/>
  <c r="AL100" i="2"/>
  <c r="AK100" i="2"/>
  <c r="AJ100" i="2"/>
  <c r="AI100" i="2"/>
  <c r="AH100" i="2"/>
  <c r="AG100" i="2"/>
  <c r="AE100" i="2"/>
  <c r="X100" i="2"/>
  <c r="W100" i="2"/>
  <c r="Q100" i="2"/>
  <c r="AD100" i="2" s="1"/>
  <c r="N100" i="2"/>
  <c r="I100" i="2"/>
  <c r="G100" i="2"/>
  <c r="F100" i="2"/>
  <c r="D100" i="2"/>
  <c r="C100" i="2"/>
  <c r="B100" i="2"/>
  <c r="AO99" i="2"/>
  <c r="AN99" i="2"/>
  <c r="AM99" i="2"/>
  <c r="AL99" i="2"/>
  <c r="AK99" i="2"/>
  <c r="AJ99" i="2"/>
  <c r="AI99" i="2"/>
  <c r="AH99" i="2"/>
  <c r="AG99" i="2"/>
  <c r="AE99" i="2"/>
  <c r="AD99" i="2"/>
  <c r="W99" i="2"/>
  <c r="Q99" i="2"/>
  <c r="N99" i="2"/>
  <c r="I99" i="2"/>
  <c r="G99" i="2"/>
  <c r="F99" i="2"/>
  <c r="D99" i="2"/>
  <c r="C99" i="2"/>
  <c r="B99" i="2"/>
  <c r="AS99" i="2" s="1"/>
  <c r="AT99" i="2" s="1"/>
  <c r="AO98" i="2"/>
  <c r="AN98" i="2"/>
  <c r="AM98" i="2"/>
  <c r="AL98" i="2"/>
  <c r="AK98" i="2"/>
  <c r="AJ98" i="2"/>
  <c r="AI98" i="2"/>
  <c r="AH98" i="2"/>
  <c r="AG98" i="2"/>
  <c r="AE98" i="2"/>
  <c r="W98" i="2"/>
  <c r="Q98" i="2"/>
  <c r="AD98" i="2" s="1"/>
  <c r="N98" i="2"/>
  <c r="I98" i="2"/>
  <c r="G98" i="2"/>
  <c r="F98" i="2"/>
  <c r="D98" i="2"/>
  <c r="C98" i="2"/>
  <c r="B98" i="2"/>
  <c r="AS98" i="2" s="1"/>
  <c r="AT98" i="2" s="1"/>
  <c r="AO97" i="2"/>
  <c r="AN97" i="2"/>
  <c r="AM97" i="2"/>
  <c r="AL97" i="2"/>
  <c r="AK97" i="2"/>
  <c r="AJ97" i="2"/>
  <c r="AI97" i="2"/>
  <c r="AH97" i="2"/>
  <c r="AG97" i="2"/>
  <c r="AE97" i="2"/>
  <c r="AD97" i="2"/>
  <c r="W97" i="2"/>
  <c r="Q97" i="2"/>
  <c r="N97" i="2"/>
  <c r="I97" i="2"/>
  <c r="G97" i="2"/>
  <c r="F97" i="2"/>
  <c r="D97" i="2"/>
  <c r="C97" i="2"/>
  <c r="B97" i="2"/>
  <c r="AS97" i="2" s="1"/>
  <c r="AT97" i="2" s="1"/>
  <c r="AO96" i="2"/>
  <c r="AN96" i="2"/>
  <c r="AM96" i="2"/>
  <c r="AL96" i="2"/>
  <c r="AK96" i="2"/>
  <c r="AJ96" i="2"/>
  <c r="AI96" i="2"/>
  <c r="AH96" i="2"/>
  <c r="AG96" i="2"/>
  <c r="AE96" i="2"/>
  <c r="AD96" i="2"/>
  <c r="W96" i="2"/>
  <c r="Q96" i="2"/>
  <c r="N96" i="2"/>
  <c r="I96" i="2"/>
  <c r="G96" i="2"/>
  <c r="F96" i="2"/>
  <c r="D96" i="2"/>
  <c r="C96" i="2"/>
  <c r="B96" i="2"/>
  <c r="AS96" i="2" s="1"/>
  <c r="AT96" i="2" s="1"/>
  <c r="AS95" i="2"/>
  <c r="AT95" i="2" s="1"/>
  <c r="AO95" i="2"/>
  <c r="AN95" i="2"/>
  <c r="AM95" i="2"/>
  <c r="AL95" i="2"/>
  <c r="AK95" i="2"/>
  <c r="AJ95" i="2"/>
  <c r="AI95" i="2"/>
  <c r="AH95" i="2"/>
  <c r="AG95" i="2"/>
  <c r="AE95" i="2"/>
  <c r="W95" i="2"/>
  <c r="Q95" i="2"/>
  <c r="AD95" i="2" s="1"/>
  <c r="N95" i="2"/>
  <c r="I95" i="2"/>
  <c r="G95" i="2"/>
  <c r="F95" i="2"/>
  <c r="D95" i="2"/>
  <c r="C95" i="2"/>
  <c r="B95" i="2"/>
  <c r="AO94" i="2"/>
  <c r="AN94" i="2"/>
  <c r="AM94" i="2"/>
  <c r="AL94" i="2"/>
  <c r="AK94" i="2"/>
  <c r="AJ94" i="2"/>
  <c r="AI94" i="2"/>
  <c r="AH94" i="2"/>
  <c r="AG94" i="2"/>
  <c r="AE94" i="2"/>
  <c r="AD94" i="2"/>
  <c r="W94" i="2"/>
  <c r="Q94" i="2"/>
  <c r="N94" i="2"/>
  <c r="I94" i="2"/>
  <c r="G94" i="2"/>
  <c r="F94" i="2"/>
  <c r="D94" i="2"/>
  <c r="C94" i="2"/>
  <c r="B94" i="2"/>
  <c r="AS94" i="2" s="1"/>
  <c r="AT94" i="2" s="1"/>
  <c r="AS93" i="2"/>
  <c r="AT93" i="2" s="1"/>
  <c r="AO93" i="2"/>
  <c r="AN93" i="2"/>
  <c r="AM93" i="2"/>
  <c r="AL93" i="2"/>
  <c r="AK93" i="2"/>
  <c r="AJ93" i="2"/>
  <c r="AI93" i="2"/>
  <c r="AH93" i="2"/>
  <c r="AG93" i="2"/>
  <c r="AE93" i="2"/>
  <c r="W93" i="2"/>
  <c r="Q93" i="2"/>
  <c r="AD93" i="2" s="1"/>
  <c r="N93" i="2"/>
  <c r="I93" i="2"/>
  <c r="G93" i="2"/>
  <c r="F93" i="2"/>
  <c r="D93" i="2"/>
  <c r="C93" i="2"/>
  <c r="B93" i="2"/>
  <c r="AO92" i="2"/>
  <c r="AN92" i="2"/>
  <c r="AM92" i="2"/>
  <c r="AL92" i="2"/>
  <c r="AK92" i="2"/>
  <c r="AJ92" i="2"/>
  <c r="AI92" i="2"/>
  <c r="AH92" i="2"/>
  <c r="AG92" i="2"/>
  <c r="AE92" i="2"/>
  <c r="AD92" i="2"/>
  <c r="W92" i="2"/>
  <c r="Q92" i="2"/>
  <c r="N92" i="2"/>
  <c r="I92" i="2"/>
  <c r="G92" i="2"/>
  <c r="F92" i="2"/>
  <c r="D92" i="2"/>
  <c r="C92" i="2"/>
  <c r="B92" i="2"/>
  <c r="AS92" i="2" s="1"/>
  <c r="AT92" i="2" s="1"/>
  <c r="AS91" i="2"/>
  <c r="AT91" i="2" s="1"/>
  <c r="AO91" i="2"/>
  <c r="AN91" i="2"/>
  <c r="AM91" i="2"/>
  <c r="AL91" i="2"/>
  <c r="AK91" i="2"/>
  <c r="AJ91" i="2"/>
  <c r="AI91" i="2"/>
  <c r="AH91" i="2"/>
  <c r="AG91" i="2"/>
  <c r="AE91" i="2"/>
  <c r="AD91" i="2"/>
  <c r="W91" i="2"/>
  <c r="Q91" i="2"/>
  <c r="N91" i="2"/>
  <c r="I91" i="2"/>
  <c r="G91" i="2"/>
  <c r="F91" i="2"/>
  <c r="D91" i="2"/>
  <c r="C91" i="2"/>
  <c r="B91" i="2"/>
  <c r="AO90" i="2"/>
  <c r="AN90" i="2"/>
  <c r="AM90" i="2"/>
  <c r="AL90" i="2"/>
  <c r="AK90" i="2"/>
  <c r="AJ90" i="2"/>
  <c r="AI90" i="2"/>
  <c r="AH90" i="2"/>
  <c r="AG90" i="2"/>
  <c r="AE90" i="2"/>
  <c r="W90" i="2"/>
  <c r="Q90" i="2"/>
  <c r="AD90" i="2" s="1"/>
  <c r="N90" i="2"/>
  <c r="I90" i="2"/>
  <c r="G90" i="2"/>
  <c r="F90" i="2"/>
  <c r="D90" i="2"/>
  <c r="C90" i="2"/>
  <c r="B90" i="2"/>
  <c r="AS90" i="2" s="1"/>
  <c r="AT90" i="2" s="1"/>
  <c r="AO89" i="2"/>
  <c r="AN89" i="2"/>
  <c r="AM89" i="2"/>
  <c r="AL89" i="2"/>
  <c r="AK89" i="2"/>
  <c r="AJ89" i="2"/>
  <c r="AI89" i="2"/>
  <c r="AH89" i="2"/>
  <c r="AG89" i="2"/>
  <c r="AE89" i="2"/>
  <c r="AD89" i="2"/>
  <c r="W89" i="2"/>
  <c r="Q89" i="2"/>
  <c r="N89" i="2"/>
  <c r="I89" i="2"/>
  <c r="G89" i="2"/>
  <c r="F89" i="2"/>
  <c r="D89" i="2"/>
  <c r="C89" i="2"/>
  <c r="B89" i="2"/>
  <c r="AS89" i="2" s="1"/>
  <c r="AT89" i="2" s="1"/>
  <c r="AS88" i="2"/>
  <c r="AT88" i="2" s="1"/>
  <c r="AO88" i="2"/>
  <c r="AN88" i="2"/>
  <c r="AM88" i="2"/>
  <c r="AL88" i="2"/>
  <c r="AK88" i="2"/>
  <c r="AJ88" i="2"/>
  <c r="AI88" i="2"/>
  <c r="AH88" i="2"/>
  <c r="AG88" i="2"/>
  <c r="AE88" i="2"/>
  <c r="W88" i="2"/>
  <c r="Q88" i="2"/>
  <c r="AD88" i="2" s="1"/>
  <c r="N88" i="2"/>
  <c r="I88" i="2"/>
  <c r="G88" i="2"/>
  <c r="F88" i="2"/>
  <c r="D88" i="2"/>
  <c r="C88" i="2"/>
  <c r="B88" i="2"/>
  <c r="AO87" i="2"/>
  <c r="AN87" i="2"/>
  <c r="AM87" i="2"/>
  <c r="AL87" i="2"/>
  <c r="AK87" i="2"/>
  <c r="AJ87" i="2"/>
  <c r="AI87" i="2"/>
  <c r="AH87" i="2"/>
  <c r="AG87" i="2"/>
  <c r="AE87" i="2"/>
  <c r="AD87" i="2"/>
  <c r="W87" i="2"/>
  <c r="Q87" i="2"/>
  <c r="N87" i="2"/>
  <c r="I87" i="2"/>
  <c r="G87" i="2"/>
  <c r="F87" i="2"/>
  <c r="D87" i="2"/>
  <c r="C87" i="2"/>
  <c r="B87" i="2"/>
  <c r="AS87" i="2" s="1"/>
  <c r="AT87" i="2" s="1"/>
  <c r="AS86" i="2"/>
  <c r="AT86" i="2" s="1"/>
  <c r="AO86" i="2"/>
  <c r="AN86" i="2"/>
  <c r="AM86" i="2"/>
  <c r="AL86" i="2"/>
  <c r="AK86" i="2"/>
  <c r="AJ86" i="2"/>
  <c r="AI86" i="2"/>
  <c r="AH86" i="2"/>
  <c r="AG86" i="2"/>
  <c r="AE86" i="2"/>
  <c r="AD86" i="2"/>
  <c r="W86" i="2"/>
  <c r="Q86" i="2"/>
  <c r="N86" i="2"/>
  <c r="I86" i="2"/>
  <c r="G86" i="2"/>
  <c r="F86" i="2"/>
  <c r="D86" i="2"/>
  <c r="C86" i="2"/>
  <c r="B86" i="2"/>
  <c r="AO85" i="2"/>
  <c r="AN85" i="2"/>
  <c r="AM85" i="2"/>
  <c r="AL85" i="2"/>
  <c r="AK85" i="2"/>
  <c r="AJ85" i="2"/>
  <c r="AI85" i="2"/>
  <c r="AH85" i="2"/>
  <c r="AG85" i="2"/>
  <c r="AE85" i="2"/>
  <c r="W85" i="2"/>
  <c r="Q85" i="2"/>
  <c r="AD85" i="2" s="1"/>
  <c r="N85" i="2"/>
  <c r="I85" i="2"/>
  <c r="G85" i="2"/>
  <c r="F85" i="2"/>
  <c r="D85" i="2"/>
  <c r="C85" i="2"/>
  <c r="B85" i="2"/>
  <c r="AS85" i="2" s="1"/>
  <c r="AT85" i="2" s="1"/>
  <c r="AO84" i="2"/>
  <c r="AN84" i="2"/>
  <c r="AM84" i="2"/>
  <c r="AL84" i="2"/>
  <c r="AK84" i="2"/>
  <c r="AJ84" i="2"/>
  <c r="AI84" i="2"/>
  <c r="AH84" i="2"/>
  <c r="AG84" i="2"/>
  <c r="AE84" i="2"/>
  <c r="AD84" i="2"/>
  <c r="W84" i="2"/>
  <c r="Q84" i="2"/>
  <c r="N84" i="2"/>
  <c r="I84" i="2"/>
  <c r="G84" i="2"/>
  <c r="F84" i="2"/>
  <c r="D84" i="2"/>
  <c r="C84" i="2"/>
  <c r="B84" i="2"/>
  <c r="AS84" i="2" s="1"/>
  <c r="AT84" i="2" s="1"/>
  <c r="AS83" i="2"/>
  <c r="AT83" i="2" s="1"/>
  <c r="AO83" i="2"/>
  <c r="AN83" i="2"/>
  <c r="AM83" i="2"/>
  <c r="AL83" i="2"/>
  <c r="AK83" i="2"/>
  <c r="AJ83" i="2"/>
  <c r="AI83" i="2"/>
  <c r="AH83" i="2"/>
  <c r="AG83" i="2"/>
  <c r="AE83" i="2"/>
  <c r="W83" i="2"/>
  <c r="Q83" i="2"/>
  <c r="AD83" i="2" s="1"/>
  <c r="N83" i="2"/>
  <c r="I83" i="2"/>
  <c r="G83" i="2"/>
  <c r="F83" i="2"/>
  <c r="D83" i="2"/>
  <c r="C83" i="2"/>
  <c r="B83" i="2"/>
  <c r="AO82" i="2"/>
  <c r="AN82" i="2"/>
  <c r="AM82" i="2"/>
  <c r="AL82" i="2"/>
  <c r="AK82" i="2"/>
  <c r="AJ82" i="2"/>
  <c r="AI82" i="2"/>
  <c r="AH82" i="2"/>
  <c r="AG82" i="2"/>
  <c r="AE82" i="2"/>
  <c r="AD82" i="2"/>
  <c r="W82" i="2"/>
  <c r="Q82" i="2"/>
  <c r="N82" i="2"/>
  <c r="I82" i="2"/>
  <c r="G82" i="2"/>
  <c r="F82" i="2"/>
  <c r="D82" i="2"/>
  <c r="C82" i="2"/>
  <c r="B82" i="2"/>
  <c r="AS82" i="2" s="1"/>
  <c r="AT82" i="2" s="1"/>
  <c r="AS81" i="2"/>
  <c r="AT81" i="2" s="1"/>
  <c r="AO81" i="2"/>
  <c r="AN81" i="2"/>
  <c r="AM81" i="2"/>
  <c r="AL81" i="2"/>
  <c r="AK81" i="2"/>
  <c r="AJ81" i="2"/>
  <c r="AI81" i="2"/>
  <c r="AH81" i="2"/>
  <c r="AG81" i="2"/>
  <c r="AE81" i="2"/>
  <c r="AD81" i="2"/>
  <c r="W81" i="2"/>
  <c r="Q81" i="2"/>
  <c r="N81" i="2"/>
  <c r="I81" i="2"/>
  <c r="G81" i="2"/>
  <c r="F81" i="2"/>
  <c r="D81" i="2"/>
  <c r="C81" i="2"/>
  <c r="B81" i="2"/>
  <c r="AO80" i="2"/>
  <c r="AN80" i="2"/>
  <c r="AM80" i="2"/>
  <c r="AL80" i="2"/>
  <c r="AK80" i="2"/>
  <c r="AJ80" i="2"/>
  <c r="AI80" i="2"/>
  <c r="AH80" i="2"/>
  <c r="AG80" i="2"/>
  <c r="AE80" i="2"/>
  <c r="W80" i="2"/>
  <c r="Q80" i="2"/>
  <c r="AD80" i="2" s="1"/>
  <c r="N80" i="2"/>
  <c r="I80" i="2"/>
  <c r="G80" i="2"/>
  <c r="F80" i="2"/>
  <c r="D80" i="2"/>
  <c r="C80" i="2"/>
  <c r="B80" i="2"/>
  <c r="AS80" i="2" s="1"/>
  <c r="AT80" i="2" s="1"/>
  <c r="AO79" i="2"/>
  <c r="AN79" i="2"/>
  <c r="AM79" i="2"/>
  <c r="AL79" i="2"/>
  <c r="AK79" i="2"/>
  <c r="AJ79" i="2"/>
  <c r="AI79" i="2"/>
  <c r="AH79" i="2"/>
  <c r="AG79" i="2"/>
  <c r="AE79" i="2"/>
  <c r="AD79" i="2"/>
  <c r="W79" i="2"/>
  <c r="Q79" i="2"/>
  <c r="N79" i="2"/>
  <c r="I79" i="2"/>
  <c r="G79" i="2"/>
  <c r="F79" i="2"/>
  <c r="D79" i="2"/>
  <c r="C79" i="2"/>
  <c r="B79" i="2"/>
  <c r="AS79" i="2" s="1"/>
  <c r="AT79" i="2" s="1"/>
  <c r="AS78" i="2"/>
  <c r="AT78" i="2" s="1"/>
  <c r="AO78" i="2"/>
  <c r="AN78" i="2"/>
  <c r="AM78" i="2"/>
  <c r="AL78" i="2"/>
  <c r="AK78" i="2"/>
  <c r="AJ78" i="2"/>
  <c r="AI78" i="2"/>
  <c r="AH78" i="2"/>
  <c r="AG78" i="2"/>
  <c r="AE78" i="2"/>
  <c r="W78" i="2"/>
  <c r="Q78" i="2"/>
  <c r="AD78" i="2" s="1"/>
  <c r="N78" i="2"/>
  <c r="I78" i="2"/>
  <c r="G78" i="2"/>
  <c r="F78" i="2"/>
  <c r="D78" i="2"/>
  <c r="C78" i="2"/>
  <c r="B78" i="2"/>
  <c r="AO77" i="2"/>
  <c r="AN77" i="2"/>
  <c r="AM77" i="2"/>
  <c r="AL77" i="2"/>
  <c r="AK77" i="2"/>
  <c r="AJ77" i="2"/>
  <c r="AI77" i="2"/>
  <c r="AH77" i="2"/>
  <c r="AG77" i="2"/>
  <c r="AE77" i="2"/>
  <c r="AD77" i="2"/>
  <c r="W77" i="2"/>
  <c r="Q77" i="2"/>
  <c r="N77" i="2"/>
  <c r="I77" i="2"/>
  <c r="G77" i="2"/>
  <c r="F77" i="2"/>
  <c r="D77" i="2"/>
  <c r="C77" i="2"/>
  <c r="B77" i="2"/>
  <c r="AS77" i="2" s="1"/>
  <c r="AT77" i="2" s="1"/>
  <c r="AS76" i="2"/>
  <c r="AT76" i="2" s="1"/>
  <c r="AO76" i="2"/>
  <c r="AN76" i="2"/>
  <c r="AM76" i="2"/>
  <c r="AL76" i="2"/>
  <c r="AK76" i="2"/>
  <c r="AJ76" i="2"/>
  <c r="AI76" i="2"/>
  <c r="AH76" i="2"/>
  <c r="AG76" i="2"/>
  <c r="AE76" i="2"/>
  <c r="AD76" i="2"/>
  <c r="W76" i="2"/>
  <c r="Q76" i="2"/>
  <c r="N76" i="2"/>
  <c r="I76" i="2"/>
  <c r="G76" i="2"/>
  <c r="F76" i="2"/>
  <c r="D76" i="2"/>
  <c r="C76" i="2"/>
  <c r="B76" i="2"/>
  <c r="AO75" i="2"/>
  <c r="AN75" i="2"/>
  <c r="AM75" i="2"/>
  <c r="AL75" i="2"/>
  <c r="AK75" i="2"/>
  <c r="AJ75" i="2"/>
  <c r="AI75" i="2"/>
  <c r="AH75" i="2"/>
  <c r="AG75" i="2"/>
  <c r="AE75" i="2"/>
  <c r="W75" i="2"/>
  <c r="Q75" i="2"/>
  <c r="AD75" i="2" s="1"/>
  <c r="N75" i="2"/>
  <c r="I75" i="2"/>
  <c r="G75" i="2"/>
  <c r="F75" i="2"/>
  <c r="D75" i="2"/>
  <c r="C75" i="2"/>
  <c r="B75" i="2"/>
  <c r="AS75" i="2" s="1"/>
  <c r="AT75" i="2" s="1"/>
  <c r="AO74" i="2"/>
  <c r="AN74" i="2"/>
  <c r="AM74" i="2"/>
  <c r="AL74" i="2"/>
  <c r="AK74" i="2"/>
  <c r="AJ74" i="2"/>
  <c r="AI74" i="2"/>
  <c r="AH74" i="2"/>
  <c r="AG74" i="2"/>
  <c r="AE74" i="2"/>
  <c r="AD74" i="2"/>
  <c r="W74" i="2"/>
  <c r="Q74" i="2"/>
  <c r="N74" i="2"/>
  <c r="I74" i="2"/>
  <c r="G74" i="2"/>
  <c r="F74" i="2"/>
  <c r="D74" i="2"/>
  <c r="C74" i="2"/>
  <c r="B74" i="2"/>
  <c r="AS74" i="2" s="1"/>
  <c r="AT74" i="2" s="1"/>
  <c r="AS73" i="2"/>
  <c r="AT73" i="2" s="1"/>
  <c r="AO73" i="2"/>
  <c r="AN73" i="2"/>
  <c r="AM73" i="2"/>
  <c r="AL73" i="2"/>
  <c r="AK73" i="2"/>
  <c r="AJ73" i="2"/>
  <c r="AI73" i="2"/>
  <c r="AH73" i="2"/>
  <c r="AG73" i="2"/>
  <c r="AE73" i="2"/>
  <c r="W73" i="2"/>
  <c r="Q73" i="2"/>
  <c r="AD73" i="2" s="1"/>
  <c r="N73" i="2"/>
  <c r="I73" i="2"/>
  <c r="G73" i="2"/>
  <c r="F73" i="2"/>
  <c r="D73" i="2"/>
  <c r="C73" i="2"/>
  <c r="B73" i="2"/>
  <c r="AO72" i="2"/>
  <c r="AN72" i="2"/>
  <c r="AM72" i="2"/>
  <c r="AL72" i="2"/>
  <c r="AK72" i="2"/>
  <c r="AJ72" i="2"/>
  <c r="AI72" i="2"/>
  <c r="AH72" i="2"/>
  <c r="AG72" i="2"/>
  <c r="AE72" i="2"/>
  <c r="AD72" i="2"/>
  <c r="W72" i="2"/>
  <c r="Q72" i="2"/>
  <c r="N72" i="2"/>
  <c r="I72" i="2"/>
  <c r="G72" i="2"/>
  <c r="F72" i="2"/>
  <c r="D72" i="2"/>
  <c r="C72" i="2"/>
  <c r="B72" i="2"/>
  <c r="AS72" i="2" s="1"/>
  <c r="AT72" i="2" s="1"/>
  <c r="AS71" i="2"/>
  <c r="AT71" i="2" s="1"/>
  <c r="AO71" i="2"/>
  <c r="AN71" i="2"/>
  <c r="AM71" i="2"/>
  <c r="AL71" i="2"/>
  <c r="AK71" i="2"/>
  <c r="AJ71" i="2"/>
  <c r="AI71" i="2"/>
  <c r="AH71" i="2"/>
  <c r="AG71" i="2"/>
  <c r="AE71" i="2"/>
  <c r="AD71" i="2"/>
  <c r="W71" i="2"/>
  <c r="Q71" i="2"/>
  <c r="N71" i="2"/>
  <c r="I71" i="2"/>
  <c r="G71" i="2"/>
  <c r="F71" i="2"/>
  <c r="D71" i="2"/>
  <c r="C71" i="2"/>
  <c r="B71" i="2"/>
  <c r="AO70" i="2"/>
  <c r="AN70" i="2"/>
  <c r="AM70" i="2"/>
  <c r="AL70" i="2"/>
  <c r="AK70" i="2"/>
  <c r="AJ70" i="2"/>
  <c r="AI70" i="2"/>
  <c r="AH70" i="2"/>
  <c r="AG70" i="2"/>
  <c r="AE70" i="2"/>
  <c r="W70" i="2"/>
  <c r="Q70" i="2"/>
  <c r="AD70" i="2" s="1"/>
  <c r="N70" i="2"/>
  <c r="I70" i="2"/>
  <c r="G70" i="2"/>
  <c r="F70" i="2"/>
  <c r="D70" i="2"/>
  <c r="C70" i="2"/>
  <c r="B70" i="2"/>
  <c r="AS70" i="2" s="1"/>
  <c r="AT70" i="2" s="1"/>
  <c r="AO69" i="2"/>
  <c r="AN69" i="2"/>
  <c r="AM69" i="2"/>
  <c r="AL69" i="2"/>
  <c r="AK69" i="2"/>
  <c r="AJ69" i="2"/>
  <c r="AI69" i="2"/>
  <c r="AH69" i="2"/>
  <c r="AG69" i="2"/>
  <c r="AE69" i="2"/>
  <c r="AD69" i="2"/>
  <c r="W69" i="2"/>
  <c r="Q69" i="2"/>
  <c r="N69" i="2"/>
  <c r="I69" i="2"/>
  <c r="G69" i="2"/>
  <c r="F69" i="2"/>
  <c r="D69" i="2"/>
  <c r="C69" i="2"/>
  <c r="B69" i="2"/>
  <c r="AS69" i="2" s="1"/>
  <c r="AT69" i="2" s="1"/>
  <c r="AS68" i="2"/>
  <c r="AT68" i="2" s="1"/>
  <c r="AO68" i="2"/>
  <c r="AN68" i="2"/>
  <c r="AM68" i="2"/>
  <c r="AL68" i="2"/>
  <c r="AK68" i="2"/>
  <c r="AJ68" i="2"/>
  <c r="AI68" i="2"/>
  <c r="AH68" i="2"/>
  <c r="AG68" i="2"/>
  <c r="AE68" i="2"/>
  <c r="W68" i="2"/>
  <c r="Q68" i="2"/>
  <c r="AD68" i="2" s="1"/>
  <c r="N68" i="2"/>
  <c r="I68" i="2"/>
  <c r="G68" i="2"/>
  <c r="F68" i="2"/>
  <c r="D68" i="2"/>
  <c r="C68" i="2"/>
  <c r="B68" i="2"/>
  <c r="AO67" i="2"/>
  <c r="AN67" i="2"/>
  <c r="AM67" i="2"/>
  <c r="AL67" i="2"/>
  <c r="AK67" i="2"/>
  <c r="AJ67" i="2"/>
  <c r="AI67" i="2"/>
  <c r="AH67" i="2"/>
  <c r="AG67" i="2"/>
  <c r="AE67" i="2"/>
  <c r="AD67" i="2"/>
  <c r="W67" i="2"/>
  <c r="Q67" i="2"/>
  <c r="N67" i="2"/>
  <c r="I67" i="2"/>
  <c r="G67" i="2"/>
  <c r="F67" i="2"/>
  <c r="D67" i="2"/>
  <c r="C67" i="2"/>
  <c r="B67" i="2"/>
  <c r="AS67" i="2" s="1"/>
  <c r="AT67" i="2" s="1"/>
  <c r="AS66" i="2"/>
  <c r="AT66" i="2" s="1"/>
  <c r="AO66" i="2"/>
  <c r="AN66" i="2"/>
  <c r="AM66" i="2"/>
  <c r="AL66" i="2"/>
  <c r="AK66" i="2"/>
  <c r="AJ66" i="2"/>
  <c r="AI66" i="2"/>
  <c r="AH66" i="2"/>
  <c r="AG66" i="2"/>
  <c r="AE66" i="2"/>
  <c r="AD66" i="2"/>
  <c r="W66" i="2"/>
  <c r="Q66" i="2"/>
  <c r="N66" i="2"/>
  <c r="I66" i="2"/>
  <c r="G66" i="2"/>
  <c r="F66" i="2"/>
  <c r="D66" i="2"/>
  <c r="C66" i="2"/>
  <c r="B66" i="2"/>
  <c r="AO65" i="2"/>
  <c r="AN65" i="2"/>
  <c r="AM65" i="2"/>
  <c r="AL65" i="2"/>
  <c r="AK65" i="2"/>
  <c r="AJ65" i="2"/>
  <c r="AI65" i="2"/>
  <c r="AH65" i="2"/>
  <c r="AG65" i="2"/>
  <c r="AE65" i="2"/>
  <c r="W65" i="2"/>
  <c r="Q65" i="2"/>
  <c r="AD65" i="2" s="1"/>
  <c r="N65" i="2"/>
  <c r="I65" i="2"/>
  <c r="G65" i="2"/>
  <c r="F65" i="2"/>
  <c r="D65" i="2"/>
  <c r="C65" i="2"/>
  <c r="B65" i="2"/>
  <c r="AS65" i="2" s="1"/>
  <c r="AT65" i="2" s="1"/>
  <c r="AO64" i="2"/>
  <c r="AN64" i="2"/>
  <c r="AM64" i="2"/>
  <c r="AL64" i="2"/>
  <c r="AK64" i="2"/>
  <c r="AJ64" i="2"/>
  <c r="AI64" i="2"/>
  <c r="AH64" i="2"/>
  <c r="AG64" i="2"/>
  <c r="AE64" i="2"/>
  <c r="AD64" i="2"/>
  <c r="W64" i="2"/>
  <c r="Q64" i="2"/>
  <c r="N64" i="2"/>
  <c r="I64" i="2"/>
  <c r="G64" i="2"/>
  <c r="F64" i="2"/>
  <c r="D64" i="2"/>
  <c r="C64" i="2"/>
  <c r="B64" i="2"/>
  <c r="AS64" i="2" s="1"/>
  <c r="AT64" i="2" s="1"/>
  <c r="AS63" i="2"/>
  <c r="AT63" i="2" s="1"/>
  <c r="AO63" i="2"/>
  <c r="AN63" i="2"/>
  <c r="AM63" i="2"/>
  <c r="AL63" i="2"/>
  <c r="AK63" i="2"/>
  <c r="AJ63" i="2"/>
  <c r="AI63" i="2"/>
  <c r="AH63" i="2"/>
  <c r="AG63" i="2"/>
  <c r="AE63" i="2"/>
  <c r="W63" i="2"/>
  <c r="Q63" i="2"/>
  <c r="AD63" i="2" s="1"/>
  <c r="N63" i="2"/>
  <c r="I63" i="2"/>
  <c r="G63" i="2"/>
  <c r="F63" i="2"/>
  <c r="D63" i="2"/>
  <c r="C63" i="2"/>
  <c r="B63" i="2"/>
  <c r="AO62" i="2"/>
  <c r="AN62" i="2"/>
  <c r="AM62" i="2"/>
  <c r="AL62" i="2"/>
  <c r="AK62" i="2"/>
  <c r="AJ62" i="2"/>
  <c r="AI62" i="2"/>
  <c r="AH62" i="2"/>
  <c r="AG62" i="2"/>
  <c r="AE62" i="2"/>
  <c r="AD62" i="2"/>
  <c r="W62" i="2"/>
  <c r="Q62" i="2"/>
  <c r="N62" i="2"/>
  <c r="I62" i="2"/>
  <c r="G62" i="2"/>
  <c r="F62" i="2"/>
  <c r="D62" i="2"/>
  <c r="C62" i="2"/>
  <c r="B62" i="2"/>
  <c r="AS62" i="2" s="1"/>
  <c r="AT62" i="2" s="1"/>
  <c r="AO61" i="2"/>
  <c r="AN61" i="2"/>
  <c r="AM61" i="2"/>
  <c r="AL61" i="2"/>
  <c r="AK61" i="2"/>
  <c r="AJ61" i="2"/>
  <c r="AI61" i="2"/>
  <c r="AH61" i="2"/>
  <c r="AG61" i="2"/>
  <c r="AE61" i="2"/>
  <c r="AD61" i="2"/>
  <c r="W61" i="2"/>
  <c r="Q61" i="2"/>
  <c r="N61" i="2"/>
  <c r="I61" i="2"/>
  <c r="G61" i="2"/>
  <c r="F61" i="2"/>
  <c r="D61" i="2"/>
  <c r="C61" i="2"/>
  <c r="B61" i="2"/>
  <c r="AS61" i="2" s="1"/>
  <c r="AT61" i="2" s="1"/>
  <c r="AO60" i="2"/>
  <c r="AN60" i="2"/>
  <c r="AM60" i="2"/>
  <c r="AL60" i="2"/>
  <c r="AK60" i="2"/>
  <c r="AJ60" i="2"/>
  <c r="AI60" i="2"/>
  <c r="AH60" i="2"/>
  <c r="AG60" i="2"/>
  <c r="AE60" i="2"/>
  <c r="AD60" i="2"/>
  <c r="W60" i="2"/>
  <c r="Q60" i="2"/>
  <c r="N60" i="2"/>
  <c r="I60" i="2"/>
  <c r="G60" i="2"/>
  <c r="F60" i="2"/>
  <c r="D60" i="2"/>
  <c r="C60" i="2"/>
  <c r="B60" i="2"/>
  <c r="AS60" i="2" s="1"/>
  <c r="AT60" i="2" s="1"/>
  <c r="AS59" i="2"/>
  <c r="AT59" i="2" s="1"/>
  <c r="AO59" i="2"/>
  <c r="AN59" i="2"/>
  <c r="AM59" i="2"/>
  <c r="AL59" i="2"/>
  <c r="AK59" i="2"/>
  <c r="AJ59" i="2"/>
  <c r="AI59" i="2"/>
  <c r="AH59" i="2"/>
  <c r="AG59" i="2"/>
  <c r="AE59" i="2"/>
  <c r="AD59" i="2"/>
  <c r="W59" i="2"/>
  <c r="Q59" i="2"/>
  <c r="N59" i="2"/>
  <c r="I59" i="2"/>
  <c r="G59" i="2"/>
  <c r="F59" i="2"/>
  <c r="D59" i="2"/>
  <c r="C59" i="2"/>
  <c r="B59" i="2"/>
  <c r="AS58" i="2"/>
  <c r="AT58" i="2" s="1"/>
  <c r="AO58" i="2"/>
  <c r="AN58" i="2"/>
  <c r="AM58" i="2"/>
  <c r="AL58" i="2"/>
  <c r="AK58" i="2"/>
  <c r="AJ58" i="2"/>
  <c r="AI58" i="2"/>
  <c r="AH58" i="2"/>
  <c r="AG58" i="2"/>
  <c r="AE58" i="2"/>
  <c r="W58" i="2"/>
  <c r="Q58" i="2"/>
  <c r="AD58" i="2" s="1"/>
  <c r="N58" i="2"/>
  <c r="I58" i="2"/>
  <c r="G58" i="2"/>
  <c r="F58" i="2"/>
  <c r="D58" i="2"/>
  <c r="C58" i="2"/>
  <c r="B58" i="2"/>
  <c r="AO57" i="2"/>
  <c r="AN57" i="2"/>
  <c r="AM57" i="2"/>
  <c r="AL57" i="2"/>
  <c r="AK57" i="2"/>
  <c r="AJ57" i="2"/>
  <c r="AI57" i="2"/>
  <c r="AH57" i="2"/>
  <c r="AG57" i="2"/>
  <c r="AE57" i="2"/>
  <c r="AD57" i="2"/>
  <c r="W57" i="2"/>
  <c r="Q57" i="2"/>
  <c r="N57" i="2"/>
  <c r="I57" i="2"/>
  <c r="G57" i="2"/>
  <c r="F57" i="2"/>
  <c r="D57" i="2"/>
  <c r="C57" i="2"/>
  <c r="B57" i="2"/>
  <c r="AS57" i="2" s="1"/>
  <c r="AT57" i="2" s="1"/>
  <c r="AO56" i="2"/>
  <c r="AN56" i="2"/>
  <c r="AM56" i="2"/>
  <c r="AL56" i="2"/>
  <c r="AK56" i="2"/>
  <c r="AJ56" i="2"/>
  <c r="AI56" i="2"/>
  <c r="AH56" i="2"/>
  <c r="AG56" i="2"/>
  <c r="AE56" i="2"/>
  <c r="AD56" i="2"/>
  <c r="W56" i="2"/>
  <c r="Q56" i="2"/>
  <c r="N56" i="2"/>
  <c r="I56" i="2"/>
  <c r="G56" i="2"/>
  <c r="F56" i="2"/>
  <c r="D56" i="2"/>
  <c r="C56" i="2"/>
  <c r="B56" i="2"/>
  <c r="AS56" i="2" s="1"/>
  <c r="AT56" i="2" s="1"/>
  <c r="AO55" i="2"/>
  <c r="AN55" i="2"/>
  <c r="AM55" i="2"/>
  <c r="AL55" i="2"/>
  <c r="AK55" i="2"/>
  <c r="AJ55" i="2"/>
  <c r="AI55" i="2"/>
  <c r="AH55" i="2"/>
  <c r="AG55" i="2"/>
  <c r="AE55" i="2"/>
  <c r="AD55" i="2"/>
  <c r="W55" i="2"/>
  <c r="Q55" i="2"/>
  <c r="N55" i="2"/>
  <c r="I55" i="2"/>
  <c r="G55" i="2"/>
  <c r="F55" i="2"/>
  <c r="D55" i="2"/>
  <c r="C55" i="2"/>
  <c r="B55" i="2"/>
  <c r="AS55" i="2" s="1"/>
  <c r="AT55" i="2" s="1"/>
  <c r="AS54" i="2"/>
  <c r="AT54" i="2" s="1"/>
  <c r="AO54" i="2"/>
  <c r="AN54" i="2"/>
  <c r="AM54" i="2"/>
  <c r="AL54" i="2"/>
  <c r="AK54" i="2"/>
  <c r="AJ54" i="2"/>
  <c r="AI54" i="2"/>
  <c r="AH54" i="2"/>
  <c r="AG54" i="2"/>
  <c r="AE54" i="2"/>
  <c r="AD54" i="2"/>
  <c r="W54" i="2"/>
  <c r="Q54" i="2"/>
  <c r="N54" i="2"/>
  <c r="I54" i="2"/>
  <c r="G54" i="2"/>
  <c r="F54" i="2"/>
  <c r="D54" i="2"/>
  <c r="C54" i="2"/>
  <c r="B54" i="2"/>
  <c r="AS53" i="2"/>
  <c r="AT53" i="2" s="1"/>
  <c r="AO53" i="2"/>
  <c r="AN53" i="2"/>
  <c r="AM53" i="2"/>
  <c r="AL53" i="2"/>
  <c r="AK53" i="2"/>
  <c r="AJ53" i="2"/>
  <c r="AI53" i="2"/>
  <c r="AH53" i="2"/>
  <c r="AG53" i="2"/>
  <c r="AE53" i="2"/>
  <c r="W53" i="2"/>
  <c r="Q53" i="2"/>
  <c r="AD53" i="2" s="1"/>
  <c r="N53" i="2"/>
  <c r="I53" i="2"/>
  <c r="G53" i="2"/>
  <c r="F53" i="2"/>
  <c r="D53" i="2"/>
  <c r="C53" i="2"/>
  <c r="B53" i="2"/>
  <c r="AO52" i="2"/>
  <c r="AN52" i="2"/>
  <c r="AM52" i="2"/>
  <c r="AL52" i="2"/>
  <c r="AK52" i="2"/>
  <c r="AJ52" i="2"/>
  <c r="AI52" i="2"/>
  <c r="AH52" i="2"/>
  <c r="AG52" i="2"/>
  <c r="AE52" i="2"/>
  <c r="AD52" i="2"/>
  <c r="W52" i="2"/>
  <c r="Q52" i="2"/>
  <c r="N52" i="2"/>
  <c r="I52" i="2"/>
  <c r="G52" i="2"/>
  <c r="F52" i="2"/>
  <c r="D52" i="2"/>
  <c r="C52" i="2"/>
  <c r="B52" i="2"/>
  <c r="AS52" i="2" s="1"/>
  <c r="AT52" i="2" s="1"/>
  <c r="AO51" i="2"/>
  <c r="AN51" i="2"/>
  <c r="AM51" i="2"/>
  <c r="AL51" i="2"/>
  <c r="AK51" i="2"/>
  <c r="AJ51" i="2"/>
  <c r="AI51" i="2"/>
  <c r="AH51" i="2"/>
  <c r="AG51" i="2"/>
  <c r="AE51" i="2"/>
  <c r="AD51" i="2"/>
  <c r="W51" i="2"/>
  <c r="Q51" i="2"/>
  <c r="N51" i="2"/>
  <c r="I51" i="2"/>
  <c r="G51" i="2"/>
  <c r="F51" i="2"/>
  <c r="D51" i="2"/>
  <c r="C51" i="2"/>
  <c r="B51" i="2"/>
  <c r="AS51" i="2" s="1"/>
  <c r="AT51" i="2" s="1"/>
  <c r="AO50" i="2"/>
  <c r="AN50" i="2"/>
  <c r="AM50" i="2"/>
  <c r="AL50" i="2"/>
  <c r="AK50" i="2"/>
  <c r="AJ50" i="2"/>
  <c r="AI50" i="2"/>
  <c r="AH50" i="2"/>
  <c r="AG50" i="2"/>
  <c r="AE50" i="2"/>
  <c r="AD50" i="2"/>
  <c r="W50" i="2"/>
  <c r="Q50" i="2"/>
  <c r="N50" i="2"/>
  <c r="I50" i="2"/>
  <c r="G50" i="2"/>
  <c r="F50" i="2"/>
  <c r="D50" i="2"/>
  <c r="C50" i="2"/>
  <c r="B50" i="2"/>
  <c r="AS50" i="2" s="1"/>
  <c r="AT50" i="2" s="1"/>
  <c r="AS49" i="2"/>
  <c r="AT49" i="2" s="1"/>
  <c r="AO49" i="2"/>
  <c r="AN49" i="2"/>
  <c r="AM49" i="2"/>
  <c r="AL49" i="2"/>
  <c r="AK49" i="2"/>
  <c r="AJ49" i="2"/>
  <c r="AI49" i="2"/>
  <c r="AH49" i="2"/>
  <c r="AG49" i="2"/>
  <c r="AE49" i="2"/>
  <c r="AD49" i="2"/>
  <c r="W49" i="2"/>
  <c r="Q49" i="2"/>
  <c r="N49" i="2"/>
  <c r="I49" i="2"/>
  <c r="G49" i="2"/>
  <c r="F49" i="2"/>
  <c r="D49" i="2"/>
  <c r="C49" i="2"/>
  <c r="B49" i="2"/>
  <c r="AS48" i="2"/>
  <c r="AT48" i="2" s="1"/>
  <c r="AO48" i="2"/>
  <c r="AN48" i="2"/>
  <c r="AM48" i="2"/>
  <c r="AL48" i="2"/>
  <c r="AK48" i="2"/>
  <c r="AJ48" i="2"/>
  <c r="AI48" i="2"/>
  <c r="AH48" i="2"/>
  <c r="AG48" i="2"/>
  <c r="AE48" i="2"/>
  <c r="W48" i="2"/>
  <c r="Q48" i="2"/>
  <c r="AD48" i="2" s="1"/>
  <c r="N48" i="2"/>
  <c r="I48" i="2"/>
  <c r="G48" i="2"/>
  <c r="F48" i="2"/>
  <c r="D48" i="2"/>
  <c r="C48" i="2"/>
  <c r="B48" i="2"/>
  <c r="AO47" i="2"/>
  <c r="AN47" i="2"/>
  <c r="AM47" i="2"/>
  <c r="AL47" i="2"/>
  <c r="AK47" i="2"/>
  <c r="AJ47" i="2"/>
  <c r="AI47" i="2"/>
  <c r="AH47" i="2"/>
  <c r="AG47" i="2"/>
  <c r="AE47" i="2"/>
  <c r="W47" i="2"/>
  <c r="Q47" i="2"/>
  <c r="AD47" i="2" s="1"/>
  <c r="N47" i="2"/>
  <c r="I47" i="2"/>
  <c r="G47" i="2"/>
  <c r="F47" i="2"/>
  <c r="D47" i="2"/>
  <c r="C47" i="2"/>
  <c r="B47" i="2"/>
  <c r="AS47" i="2" s="1"/>
  <c r="AT47" i="2" s="1"/>
  <c r="AO46" i="2"/>
  <c r="AN46" i="2"/>
  <c r="AM46" i="2"/>
  <c r="AL46" i="2"/>
  <c r="AK46" i="2"/>
  <c r="AJ46" i="2"/>
  <c r="AI46" i="2"/>
  <c r="AH46" i="2"/>
  <c r="AG46" i="2"/>
  <c r="AE46" i="2"/>
  <c r="AD46" i="2"/>
  <c r="W46" i="2"/>
  <c r="Q46" i="2"/>
  <c r="N46" i="2"/>
  <c r="I46" i="2"/>
  <c r="G46" i="2"/>
  <c r="F46" i="2"/>
  <c r="D46" i="2"/>
  <c r="C46" i="2"/>
  <c r="B46" i="2"/>
  <c r="AS46" i="2" s="1"/>
  <c r="AT46" i="2" s="1"/>
  <c r="AO45" i="2"/>
  <c r="AN45" i="2"/>
  <c r="AM45" i="2"/>
  <c r="AL45" i="2"/>
  <c r="AK45" i="2"/>
  <c r="AJ45" i="2"/>
  <c r="AI45" i="2"/>
  <c r="AH45" i="2"/>
  <c r="AG45" i="2"/>
  <c r="AE45" i="2"/>
  <c r="AD45" i="2"/>
  <c r="W45" i="2"/>
  <c r="Q45" i="2"/>
  <c r="N45" i="2"/>
  <c r="I45" i="2"/>
  <c r="G45" i="2"/>
  <c r="F45" i="2"/>
  <c r="D45" i="2"/>
  <c r="C45" i="2"/>
  <c r="B45" i="2"/>
  <c r="AS45" i="2" s="1"/>
  <c r="AT45" i="2" s="1"/>
  <c r="AS44" i="2"/>
  <c r="AT44" i="2" s="1"/>
  <c r="AO44" i="2"/>
  <c r="AN44" i="2"/>
  <c r="AM44" i="2"/>
  <c r="AL44" i="2"/>
  <c r="AK44" i="2"/>
  <c r="AJ44" i="2"/>
  <c r="AI44" i="2"/>
  <c r="AH44" i="2"/>
  <c r="AG44" i="2"/>
  <c r="AE44" i="2"/>
  <c r="AD44" i="2"/>
  <c r="W44" i="2"/>
  <c r="Q44" i="2"/>
  <c r="N44" i="2"/>
  <c r="I44" i="2"/>
  <c r="G44" i="2"/>
  <c r="F44" i="2"/>
  <c r="D44" i="2"/>
  <c r="C44" i="2"/>
  <c r="B44" i="2"/>
  <c r="AS43" i="2"/>
  <c r="AT43" i="2" s="1"/>
  <c r="AO43" i="2"/>
  <c r="AN43" i="2"/>
  <c r="AM43" i="2"/>
  <c r="AL43" i="2"/>
  <c r="AK43" i="2"/>
  <c r="AJ43" i="2"/>
  <c r="AI43" i="2"/>
  <c r="AH43" i="2"/>
  <c r="AG43" i="2"/>
  <c r="AE43" i="2"/>
  <c r="W43" i="2"/>
  <c r="Q43" i="2"/>
  <c r="AD43" i="2" s="1"/>
  <c r="N43" i="2"/>
  <c r="I43" i="2"/>
  <c r="G43" i="2"/>
  <c r="F43" i="2"/>
  <c r="D43" i="2"/>
  <c r="C43" i="2"/>
  <c r="B43" i="2"/>
  <c r="AO42" i="2"/>
  <c r="AN42" i="2"/>
  <c r="AM42" i="2"/>
  <c r="AL42" i="2"/>
  <c r="AK42" i="2"/>
  <c r="AJ42" i="2"/>
  <c r="AI42" i="2"/>
  <c r="AH42" i="2"/>
  <c r="AG42" i="2"/>
  <c r="AE42" i="2"/>
  <c r="W42" i="2"/>
  <c r="Q42" i="2"/>
  <c r="AD42" i="2" s="1"/>
  <c r="N42" i="2"/>
  <c r="I42" i="2"/>
  <c r="G42" i="2"/>
  <c r="F42" i="2"/>
  <c r="D42" i="2"/>
  <c r="C42" i="2"/>
  <c r="B42" i="2"/>
  <c r="AS42" i="2" s="1"/>
  <c r="AT42" i="2" s="1"/>
  <c r="AO41" i="2"/>
  <c r="AN41" i="2"/>
  <c r="AM41" i="2"/>
  <c r="AL41" i="2"/>
  <c r="AK41" i="2"/>
  <c r="AJ41" i="2"/>
  <c r="AI41" i="2"/>
  <c r="AH41" i="2"/>
  <c r="AG41" i="2"/>
  <c r="AE41" i="2"/>
  <c r="AD41" i="2"/>
  <c r="W41" i="2"/>
  <c r="Q41" i="2"/>
  <c r="N41" i="2"/>
  <c r="I41" i="2"/>
  <c r="G41" i="2"/>
  <c r="F41" i="2"/>
  <c r="D41" i="2"/>
  <c r="C41" i="2"/>
  <c r="B41" i="2"/>
  <c r="AS41" i="2" s="1"/>
  <c r="AT41" i="2" s="1"/>
  <c r="AO40" i="2"/>
  <c r="AN40" i="2"/>
  <c r="AM40" i="2"/>
  <c r="AL40" i="2"/>
  <c r="AK40" i="2"/>
  <c r="AJ40" i="2"/>
  <c r="AI40" i="2"/>
  <c r="AH40" i="2"/>
  <c r="AG40" i="2"/>
  <c r="AE40" i="2"/>
  <c r="W40" i="2"/>
  <c r="Q40" i="2"/>
  <c r="AD40" i="2" s="1"/>
  <c r="N40" i="2"/>
  <c r="I40" i="2"/>
  <c r="G40" i="2"/>
  <c r="F40" i="2"/>
  <c r="D40" i="2"/>
  <c r="C40" i="2"/>
  <c r="B40" i="2"/>
  <c r="AS40" i="2" s="1"/>
  <c r="AT40" i="2" s="1"/>
  <c r="AS39" i="2"/>
  <c r="AT39" i="2" s="1"/>
  <c r="AO39" i="2"/>
  <c r="AN39" i="2"/>
  <c r="AM39" i="2"/>
  <c r="AL39" i="2"/>
  <c r="AK39" i="2"/>
  <c r="AJ39" i="2"/>
  <c r="AI39" i="2"/>
  <c r="AH39" i="2"/>
  <c r="AG39" i="2"/>
  <c r="AE39" i="2"/>
  <c r="W39" i="2"/>
  <c r="Q39" i="2"/>
  <c r="AD39" i="2" s="1"/>
  <c r="N39" i="2"/>
  <c r="I39" i="2"/>
  <c r="G39" i="2"/>
  <c r="F39" i="2"/>
  <c r="D39" i="2"/>
  <c r="C39" i="2"/>
  <c r="B39" i="2"/>
  <c r="AS38" i="2"/>
  <c r="AT38" i="2" s="1"/>
  <c r="AO38" i="2"/>
  <c r="AN38" i="2"/>
  <c r="AM38" i="2"/>
  <c r="AL38" i="2"/>
  <c r="AK38" i="2"/>
  <c r="AJ38" i="2"/>
  <c r="AI38" i="2"/>
  <c r="AH38" i="2"/>
  <c r="AG38" i="2"/>
  <c r="AE38" i="2"/>
  <c r="W38" i="2"/>
  <c r="Q38" i="2"/>
  <c r="AD38" i="2" s="1"/>
  <c r="N38" i="2"/>
  <c r="I38" i="2"/>
  <c r="G38" i="2"/>
  <c r="F38" i="2"/>
  <c r="D38" i="2"/>
  <c r="C38" i="2"/>
  <c r="B38" i="2"/>
  <c r="AO37" i="2"/>
  <c r="AN37" i="2"/>
  <c r="AM37" i="2"/>
  <c r="AL37" i="2"/>
  <c r="AK37" i="2"/>
  <c r="AJ37" i="2"/>
  <c r="AI37" i="2"/>
  <c r="AH37" i="2"/>
  <c r="AG37" i="2"/>
  <c r="AE37" i="2"/>
  <c r="W37" i="2"/>
  <c r="Q37" i="2"/>
  <c r="AD37" i="2" s="1"/>
  <c r="N37" i="2"/>
  <c r="I37" i="2"/>
  <c r="G37" i="2"/>
  <c r="F37" i="2"/>
  <c r="D37" i="2"/>
  <c r="C37" i="2"/>
  <c r="B37" i="2"/>
  <c r="AS37" i="2" s="1"/>
  <c r="AT37" i="2" s="1"/>
  <c r="AO36" i="2"/>
  <c r="AN36" i="2"/>
  <c r="AM36" i="2"/>
  <c r="AL36" i="2"/>
  <c r="AK36" i="2"/>
  <c r="AJ36" i="2"/>
  <c r="AI36" i="2"/>
  <c r="AH36" i="2"/>
  <c r="AG36" i="2"/>
  <c r="AE36" i="2"/>
  <c r="AD36" i="2"/>
  <c r="W36" i="2"/>
  <c r="Q36" i="2"/>
  <c r="N36" i="2"/>
  <c r="I36" i="2"/>
  <c r="G36" i="2"/>
  <c r="F36" i="2"/>
  <c r="D36" i="2"/>
  <c r="C36" i="2"/>
  <c r="B36" i="2"/>
  <c r="AS36" i="2" s="1"/>
  <c r="AT36" i="2" s="1"/>
  <c r="AS35" i="2"/>
  <c r="AT35" i="2" s="1"/>
  <c r="AO35" i="2"/>
  <c r="AN35" i="2"/>
  <c r="AM35" i="2"/>
  <c r="AL35" i="2"/>
  <c r="AK35" i="2"/>
  <c r="AJ35" i="2"/>
  <c r="AI35" i="2"/>
  <c r="AH35" i="2"/>
  <c r="AG35" i="2"/>
  <c r="AE35" i="2"/>
  <c r="W35" i="2"/>
  <c r="Q35" i="2"/>
  <c r="AD35" i="2" s="1"/>
  <c r="N35" i="2"/>
  <c r="I35" i="2"/>
  <c r="G35" i="2"/>
  <c r="F35" i="2"/>
  <c r="D35" i="2"/>
  <c r="C35" i="2"/>
  <c r="B35" i="2"/>
  <c r="AS34" i="2"/>
  <c r="AT34" i="2" s="1"/>
  <c r="AO34" i="2"/>
  <c r="AN34" i="2"/>
  <c r="AM34" i="2"/>
  <c r="AL34" i="2"/>
  <c r="AK34" i="2"/>
  <c r="AJ34" i="2"/>
  <c r="AI34" i="2"/>
  <c r="AH34" i="2"/>
  <c r="AG34" i="2"/>
  <c r="AE34" i="2"/>
  <c r="AD34" i="2"/>
  <c r="W34" i="2"/>
  <c r="Q34" i="2"/>
  <c r="N34" i="2"/>
  <c r="I34" i="2"/>
  <c r="G34" i="2"/>
  <c r="F34" i="2"/>
  <c r="D34" i="2"/>
  <c r="C34" i="2"/>
  <c r="B34" i="2"/>
  <c r="AS33" i="2"/>
  <c r="AT33" i="2" s="1"/>
  <c r="AO33" i="2"/>
  <c r="AN33" i="2"/>
  <c r="AM33" i="2"/>
  <c r="AL33" i="2"/>
  <c r="AK33" i="2"/>
  <c r="AJ33" i="2"/>
  <c r="AI33" i="2"/>
  <c r="AH33" i="2"/>
  <c r="AG33" i="2"/>
  <c r="AE33" i="2"/>
  <c r="W33" i="2"/>
  <c r="Q33" i="2"/>
  <c r="AD33" i="2" s="1"/>
  <c r="N33" i="2"/>
  <c r="I33" i="2"/>
  <c r="G33" i="2"/>
  <c r="F33" i="2"/>
  <c r="D33" i="2"/>
  <c r="C33" i="2"/>
  <c r="B33" i="2"/>
  <c r="AO32" i="2"/>
  <c r="AN32" i="2"/>
  <c r="AM32" i="2"/>
  <c r="AL32" i="2"/>
  <c r="AK32" i="2"/>
  <c r="AJ32" i="2"/>
  <c r="AI32" i="2"/>
  <c r="AH32" i="2"/>
  <c r="AG32" i="2"/>
  <c r="AE32" i="2"/>
  <c r="W32" i="2"/>
  <c r="Q32" i="2"/>
  <c r="AD32" i="2" s="1"/>
  <c r="N32" i="2"/>
  <c r="I32" i="2"/>
  <c r="G32" i="2"/>
  <c r="F32" i="2"/>
  <c r="D32" i="2"/>
  <c r="C32" i="2"/>
  <c r="B32" i="2"/>
  <c r="AS32" i="2" s="1"/>
  <c r="AT32" i="2" s="1"/>
  <c r="AO31" i="2"/>
  <c r="AN31" i="2"/>
  <c r="AM31" i="2"/>
  <c r="AL31" i="2"/>
  <c r="AK31" i="2"/>
  <c r="AJ31" i="2"/>
  <c r="AI31" i="2"/>
  <c r="AH31" i="2"/>
  <c r="AG31" i="2"/>
  <c r="AE31" i="2"/>
  <c r="AD31" i="2"/>
  <c r="W31" i="2"/>
  <c r="Q31" i="2"/>
  <c r="N31" i="2"/>
  <c r="I31" i="2"/>
  <c r="G31" i="2"/>
  <c r="F31" i="2"/>
  <c r="D31" i="2"/>
  <c r="C31" i="2"/>
  <c r="B31" i="2"/>
  <c r="AS31" i="2" s="1"/>
  <c r="AT31" i="2" s="1"/>
  <c r="AS30" i="2"/>
  <c r="AT30" i="2" s="1"/>
  <c r="AO30" i="2"/>
  <c r="AN30" i="2"/>
  <c r="AM30" i="2"/>
  <c r="AL30" i="2"/>
  <c r="AK30" i="2"/>
  <c r="AJ30" i="2"/>
  <c r="AI30" i="2"/>
  <c r="AH30" i="2"/>
  <c r="AG30" i="2"/>
  <c r="AE30" i="2"/>
  <c r="W30" i="2"/>
  <c r="Q30" i="2"/>
  <c r="AD30" i="2" s="1"/>
  <c r="N30" i="2"/>
  <c r="I30" i="2"/>
  <c r="G30" i="2"/>
  <c r="F30" i="2"/>
  <c r="D30" i="2"/>
  <c r="C30" i="2"/>
  <c r="B30" i="2"/>
  <c r="AO29" i="2"/>
  <c r="AN29" i="2"/>
  <c r="AM29" i="2"/>
  <c r="AL29" i="2"/>
  <c r="AK29" i="2"/>
  <c r="AJ29" i="2"/>
  <c r="AI29" i="2"/>
  <c r="AH29" i="2"/>
  <c r="AG29" i="2"/>
  <c r="AE29" i="2"/>
  <c r="AD29" i="2"/>
  <c r="W29" i="2"/>
  <c r="Q29" i="2"/>
  <c r="N29" i="2"/>
  <c r="I29" i="2"/>
  <c r="G29" i="2"/>
  <c r="F29" i="2"/>
  <c r="D29" i="2"/>
  <c r="C29" i="2"/>
  <c r="B29" i="2"/>
  <c r="AS29" i="2" s="1"/>
  <c r="AT29" i="2" s="1"/>
  <c r="AO28" i="2"/>
  <c r="AN28" i="2"/>
  <c r="AM28" i="2"/>
  <c r="AL28" i="2"/>
  <c r="AK28" i="2"/>
  <c r="AJ28" i="2"/>
  <c r="AI28" i="2"/>
  <c r="AH28" i="2"/>
  <c r="AG28" i="2"/>
  <c r="AE28" i="2"/>
  <c r="W28" i="2"/>
  <c r="Q28" i="2"/>
  <c r="AD28" i="2" s="1"/>
  <c r="N28" i="2"/>
  <c r="I28" i="2"/>
  <c r="G28" i="2"/>
  <c r="F28" i="2"/>
  <c r="D28" i="2"/>
  <c r="C28" i="2"/>
  <c r="B28" i="2"/>
  <c r="AS28" i="2" s="1"/>
  <c r="AT28" i="2" s="1"/>
  <c r="AO27" i="2"/>
  <c r="AN27" i="2"/>
  <c r="AM27" i="2"/>
  <c r="AL27" i="2"/>
  <c r="AK27" i="2"/>
  <c r="AJ27" i="2"/>
  <c r="AI27" i="2"/>
  <c r="AH27" i="2"/>
  <c r="AG27" i="2"/>
  <c r="AE27" i="2"/>
  <c r="AD27" i="2"/>
  <c r="W27" i="2"/>
  <c r="N27" i="2"/>
  <c r="I27" i="2"/>
  <c r="G27" i="2"/>
  <c r="F27" i="2"/>
  <c r="D27" i="2"/>
  <c r="C27" i="2"/>
  <c r="B27" i="2"/>
  <c r="AO26" i="2"/>
  <c r="AN26" i="2"/>
  <c r="AM26" i="2"/>
  <c r="AL26" i="2"/>
  <c r="AK26" i="2"/>
  <c r="AJ26" i="2"/>
  <c r="AI26" i="2"/>
  <c r="AH26" i="2"/>
  <c r="AG26" i="2"/>
  <c r="AE26" i="2"/>
  <c r="AD26" i="2"/>
  <c r="W26" i="2"/>
  <c r="Q26" i="2"/>
  <c r="N26" i="2"/>
  <c r="I26" i="2"/>
  <c r="G26" i="2"/>
  <c r="F26" i="2"/>
  <c r="D26" i="2"/>
  <c r="C26" i="2"/>
  <c r="B26" i="2"/>
  <c r="AO25" i="2"/>
  <c r="AN25" i="2"/>
  <c r="AM25" i="2"/>
  <c r="AL25" i="2"/>
  <c r="AK25" i="2"/>
  <c r="AJ25" i="2"/>
  <c r="AI25" i="2"/>
  <c r="AH25" i="2"/>
  <c r="AG25" i="2"/>
  <c r="AE25" i="2"/>
  <c r="W25" i="2"/>
  <c r="N25" i="2"/>
  <c r="I25" i="2"/>
  <c r="G25" i="2"/>
  <c r="F25" i="2"/>
  <c r="D25" i="2"/>
  <c r="C25" i="2"/>
  <c r="B25" i="2"/>
  <c r="AO24" i="2"/>
  <c r="AN24" i="2"/>
  <c r="AM24" i="2"/>
  <c r="AL24" i="2"/>
  <c r="AK24" i="2"/>
  <c r="AJ24" i="2"/>
  <c r="AI24" i="2"/>
  <c r="AH24" i="2"/>
  <c r="AG24" i="2"/>
  <c r="AE24" i="2"/>
  <c r="AD24" i="2"/>
  <c r="W24" i="2"/>
  <c r="Q24" i="2"/>
  <c r="N24" i="2"/>
  <c r="I24" i="2"/>
  <c r="G24" i="2"/>
  <c r="F24" i="2"/>
  <c r="D24" i="2"/>
  <c r="C24" i="2"/>
  <c r="B24" i="2"/>
  <c r="AO23" i="2"/>
  <c r="AN23" i="2"/>
  <c r="AM23" i="2"/>
  <c r="AL23" i="2"/>
  <c r="AK23" i="2"/>
  <c r="AJ23" i="2"/>
  <c r="AI23" i="2"/>
  <c r="AH23" i="2"/>
  <c r="AG23" i="2"/>
  <c r="AE23" i="2"/>
  <c r="W23" i="2"/>
  <c r="N23" i="2"/>
  <c r="I23" i="2"/>
  <c r="G23" i="2"/>
  <c r="F23" i="2"/>
  <c r="D23" i="2"/>
  <c r="C23" i="2"/>
  <c r="B23" i="2"/>
  <c r="AO22" i="2"/>
  <c r="AN22" i="2"/>
  <c r="AM22" i="2"/>
  <c r="AL22" i="2"/>
  <c r="AK22" i="2"/>
  <c r="AJ22" i="2"/>
  <c r="AI22" i="2"/>
  <c r="AH22" i="2"/>
  <c r="AG22" i="2"/>
  <c r="AE22" i="2"/>
  <c r="AD22" i="2"/>
  <c r="W22" i="2"/>
  <c r="N22" i="2"/>
  <c r="I22" i="2"/>
  <c r="G22" i="2"/>
  <c r="F22" i="2"/>
  <c r="D22" i="2"/>
  <c r="C22" i="2"/>
  <c r="B22" i="2"/>
  <c r="AO21" i="2"/>
  <c r="AN21" i="2"/>
  <c r="AM21" i="2"/>
  <c r="AL21" i="2"/>
  <c r="AK21" i="2"/>
  <c r="AJ21" i="2"/>
  <c r="AI21" i="2"/>
  <c r="AH21" i="2"/>
  <c r="AG21" i="2"/>
  <c r="AE21" i="2"/>
  <c r="W21" i="2"/>
  <c r="N21" i="2"/>
  <c r="I21" i="2"/>
  <c r="G21" i="2"/>
  <c r="F21" i="2"/>
  <c r="D21" i="2"/>
  <c r="C21" i="2"/>
  <c r="B21" i="2"/>
  <c r="AO20" i="2"/>
  <c r="AN20" i="2"/>
  <c r="AM20" i="2"/>
  <c r="AL20" i="2"/>
  <c r="AK20" i="2"/>
  <c r="AJ20" i="2"/>
  <c r="AI20" i="2"/>
  <c r="AH20" i="2"/>
  <c r="AG20" i="2"/>
  <c r="AE20" i="2"/>
  <c r="W20" i="2"/>
  <c r="N20" i="2"/>
  <c r="I20" i="2"/>
  <c r="G20" i="2"/>
  <c r="F20" i="2"/>
  <c r="D20" i="2"/>
  <c r="C20" i="2"/>
  <c r="B20" i="2"/>
  <c r="AO19" i="2"/>
  <c r="AN19" i="2"/>
  <c r="AM19" i="2"/>
  <c r="AL19" i="2"/>
  <c r="AK19" i="2"/>
  <c r="AJ19" i="2"/>
  <c r="AI19" i="2"/>
  <c r="AH19" i="2"/>
  <c r="AG19" i="2"/>
  <c r="AE19" i="2"/>
  <c r="W19" i="2"/>
  <c r="N19" i="2"/>
  <c r="I19" i="2"/>
  <c r="G19" i="2"/>
  <c r="F19" i="2"/>
  <c r="D19" i="2"/>
  <c r="C19" i="2"/>
  <c r="B19" i="2"/>
  <c r="AR18" i="2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O18" i="2"/>
  <c r="AN18" i="2"/>
  <c r="AM18" i="2"/>
  <c r="AL18" i="2"/>
  <c r="AK18" i="2"/>
  <c r="AJ18" i="2"/>
  <c r="AI18" i="2"/>
  <c r="AH18" i="2"/>
  <c r="AG18" i="2"/>
  <c r="AE18" i="2"/>
  <c r="W18" i="2"/>
  <c r="P18" i="2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N18" i="2"/>
  <c r="I18" i="2"/>
  <c r="G18" i="2"/>
  <c r="F18" i="2"/>
  <c r="D18" i="2"/>
  <c r="C18" i="2"/>
  <c r="B18" i="2"/>
  <c r="AO17" i="2"/>
  <c r="AN17" i="2"/>
  <c r="AM17" i="2"/>
  <c r="AL17" i="2"/>
  <c r="AK17" i="2"/>
  <c r="AJ17" i="2"/>
  <c r="AI17" i="2"/>
  <c r="AH17" i="2"/>
  <c r="AG17" i="2"/>
  <c r="AE17" i="2"/>
  <c r="W17" i="2"/>
  <c r="N17" i="2"/>
  <c r="I17" i="2"/>
  <c r="G17" i="2"/>
  <c r="F17" i="2"/>
  <c r="D17" i="2"/>
  <c r="C17" i="2"/>
  <c r="B17" i="2"/>
  <c r="AO16" i="2"/>
  <c r="AN16" i="2"/>
  <c r="AM16" i="2"/>
  <c r="AL16" i="2"/>
  <c r="AK16" i="2"/>
  <c r="AJ16" i="2"/>
  <c r="AI16" i="2"/>
  <c r="AH16" i="2"/>
  <c r="AG16" i="2"/>
  <c r="AE16" i="2"/>
  <c r="W16" i="2"/>
  <c r="N16" i="2"/>
  <c r="I16" i="2"/>
  <c r="G16" i="2"/>
  <c r="F16" i="2"/>
  <c r="D16" i="2"/>
  <c r="C16" i="2"/>
  <c r="B16" i="2"/>
  <c r="AR15" i="2"/>
  <c r="AR16" i="2" s="1"/>
  <c r="AR17" i="2" s="1"/>
  <c r="AO15" i="2"/>
  <c r="AN15" i="2"/>
  <c r="AM15" i="2"/>
  <c r="AL15" i="2"/>
  <c r="AK15" i="2"/>
  <c r="AJ15" i="2"/>
  <c r="AI15" i="2"/>
  <c r="AH15" i="2"/>
  <c r="AG15" i="2"/>
  <c r="AE15" i="2"/>
  <c r="W15" i="2"/>
  <c r="P15" i="2"/>
  <c r="P16" i="2" s="1"/>
  <c r="P17" i="2" s="1"/>
  <c r="N15" i="2"/>
  <c r="I15" i="2"/>
  <c r="G15" i="2"/>
  <c r="F15" i="2"/>
  <c r="D15" i="2"/>
  <c r="C15" i="2"/>
  <c r="B15" i="2"/>
  <c r="AR14" i="2"/>
  <c r="AO14" i="2"/>
  <c r="AN14" i="2"/>
  <c r="AM14" i="2"/>
  <c r="AL14" i="2"/>
  <c r="AK14" i="2"/>
  <c r="AJ14" i="2"/>
  <c r="AI14" i="2"/>
  <c r="AH14" i="2"/>
  <c r="AG14" i="2"/>
  <c r="AE14" i="2"/>
  <c r="W14" i="2"/>
  <c r="P14" i="2"/>
  <c r="N14" i="2"/>
  <c r="I14" i="2"/>
  <c r="G14" i="2"/>
  <c r="F14" i="2"/>
  <c r="D14" i="2"/>
  <c r="C14" i="2"/>
  <c r="B14" i="2"/>
  <c r="C13" i="2"/>
  <c r="C12" i="2"/>
  <c r="B13" i="2"/>
  <c r="B12" i="2"/>
  <c r="L12" i="2"/>
  <c r="I13" i="2"/>
  <c r="I12" i="2"/>
  <c r="G13" i="2"/>
  <c r="G12" i="2"/>
  <c r="F13" i="2"/>
  <c r="F12" i="2"/>
  <c r="AR13" i="2"/>
  <c r="AO13" i="2"/>
  <c r="AO12" i="2"/>
  <c r="AN13" i="2"/>
  <c r="AN12" i="2"/>
  <c r="AM13" i="2"/>
  <c r="AM12" i="2"/>
  <c r="AL13" i="2"/>
  <c r="AL12" i="2"/>
  <c r="AK13" i="2"/>
  <c r="AK12" i="2"/>
  <c r="AJ13" i="2"/>
  <c r="AJ12" i="2"/>
  <c r="AI13" i="2"/>
  <c r="AI12" i="2"/>
  <c r="AH13" i="2"/>
  <c r="AH12" i="2"/>
  <c r="AG13" i="2"/>
  <c r="AG12" i="2"/>
  <c r="AE13" i="2"/>
  <c r="AE12" i="2"/>
  <c r="W13" i="2"/>
  <c r="W12" i="2"/>
  <c r="R13" i="2"/>
  <c r="R12" i="2"/>
  <c r="AS26" i="2" l="1"/>
  <c r="AT26" i="2" s="1"/>
  <c r="AS27" i="2"/>
  <c r="AT27" i="2" s="1"/>
  <c r="AS25" i="2"/>
  <c r="AT25" i="2" s="1"/>
  <c r="AS24" i="2"/>
  <c r="AT24" i="2" s="1"/>
  <c r="AS23" i="2"/>
  <c r="AT23" i="2" s="1"/>
  <c r="P13" i="2"/>
  <c r="N13" i="2"/>
  <c r="D13" i="2"/>
  <c r="D12" i="2"/>
  <c r="N12" i="2"/>
  <c r="H12" i="2" l="1"/>
  <c r="E8" i="2"/>
  <c r="D8" i="2"/>
  <c r="N4" i="2"/>
  <c r="J4" i="2"/>
  <c r="Q21" i="2"/>
  <c r="Q20" i="2"/>
  <c r="Q19" i="2"/>
  <c r="K31" i="1"/>
  <c r="Q18" i="2" s="1"/>
  <c r="K30" i="1"/>
  <c r="Q17" i="2" s="1"/>
  <c r="K29" i="1"/>
  <c r="Q16" i="2" s="1"/>
  <c r="K28" i="1"/>
  <c r="Q15" i="2" s="1"/>
  <c r="K27" i="1"/>
  <c r="Q14" i="2" s="1"/>
  <c r="K26" i="1"/>
  <c r="Q13" i="2" s="1"/>
  <c r="K25" i="1"/>
  <c r="Q12" i="2" s="1"/>
  <c r="E100" i="2" l="1"/>
  <c r="E99" i="2"/>
  <c r="E91" i="2"/>
  <c r="E86" i="2"/>
  <c r="E81" i="2"/>
  <c r="E76" i="2"/>
  <c r="E71" i="2"/>
  <c r="E66" i="2"/>
  <c r="E59" i="2"/>
  <c r="E58" i="2"/>
  <c r="E57" i="2"/>
  <c r="E56" i="2"/>
  <c r="E55" i="2"/>
  <c r="E40" i="2"/>
  <c r="E39" i="2"/>
  <c r="E38" i="2"/>
  <c r="E34" i="2"/>
  <c r="E33" i="2"/>
  <c r="E25" i="2"/>
  <c r="E24" i="2"/>
  <c r="E21" i="2"/>
  <c r="E15" i="2"/>
  <c r="E28" i="2"/>
  <c r="E23" i="2"/>
  <c r="E20" i="2"/>
  <c r="E54" i="2"/>
  <c r="E53" i="2"/>
  <c r="E52" i="2"/>
  <c r="E51" i="2"/>
  <c r="E50" i="2"/>
  <c r="E47" i="2"/>
  <c r="E46" i="2"/>
  <c r="E45" i="2"/>
  <c r="E42" i="2"/>
  <c r="E41" i="2"/>
  <c r="E19" i="2"/>
  <c r="E18" i="2"/>
  <c r="E44" i="2"/>
  <c r="E27" i="2"/>
  <c r="E26" i="2"/>
  <c r="E49" i="2"/>
  <c r="E48" i="2"/>
  <c r="E43" i="2"/>
  <c r="E22" i="2"/>
  <c r="E98" i="2"/>
  <c r="E97" i="2"/>
  <c r="E96" i="2"/>
  <c r="E95" i="2"/>
  <c r="E94" i="2"/>
  <c r="E93" i="2"/>
  <c r="E92" i="2"/>
  <c r="E90" i="2"/>
  <c r="E89" i="2"/>
  <c r="E88" i="2"/>
  <c r="E87" i="2"/>
  <c r="E85" i="2"/>
  <c r="E84" i="2"/>
  <c r="E83" i="2"/>
  <c r="E82" i="2"/>
  <c r="E80" i="2"/>
  <c r="E79" i="2"/>
  <c r="E78" i="2"/>
  <c r="E77" i="2"/>
  <c r="E75" i="2"/>
  <c r="E74" i="2"/>
  <c r="E73" i="2"/>
  <c r="E72" i="2"/>
  <c r="E70" i="2"/>
  <c r="E69" i="2"/>
  <c r="E68" i="2"/>
  <c r="E67" i="2"/>
  <c r="E65" i="2"/>
  <c r="E64" i="2"/>
  <c r="E63" i="2"/>
  <c r="E62" i="2"/>
  <c r="E61" i="2"/>
  <c r="E60" i="2"/>
  <c r="E37" i="2"/>
  <c r="E36" i="2"/>
  <c r="E35" i="2"/>
  <c r="E32" i="2"/>
  <c r="E31" i="2"/>
  <c r="E30" i="2"/>
  <c r="E29" i="2"/>
  <c r="E17" i="2"/>
  <c r="E16" i="2"/>
  <c r="E14" i="2"/>
  <c r="E13" i="2"/>
  <c r="E12" i="2"/>
  <c r="AD18" i="2"/>
  <c r="AD21" i="2"/>
  <c r="AD19" i="2"/>
  <c r="AD20" i="2"/>
  <c r="AD14" i="2"/>
  <c r="AD17" i="2"/>
  <c r="AD16" i="2"/>
  <c r="AD13" i="2"/>
  <c r="AD15" i="2"/>
  <c r="AD12" i="2"/>
  <c r="AS12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G8" i="2"/>
  <c r="H8" i="2" s="1"/>
  <c r="I8" i="2" s="1"/>
  <c r="R4" i="2"/>
  <c r="M8" i="1" s="1"/>
  <c r="M9" i="1" l="1"/>
  <c r="AS14" i="2"/>
  <c r="AT14" i="2" s="1"/>
  <c r="AS15" i="2"/>
  <c r="AT15" i="2" s="1"/>
  <c r="AS16" i="2"/>
  <c r="AT16" i="2" s="1"/>
  <c r="AS21" i="2"/>
  <c r="AT21" i="2" s="1"/>
  <c r="AS20" i="2"/>
  <c r="AT20" i="2" s="1"/>
  <c r="AS13" i="2"/>
  <c r="AT13" i="2" s="1"/>
  <c r="AS19" i="2"/>
  <c r="AT19" i="2" s="1"/>
  <c r="H23" i="2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AS22" i="2"/>
  <c r="AT22" i="2" s="1"/>
  <c r="AS17" i="2"/>
  <c r="AT17" i="2" s="1"/>
  <c r="AS18" i="2"/>
  <c r="AT18" i="2" s="1"/>
  <c r="AT12" i="2"/>
  <c r="S4" i="2"/>
  <c r="M10" i="1" l="1"/>
  <c r="M11" i="1" s="1"/>
  <c r="M12" i="1" s="1"/>
  <c r="M13" i="1" s="1"/>
  <c r="M14" i="1" s="1"/>
  <c r="M15" i="1" l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</calcChain>
</file>

<file path=xl/comments1.xml><?xml version="1.0" encoding="utf-8"?>
<comments xmlns="http://schemas.openxmlformats.org/spreadsheetml/2006/main">
  <authors>
    <author>arturam</author>
  </authors>
  <commentList>
    <comment ref="K24" authorId="0">
      <text>
        <r>
          <rPr>
            <b/>
            <sz val="9"/>
            <color indexed="81"/>
            <rFont val="Tahoma"/>
            <family val="2"/>
          </rPr>
          <t xml:space="preserve">(Emissão Banco) = data mínima 8 dias a vencer
(Emissão Empresa) = data mínima 3 dias a vencer
</t>
        </r>
      </text>
    </comment>
  </commentList>
</comments>
</file>

<file path=xl/sharedStrings.xml><?xml version="1.0" encoding="utf-8"?>
<sst xmlns="http://schemas.openxmlformats.org/spreadsheetml/2006/main" count="1310" uniqueCount="260">
  <si>
    <t>DADOS CADASTRAIS:</t>
  </si>
  <si>
    <t>PARAMETROS DA CONTA:</t>
  </si>
  <si>
    <t>PARAMETROS DA COBRANÇA:</t>
  </si>
  <si>
    <t>DESEJA?</t>
  </si>
  <si>
    <t>SIM</t>
  </si>
  <si>
    <t>NÃO</t>
  </si>
  <si>
    <t>VALOR</t>
  </si>
  <si>
    <t>VALOR (%)</t>
  </si>
  <si>
    <t>Valor do juros é cobrado diariamente e é apresentado no arquivo remessa em (R$), possui limite de 5% do valor do título.</t>
  </si>
  <si>
    <t>PONTOS DE OBSERVAÇÃO</t>
  </si>
  <si>
    <t xml:space="preserve">   RAZÃO SOCIAL:</t>
  </si>
  <si>
    <t xml:space="preserve">   CNPJ / CPF:</t>
  </si>
  <si>
    <t xml:space="preserve">   AGÊNCIA:</t>
  </si>
  <si>
    <t xml:space="preserve">   CONTA:</t>
  </si>
  <si>
    <t xml:space="preserve">   CARTEIRA:</t>
  </si>
  <si>
    <t xml:space="preserve">   JUROS:</t>
  </si>
  <si>
    <t xml:space="preserve">   MULTA:</t>
  </si>
  <si>
    <t xml:space="preserve">   PROTESTO:</t>
  </si>
  <si>
    <t>Simples</t>
  </si>
  <si>
    <t>Vinculada</t>
  </si>
  <si>
    <t>NOME COMPLETO</t>
  </si>
  <si>
    <t>CPF</t>
  </si>
  <si>
    <t>CEP</t>
  </si>
  <si>
    <t>ENDEREÇO</t>
  </si>
  <si>
    <t>BAIRRO</t>
  </si>
  <si>
    <t>CIDADE</t>
  </si>
  <si>
    <t>UF</t>
  </si>
  <si>
    <t>VENCIMENTO</t>
  </si>
  <si>
    <t>TIPO INSC</t>
  </si>
  <si>
    <t>PF</t>
  </si>
  <si>
    <t>12345678913</t>
  </si>
  <si>
    <t>12345585000121</t>
  </si>
  <si>
    <t>12345585000122</t>
  </si>
  <si>
    <t>12345585000123</t>
  </si>
  <si>
    <t>12345585000124</t>
  </si>
  <si>
    <t>PJ</t>
  </si>
  <si>
    <t>12345585000126</t>
  </si>
  <si>
    <t>12345585000127</t>
  </si>
  <si>
    <t>01310-930</t>
  </si>
  <si>
    <t>AV PAULISTA 2100</t>
  </si>
  <si>
    <t>CENTRO</t>
  </si>
  <si>
    <t>SAO PAULO</t>
  </si>
  <si>
    <t>SP</t>
  </si>
  <si>
    <t>111111111000111</t>
  </si>
  <si>
    <t xml:space="preserve">   TIPO DE INSCRIÇÃO: (1 CPF | 2 CNPJ)</t>
  </si>
  <si>
    <t>001-001</t>
  </si>
  <si>
    <t>002-002</t>
  </si>
  <si>
    <t>003-009</t>
  </si>
  <si>
    <t>010-011</t>
  </si>
  <si>
    <t>012-019</t>
  </si>
  <si>
    <t>020-026</t>
  </si>
  <si>
    <t>027-040</t>
  </si>
  <si>
    <t>041-046</t>
  </si>
  <si>
    <t>047-076</t>
  </si>
  <si>
    <t>077-079</t>
  </si>
  <si>
    <t>080-090</t>
  </si>
  <si>
    <t>091-094</t>
  </si>
  <si>
    <t>095-100</t>
  </si>
  <si>
    <t>101-391</t>
  </si>
  <si>
    <t>392-394</t>
  </si>
  <si>
    <t>395-400</t>
  </si>
  <si>
    <t>0</t>
  </si>
  <si>
    <t>1</t>
  </si>
  <si>
    <t>REMESSA</t>
  </si>
  <si>
    <t>01</t>
  </si>
  <si>
    <t>COBRANCA</t>
  </si>
  <si>
    <t xml:space="preserve">       </t>
  </si>
  <si>
    <t xml:space="preserve">      </t>
  </si>
  <si>
    <t>BANCO SAFRA</t>
  </si>
  <si>
    <t xml:space="preserve">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</si>
  <si>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</si>
  <si>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</t>
  </si>
  <si>
    <t>000001</t>
  </si>
  <si>
    <t xml:space="preserve">Cliente Safra </t>
  </si>
  <si>
    <t>002-368</t>
  </si>
  <si>
    <t>369-376</t>
  </si>
  <si>
    <t>377-391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</si>
  <si>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</si>
  <si>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HEADER  - PRIMEIRA LINHA DO ARQUIVO</t>
  </si>
  <si>
    <t>TRAILLER - ULTIMA LINHA DO ARQUIVO</t>
  </si>
  <si>
    <t>DETALHE</t>
  </si>
  <si>
    <t>002-003</t>
  </si>
  <si>
    <t>004-017</t>
  </si>
  <si>
    <t>018-031</t>
  </si>
  <si>
    <t>032-037</t>
  </si>
  <si>
    <t>038-062</t>
  </si>
  <si>
    <t>063-071</t>
  </si>
  <si>
    <t>072-101</t>
  </si>
  <si>
    <t>102-102</t>
  </si>
  <si>
    <t>103-104</t>
  </si>
  <si>
    <t>105-105</t>
  </si>
  <si>
    <t>106-107</t>
  </si>
  <si>
    <t>108-108</t>
  </si>
  <si>
    <t>109-110</t>
  </si>
  <si>
    <t>111-120</t>
  </si>
  <si>
    <t>121-126</t>
  </si>
  <si>
    <t>127-139</t>
  </si>
  <si>
    <t>140-142</t>
  </si>
  <si>
    <t>143-147</t>
  </si>
  <si>
    <t>148-149</t>
  </si>
  <si>
    <t>150-150</t>
  </si>
  <si>
    <t>151-156</t>
  </si>
  <si>
    <t>157-158</t>
  </si>
  <si>
    <t>159-160</t>
  </si>
  <si>
    <t>161-173</t>
  </si>
  <si>
    <t>174-179</t>
  </si>
  <si>
    <t>180-192</t>
  </si>
  <si>
    <t>193-205</t>
  </si>
  <si>
    <t>206-218</t>
  </si>
  <si>
    <t>219-220</t>
  </si>
  <si>
    <t>221-234</t>
  </si>
  <si>
    <t>235-274</t>
  </si>
  <si>
    <t>275-314</t>
  </si>
  <si>
    <t>315-324</t>
  </si>
  <si>
    <t>325-326</t>
  </si>
  <si>
    <t>327-334</t>
  </si>
  <si>
    <t>335-349</t>
  </si>
  <si>
    <t>350-351</t>
  </si>
  <si>
    <t>352-381</t>
  </si>
  <si>
    <t>382-388</t>
  </si>
  <si>
    <t>389-391</t>
  </si>
  <si>
    <t>00</t>
  </si>
  <si>
    <t xml:space="preserve"> </t>
  </si>
  <si>
    <t>0000000001</t>
  </si>
  <si>
    <t>N</t>
  </si>
  <si>
    <t>000000</t>
  </si>
  <si>
    <t>0000000000000</t>
  </si>
  <si>
    <t>000002</t>
  </si>
  <si>
    <t xml:space="preserve">   TIPO DE EMISSÃO:</t>
  </si>
  <si>
    <t>EMPRESA</t>
  </si>
  <si>
    <t>BANCO</t>
  </si>
  <si>
    <t>CONTEÚDO</t>
  </si>
  <si>
    <t>Valor da Multa é cobrado somente uma vez e deve serguir os criterios informados no arquivo exemplo.</t>
  </si>
  <si>
    <t>12345678900</t>
  </si>
  <si>
    <t>00987654321</t>
  </si>
  <si>
    <t>DESCRIÇÃO DOS PAGADORES:</t>
  </si>
  <si>
    <t>Pagador 1</t>
  </si>
  <si>
    <t>Pagador 2</t>
  </si>
  <si>
    <t>Pagador 3</t>
  </si>
  <si>
    <t>Pagador 4</t>
  </si>
  <si>
    <t>Pagador 5</t>
  </si>
  <si>
    <t>Pagador 6</t>
  </si>
  <si>
    <t>Pagador 7</t>
  </si>
  <si>
    <t>Pagador 8</t>
  </si>
  <si>
    <t>Pagador 9</t>
  </si>
  <si>
    <t>Pagador 10</t>
  </si>
  <si>
    <t>Quando for cobrança vinculada o protesto é automático em 10 dias. Caso precise de um prazo diferente, fale com seu gerente.</t>
  </si>
  <si>
    <t>AO DIA</t>
  </si>
  <si>
    <t>AO MÊS</t>
  </si>
  <si>
    <t>FORMATAÇÃO AGÊNCIA</t>
  </si>
  <si>
    <t>INFORMADO</t>
  </si>
  <si>
    <t>CORRETO INFORMAR</t>
  </si>
  <si>
    <t>AGÊNCIA INFORMADA:</t>
  </si>
  <si>
    <t>00200</t>
  </si>
  <si>
    <t>00202</t>
  </si>
  <si>
    <t>00300</t>
  </si>
  <si>
    <t>00400</t>
  </si>
  <si>
    <t>00500</t>
  </si>
  <si>
    <t>00600</t>
  </si>
  <si>
    <t>00620</t>
  </si>
  <si>
    <t>00700</t>
  </si>
  <si>
    <t>00800</t>
  </si>
  <si>
    <t>00900</t>
  </si>
  <si>
    <t>01000</t>
  </si>
  <si>
    <t>01100</t>
  </si>
  <si>
    <t>01200</t>
  </si>
  <si>
    <t>01400</t>
  </si>
  <si>
    <t>01500</t>
  </si>
  <si>
    <t>01600</t>
  </si>
  <si>
    <t>01800</t>
  </si>
  <si>
    <t>01900</t>
  </si>
  <si>
    <t>02000</t>
  </si>
  <si>
    <t>02100</t>
  </si>
  <si>
    <t>02200</t>
  </si>
  <si>
    <t>02300</t>
  </si>
  <si>
    <t>02400</t>
  </si>
  <si>
    <t>02500</t>
  </si>
  <si>
    <t>02600</t>
  </si>
  <si>
    <t>02700</t>
  </si>
  <si>
    <t>02800</t>
  </si>
  <si>
    <t>02900</t>
  </si>
  <si>
    <t>03000</t>
  </si>
  <si>
    <t>03400</t>
  </si>
  <si>
    <t>03500</t>
  </si>
  <si>
    <t>03600</t>
  </si>
  <si>
    <t>03700</t>
  </si>
  <si>
    <t>03800</t>
  </si>
  <si>
    <t>03900</t>
  </si>
  <si>
    <t>04100</t>
  </si>
  <si>
    <t>04200</t>
  </si>
  <si>
    <t>04300</t>
  </si>
  <si>
    <t>04400</t>
  </si>
  <si>
    <t>04700</t>
  </si>
  <si>
    <t>04800</t>
  </si>
  <si>
    <t>04900</t>
  </si>
  <si>
    <t>05100</t>
  </si>
  <si>
    <t>05200</t>
  </si>
  <si>
    <t>05400</t>
  </si>
  <si>
    <t>05600</t>
  </si>
  <si>
    <t>06500</t>
  </si>
  <si>
    <t>06700</t>
  </si>
  <si>
    <t>08300</t>
  </si>
  <si>
    <t>08700</t>
  </si>
  <si>
    <t>08800</t>
  </si>
  <si>
    <t>09300</t>
  </si>
  <si>
    <t>09700</t>
  </si>
  <si>
    <t>09780</t>
  </si>
  <si>
    <t>09782</t>
  </si>
  <si>
    <t>11200</t>
  </si>
  <si>
    <t>11500</t>
  </si>
  <si>
    <t>12100</t>
  </si>
  <si>
    <t>12200</t>
  </si>
  <si>
    <t>12400</t>
  </si>
  <si>
    <t>12500</t>
  </si>
  <si>
    <t>12600</t>
  </si>
  <si>
    <t>13100</t>
  </si>
  <si>
    <t>13500</t>
  </si>
  <si>
    <t>13600</t>
  </si>
  <si>
    <t>13700</t>
  </si>
  <si>
    <t>13800</t>
  </si>
  <si>
    <t>14000</t>
  </si>
  <si>
    <t>14100</t>
  </si>
  <si>
    <t>14200</t>
  </si>
  <si>
    <t>14400</t>
  </si>
  <si>
    <t>14500</t>
  </si>
  <si>
    <t>14600</t>
  </si>
  <si>
    <t>14700</t>
  </si>
  <si>
    <t>14800</t>
  </si>
  <si>
    <t>14900</t>
  </si>
  <si>
    <t>15200</t>
  </si>
  <si>
    <t>15300</t>
  </si>
  <si>
    <t>15400</t>
  </si>
  <si>
    <t>15500</t>
  </si>
  <si>
    <t>15800</t>
  </si>
  <si>
    <t>15900</t>
  </si>
  <si>
    <t>16000</t>
  </si>
  <si>
    <t>16100</t>
  </si>
  <si>
    <t>16200</t>
  </si>
  <si>
    <t>16400</t>
  </si>
  <si>
    <t>16500</t>
  </si>
  <si>
    <t>16900</t>
  </si>
  <si>
    <t>17200</t>
  </si>
  <si>
    <t>17300</t>
  </si>
  <si>
    <t>17800</t>
  </si>
  <si>
    <t>18900</t>
  </si>
  <si>
    <t>19000</t>
  </si>
  <si>
    <t>19100</t>
  </si>
  <si>
    <t>19700</t>
  </si>
  <si>
    <t>19800</t>
  </si>
  <si>
    <t>20000</t>
  </si>
  <si>
    <t>20100</t>
  </si>
  <si>
    <t>20200</t>
  </si>
  <si>
    <t>20400</t>
  </si>
  <si>
    <t>20600</t>
  </si>
  <si>
    <t>20700</t>
  </si>
  <si>
    <t>20900</t>
  </si>
  <si>
    <t>21100</t>
  </si>
  <si>
    <t>21200</t>
  </si>
  <si>
    <t>21400</t>
  </si>
  <si>
    <r>
      <t xml:space="preserve">     INSTRUÇÕES DE UTILIZAÇÃO:
</t>
    </r>
    <r>
      <rPr>
        <sz val="10"/>
        <color theme="1" tint="0.249977111117893"/>
        <rFont val="Calibri"/>
        <family val="2"/>
      </rPr>
      <t xml:space="preserve">Preencher os campos na cor azul com os dados da empresa e caso tenha dúvidas quanto ao preenchimento dos parâmetros da conta ou da cobrança entre em contato com o Suporte da Mesa de Implantação nos telefones abaixo ou e-mail:
</t>
    </r>
    <r>
      <rPr>
        <b/>
        <sz val="10"/>
        <color theme="1" tint="0.249977111117893"/>
        <rFont val="Calibri"/>
        <family val="2"/>
      </rPr>
      <t xml:space="preserve">Telefones: 0300 371 4602 OU 11 3175 4790, e-mail: mesa.implantacao@safra.com.br.
     EXTRAIR O ARQUIVO:
</t>
    </r>
    <r>
      <rPr>
        <sz val="10"/>
        <color theme="1" tint="0.249977111117893"/>
        <rFont val="Calibri"/>
        <family val="2"/>
      </rPr>
      <t>Ir na coluna M e selecionar  todas as linhas PREENCHIDAS iniciando na célula M8 até a última linha preenchida, copiar e colar todo conteúdo em um arquivo de bloco de notas(ARQUIVO TXT) vazio. Após este processo confronte com o arquivo gerado em seu sistema e caso esteja semelhante envie para ser avaliado pela Mesa de Implantação. Caso tenha dúvidas quanto as informações e critérios de cada campo é possível visualizar na aba abaixo com o nome FORMATAÇÃO.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</si>
</sst>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0"/>
      <name val="Calibri"/>
      <family val="2"/>
    </font>
    <font>
      <b/>
      <sz val="9"/>
      <color theme="0"/>
      <name val="Calibri"/>
      <family val="2"/>
      <scheme val="minor"/>
    </font>
    <font>
      <b/>
      <sz val="10"/>
      <color theme="1" tint="0.249977111117893"/>
      <name val="Calibri"/>
      <family val="2"/>
    </font>
    <font>
      <sz val="10"/>
      <color theme="1" tint="0.249977111117893"/>
      <name val="Calibri"/>
      <family val="2"/>
    </font>
    <font>
      <sz val="11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</font>
    <font>
      <b/>
      <sz val="12"/>
      <color theme="1" tint="0.249977111117893"/>
      <name val="Calibri"/>
      <family val="2"/>
    </font>
    <font>
      <sz val="9"/>
      <color theme="1" tint="0.249977111117893"/>
      <name val="Calibri"/>
      <family val="2"/>
    </font>
    <font>
      <b/>
      <sz val="11"/>
      <color theme="1" tint="0.249977111117893"/>
      <name val="Calibri"/>
      <family val="2"/>
    </font>
    <font>
      <b/>
      <sz val="11"/>
      <color theme="0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6" fillId="4" borderId="7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4" borderId="7" xfId="3" quotePrefix="1" applyFont="1" applyFill="1" applyBorder="1" applyAlignment="1">
      <alignment horizontal="center"/>
    </xf>
    <xf numFmtId="14" fontId="6" fillId="4" borderId="7" xfId="3" applyNumberFormat="1" applyFont="1" applyFill="1" applyBorder="1" applyAlignment="1">
      <alignment horizontal="center"/>
    </xf>
    <xf numFmtId="0" fontId="6" fillId="0" borderId="0" xfId="3" quotePrefix="1" applyFont="1" applyFill="1" applyBorder="1" applyAlignment="1">
      <alignment horizontal="center"/>
    </xf>
    <xf numFmtId="14" fontId="6" fillId="0" borderId="0" xfId="3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3" applyFont="1" applyFill="1" applyBorder="1"/>
    <xf numFmtId="44" fontId="6" fillId="5" borderId="7" xfId="3" applyNumberFormat="1" applyFont="1" applyFill="1" applyBorder="1"/>
    <xf numFmtId="0" fontId="6" fillId="5" borderId="7" xfId="3" applyFont="1" applyFill="1" applyBorder="1"/>
    <xf numFmtId="0" fontId="6" fillId="0" borderId="0" xfId="3" applyFont="1" applyFill="1" applyBorder="1" applyAlignment="1">
      <alignment horizontal="center"/>
    </xf>
    <xf numFmtId="0" fontId="6" fillId="5" borderId="7" xfId="3" applyFont="1" applyFill="1" applyBorder="1" applyAlignment="1">
      <alignment horizontal="center"/>
    </xf>
    <xf numFmtId="44" fontId="6" fillId="0" borderId="0" xfId="3" applyNumberFormat="1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6" fillId="0" borderId="0" xfId="3" applyNumberFormat="1" applyFont="1"/>
    <xf numFmtId="0" fontId="6" fillId="6" borderId="7" xfId="3" applyFont="1" applyFill="1" applyBorder="1" applyAlignment="1">
      <alignment horizontal="center"/>
    </xf>
    <xf numFmtId="0" fontId="6" fillId="0" borderId="0" xfId="3" applyFont="1"/>
    <xf numFmtId="0" fontId="6" fillId="0" borderId="0" xfId="3" quotePrefix="1" applyFont="1"/>
    <xf numFmtId="14" fontId="6" fillId="0" borderId="0" xfId="3" applyNumberFormat="1" applyFont="1"/>
    <xf numFmtId="164" fontId="6" fillId="0" borderId="0" xfId="3" applyNumberFormat="1" applyFont="1"/>
    <xf numFmtId="0" fontId="6" fillId="0" borderId="0" xfId="3" applyFont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0" xfId="3" quotePrefix="1" applyFont="1" applyFill="1" applyBorder="1" applyAlignment="1">
      <alignment horizontal="left"/>
    </xf>
    <xf numFmtId="14" fontId="6" fillId="0" borderId="0" xfId="3" quotePrefix="1" applyNumberFormat="1" applyFont="1" applyFill="1" applyBorder="1" applyAlignment="1">
      <alignment horizontal="left"/>
    </xf>
    <xf numFmtId="0" fontId="6" fillId="0" borderId="0" xfId="3" quotePrefix="1" applyFont="1" applyAlignment="1">
      <alignment horizontal="center"/>
    </xf>
    <xf numFmtId="0" fontId="6" fillId="0" borderId="0" xfId="3" applyNumberFormat="1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Alignment="1">
      <alignment vertical="center"/>
    </xf>
    <xf numFmtId="0" fontId="16" fillId="2" borderId="3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44" fontId="16" fillId="2" borderId="4" xfId="1" applyFont="1" applyFill="1" applyBorder="1" applyAlignment="1">
      <alignment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49" fontId="16" fillId="2" borderId="7" xfId="0" applyNumberFormat="1" applyFont="1" applyFill="1" applyBorder="1" applyAlignment="1">
      <alignment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vertical="center"/>
    </xf>
    <xf numFmtId="14" fontId="12" fillId="2" borderId="8" xfId="0" applyNumberFormat="1" applyFont="1" applyFill="1" applyBorder="1" applyAlignment="1">
      <alignment horizontal="center" vertical="center"/>
    </xf>
    <xf numFmtId="44" fontId="12" fillId="2" borderId="7" xfId="1" applyFont="1" applyFill="1" applyBorder="1" applyAlignment="1">
      <alignment vertical="center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8" fillId="8" borderId="17" xfId="0" applyFont="1" applyFill="1" applyBorder="1"/>
    <xf numFmtId="0" fontId="8" fillId="8" borderId="17" xfId="0" applyFont="1" applyFill="1" applyBorder="1" applyAlignment="1">
      <alignment horizontal="center" vertical="center"/>
    </xf>
    <xf numFmtId="9" fontId="8" fillId="8" borderId="17" xfId="2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2" fillId="0" borderId="0" xfId="0" applyNumberFormat="1" applyFont="1"/>
    <xf numFmtId="0" fontId="8" fillId="8" borderId="17" xfId="0" applyFont="1" applyFill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8" fillId="8" borderId="17" xfId="0" applyFont="1" applyFill="1" applyBorder="1" applyAlignment="1">
      <alignment horizontal="left"/>
    </xf>
    <xf numFmtId="49" fontId="8" fillId="8" borderId="17" xfId="0" applyNumberFormat="1" applyFont="1" applyFill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7" fillId="4" borderId="7" xfId="3" applyFont="1" applyFill="1" applyBorder="1" applyAlignment="1">
      <alignment horizontal="center"/>
    </xf>
    <xf numFmtId="0" fontId="7" fillId="5" borderId="7" xfId="3" applyFont="1" applyFill="1" applyBorder="1" applyAlignment="1">
      <alignment horizontal="center"/>
    </xf>
    <xf numFmtId="0" fontId="7" fillId="6" borderId="7" xfId="3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0" fontId="8" fillId="8" borderId="17" xfId="2" applyNumberFormat="1" applyFont="1" applyFill="1" applyBorder="1" applyAlignment="1">
      <alignment horizontal="center" vertical="center"/>
    </xf>
  </cellXfs>
  <cellStyles count="7">
    <cellStyle name="Moeda" xfId="1" builtinId="4"/>
    <cellStyle name="Moeda 2" xfId="4"/>
    <cellStyle name="Normal" xfId="0" builtinId="0"/>
    <cellStyle name="Normal 2" xfId="3"/>
    <cellStyle name="Normal 3" xfId="5"/>
    <cellStyle name="Porcentagem" xfId="2" builtinId="5"/>
    <cellStyle name="Porcentagem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219074</xdr:colOff>
      <xdr:row>4</xdr:row>
      <xdr:rowOff>76198</xdr:rowOff>
    </xdr:from>
    <xdr:to>
      <xdr:col>12</xdr:col>
      <xdr:colOff>495298</xdr:colOff>
      <xdr:row>5</xdr:row>
      <xdr:rowOff>172217</xdr:rowOff>
    </xdr:to>
    <xdr:pic>
      <xdr:nvPicPr>
        <xdr:cNvPr id="3" name="Imagem 2" descr="Resultado de imagem para SE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11963014" y="819533"/>
          <a:ext cx="238894" cy="27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9524</xdr:colOff>
      <xdr:row>3</xdr:row>
      <xdr:rowOff>294838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487274" cy="866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Z100"/>
  <sheetViews>
    <sheetView showGridLines="0" tabSelected="1" workbookViewId="0">
      <selection activeCell="C18" sqref="C18"/>
    </sheetView>
  </sheetViews>
  <sheetFormatPr defaultRowHeight="15" x14ac:dyDescent="0.25"/>
  <cols>
    <col min="1" max="1" width="1.85546875" style="30" customWidth="1"/>
    <col min="2" max="2" width="31.42578125" style="30" customWidth="1"/>
    <col min="3" max="3" width="14.85546875" style="30" bestFit="1" customWidth="1"/>
    <col min="4" max="4" width="11.28515625" style="31" bestFit="1" customWidth="1"/>
    <col min="5" max="5" width="10.140625" style="30" customWidth="1"/>
    <col min="6" max="6" width="33.28515625" style="32" customWidth="1"/>
    <col min="7" max="8" width="20.5703125" style="33" customWidth="1"/>
    <col min="9" max="9" width="3.42578125" style="30" bestFit="1" customWidth="1"/>
    <col min="10" max="10" width="12.7109375" style="30" bestFit="1" customWidth="1"/>
    <col min="11" max="11" width="13.28515625" style="31" bestFit="1" customWidth="1"/>
    <col min="12" max="12" width="2.42578125" style="30" customWidth="1"/>
    <col min="13" max="13" width="11.28515625" style="30" customWidth="1"/>
    <col min="14" max="14" width="15.7109375" style="30" customWidth="1"/>
    <col min="15" max="16384" width="9.140625" style="30"/>
  </cols>
  <sheetData>
    <row r="2" spans="2:52" x14ac:dyDescent="0.25">
      <c r="AX2" s="30" t="s">
        <v>4</v>
      </c>
      <c r="AY2" s="30" t="s">
        <v>18</v>
      </c>
      <c r="AZ2" s="30" t="s">
        <v>129</v>
      </c>
    </row>
    <row r="3" spans="2:52" x14ac:dyDescent="0.25">
      <c r="AX3" s="30" t="s">
        <v>5</v>
      </c>
      <c r="AY3" s="30" t="s">
        <v>19</v>
      </c>
      <c r="AZ3" s="30" t="s">
        <v>130</v>
      </c>
    </row>
    <row r="4" spans="2:52" ht="25.5" customHeight="1" x14ac:dyDescent="0.25">
      <c r="M4" s="61"/>
    </row>
    <row r="5" spans="2:52" ht="11.25" customHeight="1" x14ac:dyDescent="0.25">
      <c r="M5" s="34"/>
      <c r="N5" s="30" t="s">
        <v>122</v>
      </c>
    </row>
    <row r="6" spans="2:52" ht="15.75" customHeight="1" x14ac:dyDescent="0.25">
      <c r="B6" s="35" t="s">
        <v>0</v>
      </c>
      <c r="F6" s="79" t="s">
        <v>259</v>
      </c>
      <c r="G6" s="80"/>
      <c r="H6" s="80"/>
      <c r="I6" s="80"/>
      <c r="J6" s="80"/>
      <c r="K6" s="81"/>
      <c r="M6" s="34"/>
      <c r="N6" s="30" t="s">
        <v>122</v>
      </c>
    </row>
    <row r="7" spans="2:52" x14ac:dyDescent="0.25">
      <c r="B7" s="59" t="s">
        <v>10</v>
      </c>
      <c r="C7" s="77" t="s">
        <v>73</v>
      </c>
      <c r="D7" s="77"/>
      <c r="E7" s="36"/>
      <c r="F7" s="82"/>
      <c r="G7" s="83"/>
      <c r="H7" s="83"/>
      <c r="I7" s="83"/>
      <c r="J7" s="83"/>
      <c r="K7" s="84"/>
      <c r="M7" s="61" t="s">
        <v>131</v>
      </c>
      <c r="N7" s="30" t="s">
        <v>122</v>
      </c>
    </row>
    <row r="8" spans="2:52" x14ac:dyDescent="0.25">
      <c r="B8" s="59" t="s">
        <v>11</v>
      </c>
      <c r="C8" s="78" t="s">
        <v>43</v>
      </c>
      <c r="D8" s="78"/>
      <c r="E8" s="37"/>
      <c r="F8" s="82"/>
      <c r="G8" s="83"/>
      <c r="H8" s="83"/>
      <c r="I8" s="83"/>
      <c r="J8" s="83"/>
      <c r="K8" s="84"/>
      <c r="M8" s="34" t="str">
        <f ca="1">FORMATAÇÃO!R4</f>
        <v>01REMESSA01COBRANCA       15500000002000      Cliente Safra                 422BANCO SAFRA    280619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001000001</v>
      </c>
      <c r="N8" s="30" t="s">
        <v>122</v>
      </c>
    </row>
    <row r="9" spans="2:52" x14ac:dyDescent="0.25">
      <c r="B9" s="59" t="s">
        <v>44</v>
      </c>
      <c r="C9" s="75">
        <v>2</v>
      </c>
      <c r="D9" s="38"/>
      <c r="E9" s="39"/>
      <c r="F9" s="82"/>
      <c r="G9" s="83"/>
      <c r="H9" s="83"/>
      <c r="I9" s="83"/>
      <c r="J9" s="83"/>
      <c r="K9" s="84"/>
      <c r="M9" s="34" t="str">
        <f ca="1">IF(M8="","",IF(IF(FORMATAÇÃO!AS12&lt;&gt;"",FORMATAÇÃO!AS12,FORMATAÇÃO!$H$8)=M8,"",IF(FORMATAÇÃO!AS12&lt;&gt;"",FORMATAÇÃO!AS12,FORMATAÇÃO!$H$8)))</f>
        <v>1021111111110001115500000002000                               000000001                              000 00101000000000105071900000000003004221550001N280619001600000000000000000000000000000000000000000000006071902000000100012345678900Pagador 1                               AV PAULISTA 2100                        CENTRO      01310930SAO PAULO      SP                                     422001000002</v>
      </c>
      <c r="N9" s="74" t="s">
        <v>122</v>
      </c>
    </row>
    <row r="10" spans="2:52" x14ac:dyDescent="0.25">
      <c r="B10" s="59" t="s">
        <v>12</v>
      </c>
      <c r="C10" s="75">
        <v>15500</v>
      </c>
      <c r="D10" s="38"/>
      <c r="E10" s="39"/>
      <c r="F10" s="82"/>
      <c r="G10" s="83"/>
      <c r="H10" s="83"/>
      <c r="I10" s="83"/>
      <c r="J10" s="83"/>
      <c r="K10" s="84"/>
      <c r="M10" s="34" t="str">
        <f ca="1">IF(M9="","",IF(IF(FORMATAÇÃO!AS13&lt;&gt;"",FORMATAÇÃO!AS13,FORMATAÇÃO!$H$8)=M9,"",IF(FORMATAÇÃO!AS13&lt;&gt;"",FORMATAÇÃO!AS13,FORMATAÇÃO!$H$8)))</f>
        <v>1021111111110001115500000002000                               000000002                              000 00101000000000205071900000000103004221550001N280619011600000000000030000000000000000000000000000000006071902000000100000987654321Pagador 2                               AV PAULISTA 2100                        CENTRO      01310930SAO PAULO      SP                                     422001000003</v>
      </c>
      <c r="N10" s="30" t="s">
        <v>122</v>
      </c>
    </row>
    <row r="11" spans="2:52" x14ac:dyDescent="0.25">
      <c r="B11" s="59" t="s">
        <v>13</v>
      </c>
      <c r="C11" s="75">
        <v>2000</v>
      </c>
      <c r="D11" s="38"/>
      <c r="E11" s="39"/>
      <c r="F11" s="82"/>
      <c r="G11" s="83"/>
      <c r="H11" s="83"/>
      <c r="I11" s="83"/>
      <c r="J11" s="83"/>
      <c r="K11" s="84"/>
      <c r="M11" s="34" t="str">
        <f ca="1">IF(M10="","",IF(IF(FORMATAÇÃO!AS14&lt;&gt;"",FORMATAÇÃO!AS14,FORMATAÇÃO!$H$8)=M10,"",IF(FORMATAÇÃO!AS14&lt;&gt;"",FORMATAÇÃO!AS14,FORMATAÇÃO!$H$8)))</f>
        <v>1021111111110001115500000002000                               000000003                              000 00101000000000305071900000000203004221550001N280619011600000000000060000000000000000000000000000000006071902000000100012345678913Pagador 3                               AV PAULISTA 2100                        CENTRO      01310930SAO PAULO      SP                                     422001000004</v>
      </c>
      <c r="N11" s="30" t="s">
        <v>122</v>
      </c>
    </row>
    <row r="12" spans="2:52" x14ac:dyDescent="0.25">
      <c r="F12" s="82"/>
      <c r="G12" s="83"/>
      <c r="H12" s="83"/>
      <c r="I12" s="83"/>
      <c r="J12" s="83"/>
      <c r="K12" s="84"/>
      <c r="M12" s="34" t="str">
        <f ca="1">IF(M11="","",IF(IF(FORMATAÇÃO!AS15&lt;&gt;"",FORMATAÇÃO!AS15,FORMATAÇÃO!$H$8)=M11,"",IF(FORMATAÇÃO!AS15&lt;&gt;"",FORMATAÇÃO!AS15,FORMATAÇÃO!$H$8)))</f>
        <v>1021111111110001115500000002000                               000000004                              000 00101000000000405071900000000303004221550001N280619011600000000000090000000000000000000000000000000006071902000000212345585000121Pagador 4                               AV PAULISTA 2100                        CENTRO      01310930SAO PAULO      SP                                     422001000005</v>
      </c>
      <c r="N12" s="30" t="s">
        <v>122</v>
      </c>
    </row>
    <row r="13" spans="2:52" ht="15.75" x14ac:dyDescent="0.25">
      <c r="B13" s="35" t="s">
        <v>1</v>
      </c>
      <c r="F13" s="82"/>
      <c r="G13" s="83"/>
      <c r="H13" s="83"/>
      <c r="I13" s="83"/>
      <c r="J13" s="83"/>
      <c r="K13" s="84"/>
      <c r="M13" s="34" t="str">
        <f ca="1">IF(M12="","",IF(IF(FORMATAÇÃO!AS16&lt;&gt;"",FORMATAÇÃO!AS16,FORMATAÇÃO!$H$8)=M12,"",IF(FORMATAÇÃO!AS16&lt;&gt;"",FORMATAÇÃO!AS16,FORMATAÇÃO!$H$8)))</f>
        <v>1021111111110001115500000002000                               000000005                              000 00101000000000505071900000000503004221550001N280619011600000000000150000000000000000000000000000000006071902000000212345585000122Pagador 5                               AV PAULISTA 2100                        CENTRO      01310930SAO PAULO      SP                                     422001000006</v>
      </c>
      <c r="N13" s="30" t="s">
        <v>122</v>
      </c>
    </row>
    <row r="14" spans="2:52" x14ac:dyDescent="0.25">
      <c r="B14" s="59" t="s">
        <v>14</v>
      </c>
      <c r="C14" s="62" t="s">
        <v>18</v>
      </c>
      <c r="F14" s="82"/>
      <c r="G14" s="83"/>
      <c r="H14" s="83"/>
      <c r="I14" s="83"/>
      <c r="J14" s="83"/>
      <c r="K14" s="84"/>
      <c r="M14" s="34" t="str">
        <f ca="1">IF(M13="","",IF(IF(FORMATAÇÃO!AS17&lt;&gt;"",FORMATAÇÃO!AS17,FORMATAÇÃO!$H$8)=M13,"",IF(FORMATAÇÃO!AS17&lt;&gt;"",FORMATAÇÃO!AS17,FORMATAÇÃO!$H$8)))</f>
        <v>1021111111110001115500000002000                               000000006                              000 00101000000000605071900000001003004221550001N280619011600000000000300000000000000000000000000000000006071902000000212345585000123Pagador 6                               AV PAULISTA 2100                        CENTRO      01310930SAO PAULO      SP                                     422001000007</v>
      </c>
      <c r="N14" s="30" t="s">
        <v>122</v>
      </c>
    </row>
    <row r="15" spans="2:52" x14ac:dyDescent="0.25">
      <c r="B15" s="59" t="s">
        <v>128</v>
      </c>
      <c r="C15" s="62" t="s">
        <v>129</v>
      </c>
      <c r="F15" s="82"/>
      <c r="G15" s="83"/>
      <c r="H15" s="83"/>
      <c r="I15" s="83"/>
      <c r="J15" s="83"/>
      <c r="K15" s="84"/>
      <c r="M15" s="34" t="str">
        <f ca="1">IF(M14="","",IF(IF(FORMATAÇÃO!AS18&lt;&gt;"",FORMATAÇÃO!AS18,FORMATAÇÃO!$H$8)=M14,"",IF(FORMATAÇÃO!AS18&lt;&gt;"",FORMATAÇÃO!AS18,FORMATAÇÃO!$H$8)))</f>
        <v>1021111111110001115500000002000                               000000007                              000 00101000000000705071900000002003004221550001N280619011600000000000600000000000000000000000000000000006071902000000212345585000124Pagador 7                               AV PAULISTA 2100                        CENTRO      01310930SAO PAULO      SP                                     422001000008</v>
      </c>
      <c r="N15" s="30" t="s">
        <v>122</v>
      </c>
    </row>
    <row r="16" spans="2:52" ht="20.25" customHeight="1" x14ac:dyDescent="0.25">
      <c r="B16" s="35" t="s">
        <v>2</v>
      </c>
      <c r="F16" s="85"/>
      <c r="G16" s="86"/>
      <c r="H16" s="86"/>
      <c r="I16" s="86"/>
      <c r="J16" s="86"/>
      <c r="K16" s="87"/>
      <c r="M16" s="34" t="str">
        <f ca="1">IF(M15="","",IF(IF(FORMATAÇÃO!AS19&lt;&gt;"",FORMATAÇÃO!AS19,FORMATAÇÃO!$H$8)=M15,"",IF(FORMATAÇÃO!AS19&lt;&gt;"",FORMATAÇÃO!AS19,FORMATAÇÃO!$H$8)))</f>
        <v>1021111111110001115500000002000                               000000008                              000 00101000000000805071900000003003004221550001N280619011600000000000900000000000000000000000000000000006071902000000212345585000124Pagador 8                               AV PAULISTA 2100                        CENTRO      01310930SAO PAULO      SP                                     422001000009</v>
      </c>
      <c r="N16" s="30" t="s">
        <v>122</v>
      </c>
    </row>
    <row r="17" spans="2:14" ht="23.25" customHeight="1" x14ac:dyDescent="0.25">
      <c r="B17" s="40"/>
      <c r="C17" s="70" t="s">
        <v>3</v>
      </c>
      <c r="D17" s="70" t="s">
        <v>7</v>
      </c>
      <c r="E17" s="88" t="s">
        <v>9</v>
      </c>
      <c r="F17" s="88"/>
      <c r="G17" s="88"/>
      <c r="H17" s="88"/>
      <c r="I17" s="88"/>
      <c r="J17" s="88"/>
      <c r="K17" s="88"/>
      <c r="M17" s="34" t="str">
        <f ca="1">IF(M16="","",IF(IF(FORMATAÇÃO!AS20&lt;&gt;"",FORMATAÇÃO!AS20,FORMATAÇÃO!$H$8)=M16,"",IF(FORMATAÇÃO!AS20&lt;&gt;"",FORMATAÇÃO!AS20,FORMATAÇÃO!$H$8)))</f>
        <v>1021111111110001115500000002000                               000000009                              000 00101000000000905071900000005003004221550001N280619011600000000001500000000000000000000000000000000006071902000000212345585000126Pagador 9                               AV PAULISTA 2100                        CENTRO      01310930SAO PAULO      SP                                     422001000010</v>
      </c>
      <c r="N17" s="30" t="s">
        <v>122</v>
      </c>
    </row>
    <row r="18" spans="2:14" s="41" customFormat="1" x14ac:dyDescent="0.25">
      <c r="B18" s="60" t="s">
        <v>15</v>
      </c>
      <c r="C18" s="63" t="s">
        <v>4</v>
      </c>
      <c r="D18" s="93">
        <v>2.9999999999999997E-4</v>
      </c>
      <c r="E18" s="71" t="s">
        <v>147</v>
      </c>
      <c r="F18" s="76" t="s">
        <v>8</v>
      </c>
      <c r="G18" s="76"/>
      <c r="H18" s="76"/>
      <c r="I18" s="76"/>
      <c r="J18" s="76"/>
      <c r="K18" s="76"/>
      <c r="M18" s="34" t="str">
        <f ca="1">IF(M17="","",IF(IF(FORMATAÇÃO!AS21&lt;&gt;"",FORMATAÇÃO!AS21,FORMATAÇÃO!$H$8)=M17,"",IF(FORMATAÇÃO!AS21&lt;&gt;"",FORMATAÇÃO!AS21,FORMATAÇÃO!$H$8)))</f>
        <v>1021111111110001115500000002000                               000000010                              000 00101000000001005071900000010003004221550001N280619011600000000003000000000000000000000000000000000006071902000000212345585000127Pagador 10                              AV PAULISTA 2100                        CENTRO      01310930SAO PAULO      SP                                     422001000011</v>
      </c>
      <c r="N18" s="30" t="s">
        <v>122</v>
      </c>
    </row>
    <row r="19" spans="2:14" s="41" customFormat="1" x14ac:dyDescent="0.25">
      <c r="B19" s="60" t="s">
        <v>16</v>
      </c>
      <c r="C19" s="63" t="s">
        <v>4</v>
      </c>
      <c r="D19" s="64">
        <v>0.02</v>
      </c>
      <c r="E19" s="71" t="s">
        <v>148</v>
      </c>
      <c r="F19" s="76" t="s">
        <v>132</v>
      </c>
      <c r="G19" s="76"/>
      <c r="H19" s="76"/>
      <c r="I19" s="76"/>
      <c r="J19" s="76"/>
      <c r="K19" s="76"/>
      <c r="M19" s="34" t="str">
        <f ca="1">IF(M18="","",IF(IF(FORMATAÇÃO!AS22&lt;&gt;"",FORMATAÇÃO!AS22,FORMATAÇÃO!$H$8)=M18,"",IF(FORMATAÇÃO!AS22&lt;&gt;"",FORMATAÇÃO!AS22,FORMATAÇÃO!$H$8)))</f>
        <v>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00000010000000002213000001000012</v>
      </c>
      <c r="N19" s="30" t="s">
        <v>122</v>
      </c>
    </row>
    <row r="20" spans="2:14" s="41" customFormat="1" x14ac:dyDescent="0.25">
      <c r="B20" s="60" t="s">
        <v>17</v>
      </c>
      <c r="C20" s="63" t="s">
        <v>5</v>
      </c>
      <c r="D20" s="63">
        <v>10</v>
      </c>
      <c r="E20" s="72"/>
      <c r="F20" s="76" t="s">
        <v>146</v>
      </c>
      <c r="G20" s="76"/>
      <c r="H20" s="76"/>
      <c r="I20" s="76"/>
      <c r="J20" s="76"/>
      <c r="K20" s="76"/>
      <c r="M20" s="34" t="str">
        <f ca="1">IF(M19="","",IF(IF(FORMATAÇÃO!AS23&lt;&gt;"",FORMATAÇÃO!AS23,FORMATAÇÃO!$H$8)=M19,"",IF(FORMATAÇÃO!AS23&lt;&gt;"",FORMATAÇÃO!AS23,FORMATAÇÃO!$H$8)))</f>
        <v/>
      </c>
      <c r="N20" s="30" t="s">
        <v>122</v>
      </c>
    </row>
    <row r="21" spans="2:14" x14ac:dyDescent="0.25">
      <c r="M21" s="34" t="str">
        <f ca="1">IF(M20="","",IF(IF(FORMATAÇÃO!AS24&lt;&gt;"",FORMATAÇÃO!AS24,FORMATAÇÃO!$H$8)=M20,"",IF(FORMATAÇÃO!AS24&lt;&gt;"",FORMATAÇÃO!AS24,FORMATAÇÃO!$H$8)))</f>
        <v/>
      </c>
      <c r="N21" s="30" t="s">
        <v>122</v>
      </c>
    </row>
    <row r="22" spans="2:14" x14ac:dyDescent="0.25">
      <c r="M22" s="34" t="str">
        <f ca="1">IF(M21="","",IF(IF(FORMATAÇÃO!AS25&lt;&gt;"",FORMATAÇÃO!AS25,FORMATAÇÃO!$H$8)=M21,"",IF(FORMATAÇÃO!AS25&lt;&gt;"",FORMATAÇÃO!AS25,FORMATAÇÃO!$H$8)))</f>
        <v/>
      </c>
      <c r="N22" s="30" t="s">
        <v>122</v>
      </c>
    </row>
    <row r="23" spans="2:14" ht="15.75" x14ac:dyDescent="0.25">
      <c r="B23" s="35" t="s">
        <v>135</v>
      </c>
      <c r="M23" s="34" t="str">
        <f ca="1">IF(M22="","",IF(IF(FORMATAÇÃO!AS26&lt;&gt;"",FORMATAÇÃO!AS26,FORMATAÇÃO!$H$8)=M22,"",IF(FORMATAÇÃO!AS26&lt;&gt;"",FORMATAÇÃO!AS26,FORMATAÇÃO!$H$8)))</f>
        <v/>
      </c>
      <c r="N23" s="30" t="s">
        <v>122</v>
      </c>
    </row>
    <row r="24" spans="2:14" ht="23.25" customHeight="1" x14ac:dyDescent="0.25">
      <c r="B24" s="65" t="s">
        <v>20</v>
      </c>
      <c r="C24" s="66" t="s">
        <v>21</v>
      </c>
      <c r="D24" s="66" t="s">
        <v>28</v>
      </c>
      <c r="E24" s="66" t="s">
        <v>22</v>
      </c>
      <c r="F24" s="67" t="s">
        <v>23</v>
      </c>
      <c r="G24" s="67" t="s">
        <v>24</v>
      </c>
      <c r="H24" s="67" t="s">
        <v>25</v>
      </c>
      <c r="I24" s="66" t="s">
        <v>26</v>
      </c>
      <c r="J24" s="66" t="s">
        <v>6</v>
      </c>
      <c r="K24" s="68" t="s">
        <v>27</v>
      </c>
      <c r="M24" s="34" t="str">
        <f ca="1">IF(M23="","",IF(IF(FORMATAÇÃO!AS27&lt;&gt;"",FORMATAÇÃO!AS27,FORMATAÇÃO!$H$8)=M23,"",IF(FORMATAÇÃO!AS27&lt;&gt;"",FORMATAÇÃO!AS27,FORMATAÇÃO!$H$8)))</f>
        <v/>
      </c>
      <c r="N24" s="30" t="s">
        <v>122</v>
      </c>
    </row>
    <row r="25" spans="2:14" s="41" customFormat="1" ht="17.25" customHeight="1" x14ac:dyDescent="0.25">
      <c r="B25" s="42" t="s">
        <v>136</v>
      </c>
      <c r="C25" s="43" t="s">
        <v>133</v>
      </c>
      <c r="D25" s="44" t="s">
        <v>29</v>
      </c>
      <c r="E25" s="45" t="s">
        <v>38</v>
      </c>
      <c r="F25" s="46" t="s">
        <v>39</v>
      </c>
      <c r="G25" s="47" t="s">
        <v>40</v>
      </c>
      <c r="H25" s="47" t="s">
        <v>41</v>
      </c>
      <c r="I25" s="44" t="s">
        <v>42</v>
      </c>
      <c r="J25" s="48">
        <v>3</v>
      </c>
      <c r="K25" s="49">
        <f ca="1">TODAY()+7</f>
        <v>43651</v>
      </c>
      <c r="M25" s="34" t="str">
        <f ca="1">IF(M24="","",IF(IF(FORMATAÇÃO!AS28&lt;&gt;"",FORMATAÇÃO!AS28,FORMATAÇÃO!$H$8)=M24,"",IF(FORMATAÇÃO!AS28&lt;&gt;"",FORMATAÇÃO!AS28,FORMATAÇÃO!$H$8)))</f>
        <v/>
      </c>
      <c r="N25" s="30" t="s">
        <v>122</v>
      </c>
    </row>
    <row r="26" spans="2:14" s="41" customFormat="1" ht="17.25" customHeight="1" x14ac:dyDescent="0.25">
      <c r="B26" s="42" t="s">
        <v>137</v>
      </c>
      <c r="C26" s="51" t="s">
        <v>134</v>
      </c>
      <c r="D26" s="52" t="s">
        <v>29</v>
      </c>
      <c r="E26" s="53" t="s">
        <v>38</v>
      </c>
      <c r="F26" s="54" t="s">
        <v>39</v>
      </c>
      <c r="G26" s="55" t="s">
        <v>40</v>
      </c>
      <c r="H26" s="55" t="s">
        <v>41</v>
      </c>
      <c r="I26" s="52" t="s">
        <v>42</v>
      </c>
      <c r="J26" s="56">
        <v>103</v>
      </c>
      <c r="K26" s="57">
        <f t="shared" ref="K26:K34" ca="1" si="0">TODAY()+7</f>
        <v>43651</v>
      </c>
      <c r="M26" s="34" t="str">
        <f ca="1">IF(M25="","",IF(IF(FORMATAÇÃO!AS29&lt;&gt;"",FORMATAÇÃO!AS29,FORMATAÇÃO!$H$8)=M25,"",IF(FORMATAÇÃO!AS29&lt;&gt;"",FORMATAÇÃO!AS29,FORMATAÇÃO!$H$8)))</f>
        <v/>
      </c>
      <c r="N26" s="30" t="s">
        <v>122</v>
      </c>
    </row>
    <row r="27" spans="2:14" s="41" customFormat="1" ht="17.25" customHeight="1" x14ac:dyDescent="0.25">
      <c r="B27" s="42" t="s">
        <v>138</v>
      </c>
      <c r="C27" s="51" t="s">
        <v>30</v>
      </c>
      <c r="D27" s="52" t="s">
        <v>29</v>
      </c>
      <c r="E27" s="53" t="s">
        <v>38</v>
      </c>
      <c r="F27" s="54" t="s">
        <v>39</v>
      </c>
      <c r="G27" s="55" t="s">
        <v>40</v>
      </c>
      <c r="H27" s="55" t="s">
        <v>41</v>
      </c>
      <c r="I27" s="52" t="s">
        <v>42</v>
      </c>
      <c r="J27" s="56">
        <v>203</v>
      </c>
      <c r="K27" s="57">
        <f t="shared" ca="1" si="0"/>
        <v>43651</v>
      </c>
      <c r="M27" s="34" t="str">
        <f ca="1">IF(M26="","",IF(IF(FORMATAÇÃO!AS30&lt;&gt;"",FORMATAÇÃO!AS30,FORMATAÇÃO!$H$8)=M26,"",IF(FORMATAÇÃO!AS30&lt;&gt;"",FORMATAÇÃO!AS30,FORMATAÇÃO!$H$8)))</f>
        <v/>
      </c>
      <c r="N27" s="30" t="s">
        <v>122</v>
      </c>
    </row>
    <row r="28" spans="2:14" s="41" customFormat="1" ht="17.25" customHeight="1" x14ac:dyDescent="0.25">
      <c r="B28" s="42" t="s">
        <v>139</v>
      </c>
      <c r="C28" s="51" t="s">
        <v>31</v>
      </c>
      <c r="D28" s="52" t="s">
        <v>35</v>
      </c>
      <c r="E28" s="53" t="s">
        <v>38</v>
      </c>
      <c r="F28" s="54" t="s">
        <v>39</v>
      </c>
      <c r="G28" s="55" t="s">
        <v>40</v>
      </c>
      <c r="H28" s="55" t="s">
        <v>41</v>
      </c>
      <c r="I28" s="52" t="s">
        <v>42</v>
      </c>
      <c r="J28" s="56">
        <v>303</v>
      </c>
      <c r="K28" s="57">
        <f t="shared" ca="1" si="0"/>
        <v>43651</v>
      </c>
      <c r="M28" s="34" t="str">
        <f ca="1">IF(M27="","",IF(IF(FORMATAÇÃO!AS31&lt;&gt;"",FORMATAÇÃO!AS31,FORMATAÇÃO!$H$8)=M27,"",IF(FORMATAÇÃO!AS31&lt;&gt;"",FORMATAÇÃO!AS31,FORMATAÇÃO!$H$8)))</f>
        <v/>
      </c>
      <c r="N28" s="30" t="s">
        <v>122</v>
      </c>
    </row>
    <row r="29" spans="2:14" s="41" customFormat="1" ht="17.25" customHeight="1" x14ac:dyDescent="0.25">
      <c r="B29" s="42" t="s">
        <v>140</v>
      </c>
      <c r="C29" s="51" t="s">
        <v>32</v>
      </c>
      <c r="D29" s="52" t="s">
        <v>35</v>
      </c>
      <c r="E29" s="53" t="s">
        <v>38</v>
      </c>
      <c r="F29" s="54" t="s">
        <v>39</v>
      </c>
      <c r="G29" s="55" t="s">
        <v>40</v>
      </c>
      <c r="H29" s="55" t="s">
        <v>41</v>
      </c>
      <c r="I29" s="52" t="s">
        <v>42</v>
      </c>
      <c r="J29" s="58">
        <v>503</v>
      </c>
      <c r="K29" s="57">
        <f t="shared" ca="1" si="0"/>
        <v>43651</v>
      </c>
      <c r="M29" s="34" t="str">
        <f ca="1">IF(M28="","",IF(IF(FORMATAÇÃO!AS32&lt;&gt;"",FORMATAÇÃO!AS32,FORMATAÇÃO!$H$8)=M28,"",IF(FORMATAÇÃO!AS32&lt;&gt;"",FORMATAÇÃO!AS32,FORMATAÇÃO!$H$8)))</f>
        <v/>
      </c>
      <c r="N29" s="30" t="s">
        <v>122</v>
      </c>
    </row>
    <row r="30" spans="2:14" s="41" customFormat="1" ht="17.25" customHeight="1" x14ac:dyDescent="0.25">
      <c r="B30" s="42" t="s">
        <v>141</v>
      </c>
      <c r="C30" s="51" t="s">
        <v>33</v>
      </c>
      <c r="D30" s="52" t="s">
        <v>35</v>
      </c>
      <c r="E30" s="53" t="s">
        <v>38</v>
      </c>
      <c r="F30" s="54" t="s">
        <v>39</v>
      </c>
      <c r="G30" s="55" t="s">
        <v>40</v>
      </c>
      <c r="H30" s="55" t="s">
        <v>41</v>
      </c>
      <c r="I30" s="52" t="s">
        <v>42</v>
      </c>
      <c r="J30" s="58">
        <v>1003</v>
      </c>
      <c r="K30" s="57">
        <f t="shared" ca="1" si="0"/>
        <v>43651</v>
      </c>
      <c r="M30" s="34" t="str">
        <f ca="1">IF(M29="","",IF(IF(FORMATAÇÃO!AS33&lt;&gt;"",FORMATAÇÃO!AS33,FORMATAÇÃO!$H$8)=M29,"",IF(FORMATAÇÃO!AS33&lt;&gt;"",FORMATAÇÃO!AS33,FORMATAÇÃO!$H$8)))</f>
        <v/>
      </c>
      <c r="N30" s="30" t="s">
        <v>122</v>
      </c>
    </row>
    <row r="31" spans="2:14" s="41" customFormat="1" ht="17.25" customHeight="1" x14ac:dyDescent="0.25">
      <c r="B31" s="42" t="s">
        <v>142</v>
      </c>
      <c r="C31" s="51" t="s">
        <v>34</v>
      </c>
      <c r="D31" s="52" t="s">
        <v>35</v>
      </c>
      <c r="E31" s="53" t="s">
        <v>38</v>
      </c>
      <c r="F31" s="54" t="s">
        <v>39</v>
      </c>
      <c r="G31" s="55" t="s">
        <v>40</v>
      </c>
      <c r="H31" s="55" t="s">
        <v>41</v>
      </c>
      <c r="I31" s="52" t="s">
        <v>42</v>
      </c>
      <c r="J31" s="58">
        <v>2003</v>
      </c>
      <c r="K31" s="57">
        <f t="shared" ca="1" si="0"/>
        <v>43651</v>
      </c>
      <c r="M31" s="34" t="str">
        <f ca="1">IF(M30="","",IF(IF(FORMATAÇÃO!AS34&lt;&gt;"",FORMATAÇÃO!AS34,FORMATAÇÃO!$H$8)=M30,"",IF(FORMATAÇÃO!AS34&lt;&gt;"",FORMATAÇÃO!AS34,FORMATAÇÃO!$H$8)))</f>
        <v/>
      </c>
      <c r="N31" s="30" t="s">
        <v>122</v>
      </c>
    </row>
    <row r="32" spans="2:14" s="41" customFormat="1" ht="17.25" customHeight="1" x14ac:dyDescent="0.25">
      <c r="B32" s="42" t="s">
        <v>143</v>
      </c>
      <c r="C32" s="51" t="s">
        <v>34</v>
      </c>
      <c r="D32" s="52" t="s">
        <v>35</v>
      </c>
      <c r="E32" s="53" t="s">
        <v>38</v>
      </c>
      <c r="F32" s="54" t="s">
        <v>39</v>
      </c>
      <c r="G32" s="55" t="s">
        <v>40</v>
      </c>
      <c r="H32" s="55" t="s">
        <v>41</v>
      </c>
      <c r="I32" s="52" t="s">
        <v>42</v>
      </c>
      <c r="J32" s="58">
        <v>3003</v>
      </c>
      <c r="K32" s="57">
        <f t="shared" ca="1" si="0"/>
        <v>43651</v>
      </c>
      <c r="M32" s="34" t="str">
        <f ca="1">IF(M31="","",IF(IF(FORMATAÇÃO!AS35&lt;&gt;"",FORMATAÇÃO!AS35,FORMATAÇÃO!$H$8)=M31,"",IF(FORMATAÇÃO!AS35&lt;&gt;"",FORMATAÇÃO!AS35,FORMATAÇÃO!$H$8)))</f>
        <v/>
      </c>
      <c r="N32" s="30" t="s">
        <v>122</v>
      </c>
    </row>
    <row r="33" spans="2:14" s="41" customFormat="1" ht="17.25" customHeight="1" x14ac:dyDescent="0.25">
      <c r="B33" s="42" t="s">
        <v>144</v>
      </c>
      <c r="C33" s="51" t="s">
        <v>36</v>
      </c>
      <c r="D33" s="52" t="s">
        <v>35</v>
      </c>
      <c r="E33" s="53" t="s">
        <v>38</v>
      </c>
      <c r="F33" s="54" t="s">
        <v>39</v>
      </c>
      <c r="G33" s="55" t="s">
        <v>40</v>
      </c>
      <c r="H33" s="55" t="s">
        <v>41</v>
      </c>
      <c r="I33" s="52" t="s">
        <v>42</v>
      </c>
      <c r="J33" s="58">
        <v>5003</v>
      </c>
      <c r="K33" s="57">
        <f t="shared" ca="1" si="0"/>
        <v>43651</v>
      </c>
      <c r="M33" s="34" t="str">
        <f ca="1">IF(M32="","",IF(IF(FORMATAÇÃO!AS36&lt;&gt;"",FORMATAÇÃO!AS36,FORMATAÇÃO!$H$8)=M32,"",IF(FORMATAÇÃO!AS36&lt;&gt;"",FORMATAÇÃO!AS36,FORMATAÇÃO!$H$8)))</f>
        <v/>
      </c>
      <c r="N33" s="30" t="s">
        <v>122</v>
      </c>
    </row>
    <row r="34" spans="2:14" s="41" customFormat="1" ht="17.25" customHeight="1" x14ac:dyDescent="0.25">
      <c r="B34" s="42" t="s">
        <v>145</v>
      </c>
      <c r="C34" s="51" t="s">
        <v>37</v>
      </c>
      <c r="D34" s="52" t="s">
        <v>35</v>
      </c>
      <c r="E34" s="53" t="s">
        <v>38</v>
      </c>
      <c r="F34" s="54" t="s">
        <v>39</v>
      </c>
      <c r="G34" s="55" t="s">
        <v>40</v>
      </c>
      <c r="H34" s="55" t="s">
        <v>41</v>
      </c>
      <c r="I34" s="52" t="s">
        <v>42</v>
      </c>
      <c r="J34" s="58">
        <v>10003</v>
      </c>
      <c r="K34" s="57">
        <f t="shared" ca="1" si="0"/>
        <v>43651</v>
      </c>
      <c r="M34" s="34" t="str">
        <f ca="1">IF(M33="","",IF(IF(FORMATAÇÃO!AS37&lt;&gt;"",FORMATAÇÃO!AS37,FORMATAÇÃO!$H$8)=M33,"",IF(FORMATAÇÃO!AS37&lt;&gt;"",FORMATAÇÃO!AS37,FORMATAÇÃO!$H$8)))</f>
        <v/>
      </c>
      <c r="N34" s="30" t="s">
        <v>122</v>
      </c>
    </row>
    <row r="35" spans="2:14" x14ac:dyDescent="0.25">
      <c r="B35" s="42"/>
      <c r="C35" s="51"/>
      <c r="D35" s="52"/>
      <c r="E35" s="53"/>
      <c r="F35" s="54"/>
      <c r="G35" s="55"/>
      <c r="H35" s="55"/>
      <c r="I35" s="52"/>
      <c r="J35" s="58"/>
      <c r="K35" s="57"/>
      <c r="M35" s="34" t="str">
        <f ca="1">IF(M34="","",IF(IF(FORMATAÇÃO!AS38&lt;&gt;"",FORMATAÇÃO!AS38,FORMATAÇÃO!$H$8)=M34,"",IF(FORMATAÇÃO!AS38&lt;&gt;"",FORMATAÇÃO!AS38,FORMATAÇÃO!$H$8)))</f>
        <v/>
      </c>
      <c r="N35" s="30" t="s">
        <v>122</v>
      </c>
    </row>
    <row r="36" spans="2:14" x14ac:dyDescent="0.25">
      <c r="B36" s="50"/>
      <c r="C36" s="51"/>
      <c r="D36" s="52"/>
      <c r="E36" s="53"/>
      <c r="F36" s="54"/>
      <c r="G36" s="55"/>
      <c r="H36" s="55"/>
      <c r="I36" s="52"/>
      <c r="J36" s="58"/>
      <c r="K36" s="57"/>
      <c r="M36" s="34" t="str">
        <f ca="1">IF(M35="","",IF(IF(FORMATAÇÃO!AS39&lt;&gt;"",FORMATAÇÃO!AS39,FORMATAÇÃO!$H$8)=M35,"",IF(FORMATAÇÃO!AS39&lt;&gt;"",FORMATAÇÃO!AS39,FORMATAÇÃO!$H$8)))</f>
        <v/>
      </c>
      <c r="N36" s="30" t="s">
        <v>122</v>
      </c>
    </row>
    <row r="37" spans="2:14" x14ac:dyDescent="0.25">
      <c r="B37" s="50"/>
      <c r="C37" s="51"/>
      <c r="D37" s="52"/>
      <c r="E37" s="53"/>
      <c r="F37" s="54"/>
      <c r="G37" s="55"/>
      <c r="H37" s="55"/>
      <c r="I37" s="52"/>
      <c r="J37" s="58"/>
      <c r="K37" s="57"/>
      <c r="M37" s="34" t="str">
        <f ca="1">IF(M36="","",IF(IF(FORMATAÇÃO!AS40&lt;&gt;"",FORMATAÇÃO!AS40,FORMATAÇÃO!$H$8)=M36,"",IF(FORMATAÇÃO!AS40&lt;&gt;"",FORMATAÇÃO!AS40,FORMATAÇÃO!$H$8)))</f>
        <v/>
      </c>
      <c r="N37" s="30" t="s">
        <v>122</v>
      </c>
    </row>
    <row r="38" spans="2:14" x14ac:dyDescent="0.25">
      <c r="B38" s="50"/>
      <c r="C38" s="51"/>
      <c r="D38" s="52"/>
      <c r="E38" s="53"/>
      <c r="F38" s="54"/>
      <c r="G38" s="55"/>
      <c r="H38" s="55"/>
      <c r="I38" s="52"/>
      <c r="J38" s="58"/>
      <c r="K38" s="57"/>
      <c r="M38" s="34" t="str">
        <f ca="1">IF(M37="","",IF(IF(FORMATAÇÃO!AS41&lt;&gt;"",FORMATAÇÃO!AS41,FORMATAÇÃO!$H$8)=M37,"",IF(FORMATAÇÃO!AS41&lt;&gt;"",FORMATAÇÃO!AS41,FORMATAÇÃO!$H$8)))</f>
        <v/>
      </c>
      <c r="N38" s="30" t="s">
        <v>122</v>
      </c>
    </row>
    <row r="39" spans="2:14" x14ac:dyDescent="0.25">
      <c r="B39" s="50"/>
      <c r="C39" s="51"/>
      <c r="D39" s="52"/>
      <c r="E39" s="53"/>
      <c r="F39" s="54"/>
      <c r="G39" s="55"/>
      <c r="H39" s="55"/>
      <c r="I39" s="52"/>
      <c r="J39" s="58"/>
      <c r="K39" s="57"/>
      <c r="M39" s="34" t="str">
        <f ca="1">IF(M38="","",IF(IF(FORMATAÇÃO!AS42&lt;&gt;"",FORMATAÇÃO!AS42,FORMATAÇÃO!$H$8)=M38,"",IF(FORMATAÇÃO!AS42&lt;&gt;"",FORMATAÇÃO!AS42,FORMATAÇÃO!$H$8)))</f>
        <v/>
      </c>
      <c r="N39" s="30" t="s">
        <v>122</v>
      </c>
    </row>
    <row r="40" spans="2:14" x14ac:dyDescent="0.25">
      <c r="B40" s="50"/>
      <c r="C40" s="51"/>
      <c r="D40" s="52"/>
      <c r="E40" s="53"/>
      <c r="F40" s="54"/>
      <c r="G40" s="55"/>
      <c r="H40" s="55"/>
      <c r="I40" s="52"/>
      <c r="J40" s="58"/>
      <c r="K40" s="57"/>
      <c r="M40" s="34" t="str">
        <f ca="1">IF(M39="","",IF(IF(FORMATAÇÃO!AS43&lt;&gt;"",FORMATAÇÃO!AS43,FORMATAÇÃO!$H$8)=M39,"",IF(FORMATAÇÃO!AS43&lt;&gt;"",FORMATAÇÃO!AS43,FORMATAÇÃO!$H$8)))</f>
        <v/>
      </c>
      <c r="N40" s="30" t="s">
        <v>122</v>
      </c>
    </row>
    <row r="41" spans="2:14" x14ac:dyDescent="0.25">
      <c r="M41" s="34" t="str">
        <f ca="1">IF(M40="","",IF(IF(FORMATAÇÃO!AS44&lt;&gt;"",FORMATAÇÃO!AS44,FORMATAÇÃO!$H$8)=M40,"",IF(FORMATAÇÃO!AS44&lt;&gt;"",FORMATAÇÃO!AS44,FORMATAÇÃO!$H$8)))</f>
        <v/>
      </c>
      <c r="N41" s="30" t="s">
        <v>122</v>
      </c>
    </row>
    <row r="42" spans="2:14" x14ac:dyDescent="0.25">
      <c r="M42" s="34" t="str">
        <f ca="1">IF(M41="","",IF(IF(FORMATAÇÃO!AS45&lt;&gt;"",FORMATAÇÃO!AS45,FORMATAÇÃO!$H$8)=M41,"",IF(FORMATAÇÃO!AS45&lt;&gt;"",FORMATAÇÃO!AS45,FORMATAÇÃO!$H$8)))</f>
        <v/>
      </c>
      <c r="N42" s="30" t="s">
        <v>122</v>
      </c>
    </row>
    <row r="43" spans="2:14" x14ac:dyDescent="0.25">
      <c r="M43" s="34" t="str">
        <f ca="1">IF(M42="","",IF(IF(FORMATAÇÃO!AS46&lt;&gt;"",FORMATAÇÃO!AS46,FORMATAÇÃO!$H$8)=M42,"",IF(FORMATAÇÃO!AS46&lt;&gt;"",FORMATAÇÃO!AS46,FORMATAÇÃO!$H$8)))</f>
        <v/>
      </c>
      <c r="N43" s="30" t="s">
        <v>122</v>
      </c>
    </row>
    <row r="44" spans="2:14" x14ac:dyDescent="0.25">
      <c r="M44" s="34" t="str">
        <f ca="1">IF(M43="","",IF(IF(FORMATAÇÃO!AS47&lt;&gt;"",FORMATAÇÃO!AS47,FORMATAÇÃO!$H$8)=M43,"",IF(FORMATAÇÃO!AS47&lt;&gt;"",FORMATAÇÃO!AS47,FORMATAÇÃO!$H$8)))</f>
        <v/>
      </c>
      <c r="N44" s="30" t="s">
        <v>122</v>
      </c>
    </row>
    <row r="45" spans="2:14" x14ac:dyDescent="0.25">
      <c r="M45" s="34" t="str">
        <f ca="1">IF(M44="","",IF(IF(FORMATAÇÃO!AS48&lt;&gt;"",FORMATAÇÃO!AS48,FORMATAÇÃO!$H$8)=M44,"",IF(FORMATAÇÃO!AS48&lt;&gt;"",FORMATAÇÃO!AS48,FORMATAÇÃO!$H$8)))</f>
        <v/>
      </c>
      <c r="N45" s="30" t="s">
        <v>122</v>
      </c>
    </row>
    <row r="46" spans="2:14" x14ac:dyDescent="0.25">
      <c r="M46" s="34" t="str">
        <f ca="1">IF(M45="","",IF(IF(FORMATAÇÃO!AS49&lt;&gt;"",FORMATAÇÃO!AS49,FORMATAÇÃO!$H$8)=M45,"",IF(FORMATAÇÃO!AS49&lt;&gt;"",FORMATAÇÃO!AS49,FORMATAÇÃO!$H$8)))</f>
        <v/>
      </c>
      <c r="N46" s="30" t="s">
        <v>122</v>
      </c>
    </row>
    <row r="47" spans="2:14" x14ac:dyDescent="0.25">
      <c r="M47" s="34" t="str">
        <f ca="1">IF(M46="","",IF(IF(FORMATAÇÃO!AS50&lt;&gt;"",FORMATAÇÃO!AS50,FORMATAÇÃO!$H$8)=M46,"",IF(FORMATAÇÃO!AS50&lt;&gt;"",FORMATAÇÃO!AS50,FORMATAÇÃO!$H$8)))</f>
        <v/>
      </c>
      <c r="N47" s="30" t="s">
        <v>122</v>
      </c>
    </row>
    <row r="48" spans="2:14" x14ac:dyDescent="0.25">
      <c r="M48" s="34" t="str">
        <f ca="1">IF(M47="","",IF(IF(FORMATAÇÃO!AS51&lt;&gt;"",FORMATAÇÃO!AS51,FORMATAÇÃO!$H$8)=M47,"",IF(FORMATAÇÃO!AS51&lt;&gt;"",FORMATAÇÃO!AS51,FORMATAÇÃO!$H$8)))</f>
        <v/>
      </c>
      <c r="N48" s="30" t="s">
        <v>122</v>
      </c>
    </row>
    <row r="49" spans="13:14" x14ac:dyDescent="0.25">
      <c r="M49" s="34" t="str">
        <f ca="1">IF(M48="","",IF(IF(FORMATAÇÃO!AS52&lt;&gt;"",FORMATAÇÃO!AS52,FORMATAÇÃO!$H$8)=M48,"",IF(FORMATAÇÃO!AS52&lt;&gt;"",FORMATAÇÃO!AS52,FORMATAÇÃO!$H$8)))</f>
        <v/>
      </c>
      <c r="N49" s="30" t="s">
        <v>122</v>
      </c>
    </row>
    <row r="50" spans="13:14" x14ac:dyDescent="0.25">
      <c r="M50" s="34" t="str">
        <f ca="1">IF(M49="","",IF(IF(FORMATAÇÃO!AS53&lt;&gt;"",FORMATAÇÃO!AS53,FORMATAÇÃO!$H$8)=M49,"",IF(FORMATAÇÃO!AS53&lt;&gt;"",FORMATAÇÃO!AS53,FORMATAÇÃO!$H$8)))</f>
        <v/>
      </c>
      <c r="N50" s="30" t="s">
        <v>122</v>
      </c>
    </row>
    <row r="51" spans="13:14" x14ac:dyDescent="0.25">
      <c r="M51" s="34" t="str">
        <f ca="1">IF(M50="","",IF(IF(FORMATAÇÃO!AS54&lt;&gt;"",FORMATAÇÃO!AS54,FORMATAÇÃO!$H$8)=M50,"",IF(FORMATAÇÃO!AS54&lt;&gt;"",FORMATAÇÃO!AS54,FORMATAÇÃO!$H$8)))</f>
        <v/>
      </c>
      <c r="N51" s="30" t="s">
        <v>122</v>
      </c>
    </row>
    <row r="52" spans="13:14" x14ac:dyDescent="0.25">
      <c r="M52" s="34" t="str">
        <f ca="1">IF(M51="","",IF(IF(FORMATAÇÃO!AS55&lt;&gt;"",FORMATAÇÃO!AS55,FORMATAÇÃO!$H$8)=M51,"",IF(FORMATAÇÃO!AS55&lt;&gt;"",FORMATAÇÃO!AS55,FORMATAÇÃO!$H$8)))</f>
        <v/>
      </c>
      <c r="N52" s="30" t="s">
        <v>122</v>
      </c>
    </row>
    <row r="53" spans="13:14" x14ac:dyDescent="0.25">
      <c r="M53" s="34" t="str">
        <f ca="1">IF(M52="","",IF(IF(FORMATAÇÃO!AS56&lt;&gt;"",FORMATAÇÃO!AS56,FORMATAÇÃO!$H$8)=M52,"",IF(FORMATAÇÃO!AS56&lt;&gt;"",FORMATAÇÃO!AS56,FORMATAÇÃO!$H$8)))</f>
        <v/>
      </c>
      <c r="N53" s="30" t="s">
        <v>122</v>
      </c>
    </row>
    <row r="54" spans="13:14" x14ac:dyDescent="0.25">
      <c r="M54" s="34" t="str">
        <f ca="1">IF(M53="","",IF(IF(FORMATAÇÃO!AS57&lt;&gt;"",FORMATAÇÃO!AS57,FORMATAÇÃO!$H$8)=M53,"",IF(FORMATAÇÃO!AS57&lt;&gt;"",FORMATAÇÃO!AS57,FORMATAÇÃO!$H$8)))</f>
        <v/>
      </c>
      <c r="N54" s="30" t="s">
        <v>122</v>
      </c>
    </row>
    <row r="55" spans="13:14" x14ac:dyDescent="0.25">
      <c r="M55" s="34" t="str">
        <f ca="1">IF(M54="","",IF(IF(FORMATAÇÃO!AS58&lt;&gt;"",FORMATAÇÃO!AS58,FORMATAÇÃO!$H$8)=M54,"",IF(FORMATAÇÃO!AS58&lt;&gt;"",FORMATAÇÃO!AS58,FORMATAÇÃO!$H$8)))</f>
        <v/>
      </c>
      <c r="N55" s="30" t="s">
        <v>122</v>
      </c>
    </row>
    <row r="56" spans="13:14" x14ac:dyDescent="0.25">
      <c r="M56" s="34" t="str">
        <f ca="1">IF(M55="","",IF(IF(FORMATAÇÃO!AS59&lt;&gt;"",FORMATAÇÃO!AS59,FORMATAÇÃO!$H$8)=M55,"",IF(FORMATAÇÃO!AS59&lt;&gt;"",FORMATAÇÃO!AS59,FORMATAÇÃO!$H$8)))</f>
        <v/>
      </c>
      <c r="N56" s="30" t="s">
        <v>122</v>
      </c>
    </row>
    <row r="57" spans="13:14" x14ac:dyDescent="0.25">
      <c r="M57" s="34" t="str">
        <f ca="1">IF(M56="","",IF(IF(FORMATAÇÃO!AS60&lt;&gt;"",FORMATAÇÃO!AS60,FORMATAÇÃO!$H$8)=M56,"",IF(FORMATAÇÃO!AS60&lt;&gt;"",FORMATAÇÃO!AS60,FORMATAÇÃO!$H$8)))</f>
        <v/>
      </c>
      <c r="N57" s="30" t="s">
        <v>122</v>
      </c>
    </row>
    <row r="58" spans="13:14" x14ac:dyDescent="0.25">
      <c r="M58" s="34" t="str">
        <f ca="1">IF(M57="","",IF(IF(FORMATAÇÃO!AS61&lt;&gt;"",FORMATAÇÃO!AS61,FORMATAÇÃO!$H$8)=M57,"",IF(FORMATAÇÃO!AS61&lt;&gt;"",FORMATAÇÃO!AS61,FORMATAÇÃO!$H$8)))</f>
        <v/>
      </c>
      <c r="N58" s="30" t="s">
        <v>122</v>
      </c>
    </row>
    <row r="59" spans="13:14" x14ac:dyDescent="0.25">
      <c r="M59" s="34" t="str">
        <f ca="1">IF(M58="","",IF(IF(FORMATAÇÃO!AS62&lt;&gt;"",FORMATAÇÃO!AS62,FORMATAÇÃO!$H$8)=M58,"",IF(FORMATAÇÃO!AS62&lt;&gt;"",FORMATAÇÃO!AS62,FORMATAÇÃO!$H$8)))</f>
        <v/>
      </c>
      <c r="N59" s="30" t="s">
        <v>122</v>
      </c>
    </row>
    <row r="60" spans="13:14" x14ac:dyDescent="0.25">
      <c r="M60" s="34" t="str">
        <f ca="1">IF(M59="","",IF(IF(FORMATAÇÃO!AS63&lt;&gt;"",FORMATAÇÃO!AS63,FORMATAÇÃO!$H$8)=M59,"",IF(FORMATAÇÃO!AS63&lt;&gt;"",FORMATAÇÃO!AS63,FORMATAÇÃO!$H$8)))</f>
        <v/>
      </c>
      <c r="N60" s="30" t="s">
        <v>122</v>
      </c>
    </row>
    <row r="61" spans="13:14" x14ac:dyDescent="0.25">
      <c r="M61" s="34" t="str">
        <f ca="1">IF(M60="","",IF(IF(FORMATAÇÃO!AS64&lt;&gt;"",FORMATAÇÃO!AS64,FORMATAÇÃO!$H$8)=M60,"",IF(FORMATAÇÃO!AS64&lt;&gt;"",FORMATAÇÃO!AS64,FORMATAÇÃO!$H$8)))</f>
        <v/>
      </c>
      <c r="N61" s="30" t="s">
        <v>122</v>
      </c>
    </row>
    <row r="62" spans="13:14" x14ac:dyDescent="0.25">
      <c r="M62" s="34" t="str">
        <f ca="1">IF(M61="","",IF(IF(FORMATAÇÃO!AS65&lt;&gt;"",FORMATAÇÃO!AS65,FORMATAÇÃO!$H$8)=M61,"",IF(FORMATAÇÃO!AS65&lt;&gt;"",FORMATAÇÃO!AS65,FORMATAÇÃO!$H$8)))</f>
        <v/>
      </c>
      <c r="N62" s="30" t="s">
        <v>122</v>
      </c>
    </row>
    <row r="63" spans="13:14" x14ac:dyDescent="0.25">
      <c r="M63" s="34" t="str">
        <f ca="1">IF(M62="","",IF(IF(FORMATAÇÃO!AS66&lt;&gt;"",FORMATAÇÃO!AS66,FORMATAÇÃO!$H$8)=M62,"",IF(FORMATAÇÃO!AS66&lt;&gt;"",FORMATAÇÃO!AS66,FORMATAÇÃO!$H$8)))</f>
        <v/>
      </c>
      <c r="N63" s="30" t="s">
        <v>122</v>
      </c>
    </row>
    <row r="64" spans="13:14" x14ac:dyDescent="0.25">
      <c r="M64" s="34" t="str">
        <f ca="1">IF(M63="","",IF(IF(FORMATAÇÃO!AS67&lt;&gt;"",FORMATAÇÃO!AS67,FORMATAÇÃO!$H$8)=M63,"",IF(FORMATAÇÃO!AS67&lt;&gt;"",FORMATAÇÃO!AS67,FORMATAÇÃO!$H$8)))</f>
        <v/>
      </c>
      <c r="N64" s="30" t="s">
        <v>122</v>
      </c>
    </row>
    <row r="65" spans="13:14" x14ac:dyDescent="0.25">
      <c r="M65" s="34" t="str">
        <f ca="1">IF(M64="","",IF(IF(FORMATAÇÃO!AS68&lt;&gt;"",FORMATAÇÃO!AS68,FORMATAÇÃO!$H$8)=M64,"",IF(FORMATAÇÃO!AS68&lt;&gt;"",FORMATAÇÃO!AS68,FORMATAÇÃO!$H$8)))</f>
        <v/>
      </c>
      <c r="N65" s="30" t="s">
        <v>122</v>
      </c>
    </row>
    <row r="66" spans="13:14" x14ac:dyDescent="0.25">
      <c r="M66" s="34" t="str">
        <f ca="1">IF(M65="","",IF(IF(FORMATAÇÃO!AS69&lt;&gt;"",FORMATAÇÃO!AS69,FORMATAÇÃO!$H$8)=M65,"",IF(FORMATAÇÃO!AS69&lt;&gt;"",FORMATAÇÃO!AS69,FORMATAÇÃO!$H$8)))</f>
        <v/>
      </c>
      <c r="N66" s="30" t="s">
        <v>122</v>
      </c>
    </row>
    <row r="67" spans="13:14" x14ac:dyDescent="0.25">
      <c r="M67" s="34" t="str">
        <f ca="1">IF(M66="","",IF(IF(FORMATAÇÃO!AS70&lt;&gt;"",FORMATAÇÃO!AS70,FORMATAÇÃO!$H$8)=M66,"",IF(FORMATAÇÃO!AS70&lt;&gt;"",FORMATAÇÃO!AS70,FORMATAÇÃO!$H$8)))</f>
        <v/>
      </c>
      <c r="N67" s="30" t="s">
        <v>122</v>
      </c>
    </row>
    <row r="68" spans="13:14" x14ac:dyDescent="0.25">
      <c r="M68" s="34" t="str">
        <f ca="1">IF(M67="","",IF(IF(FORMATAÇÃO!AS71&lt;&gt;"",FORMATAÇÃO!AS71,FORMATAÇÃO!$H$8)=M67,"",IF(FORMATAÇÃO!AS71&lt;&gt;"",FORMATAÇÃO!AS71,FORMATAÇÃO!$H$8)))</f>
        <v/>
      </c>
      <c r="N68" s="30" t="s">
        <v>122</v>
      </c>
    </row>
    <row r="69" spans="13:14" x14ac:dyDescent="0.25">
      <c r="M69" s="34" t="str">
        <f ca="1">IF(M68="","",IF(IF(FORMATAÇÃO!AS72&lt;&gt;"",FORMATAÇÃO!AS72,FORMATAÇÃO!$H$8)=M68,"",IF(FORMATAÇÃO!AS72&lt;&gt;"",FORMATAÇÃO!AS72,FORMATAÇÃO!$H$8)))</f>
        <v/>
      </c>
      <c r="N69" s="30" t="s">
        <v>122</v>
      </c>
    </row>
    <row r="70" spans="13:14" x14ac:dyDescent="0.25">
      <c r="M70" s="34" t="str">
        <f ca="1">IF(M69="","",IF(IF(FORMATAÇÃO!AS73&lt;&gt;"",FORMATAÇÃO!AS73,FORMATAÇÃO!$H$8)=M69,"",IF(FORMATAÇÃO!AS73&lt;&gt;"",FORMATAÇÃO!AS73,FORMATAÇÃO!$H$8)))</f>
        <v/>
      </c>
      <c r="N70" s="30" t="s">
        <v>122</v>
      </c>
    </row>
    <row r="71" spans="13:14" x14ac:dyDescent="0.25">
      <c r="M71" s="34" t="str">
        <f ca="1">IF(M70="","",IF(IF(FORMATAÇÃO!AS74&lt;&gt;"",FORMATAÇÃO!AS74,FORMATAÇÃO!$H$8)=M70,"",IF(FORMATAÇÃO!AS74&lt;&gt;"",FORMATAÇÃO!AS74,FORMATAÇÃO!$H$8)))</f>
        <v/>
      </c>
      <c r="N71" s="30" t="s">
        <v>122</v>
      </c>
    </row>
    <row r="72" spans="13:14" x14ac:dyDescent="0.25">
      <c r="M72" s="34" t="str">
        <f ca="1">IF(M71="","",IF(IF(FORMATAÇÃO!AS75&lt;&gt;"",FORMATAÇÃO!AS75,FORMATAÇÃO!$H$8)=M71,"",IF(FORMATAÇÃO!AS75&lt;&gt;"",FORMATAÇÃO!AS75,FORMATAÇÃO!$H$8)))</f>
        <v/>
      </c>
      <c r="N72" s="30" t="s">
        <v>122</v>
      </c>
    </row>
    <row r="73" spans="13:14" x14ac:dyDescent="0.25">
      <c r="M73" s="34" t="str">
        <f ca="1">IF(M72="","",IF(IF(FORMATAÇÃO!AS76&lt;&gt;"",FORMATAÇÃO!AS76,FORMATAÇÃO!$H$8)=M72,"",IF(FORMATAÇÃO!AS76&lt;&gt;"",FORMATAÇÃO!AS76,FORMATAÇÃO!$H$8)))</f>
        <v/>
      </c>
      <c r="N73" s="30" t="s">
        <v>122</v>
      </c>
    </row>
    <row r="74" spans="13:14" x14ac:dyDescent="0.25">
      <c r="M74" s="34" t="str">
        <f ca="1">IF(M73="","",IF(IF(FORMATAÇÃO!AS77&lt;&gt;"",FORMATAÇÃO!AS77,FORMATAÇÃO!$H$8)=M73,"",IF(FORMATAÇÃO!AS77&lt;&gt;"",FORMATAÇÃO!AS77,FORMATAÇÃO!$H$8)))</f>
        <v/>
      </c>
      <c r="N74" s="30" t="s">
        <v>122</v>
      </c>
    </row>
    <row r="75" spans="13:14" x14ac:dyDescent="0.25">
      <c r="M75" s="34" t="str">
        <f ca="1">IF(M74="","",IF(IF(FORMATAÇÃO!AS78&lt;&gt;"",FORMATAÇÃO!AS78,FORMATAÇÃO!$H$8)=M74,"",IF(FORMATAÇÃO!AS78&lt;&gt;"",FORMATAÇÃO!AS78,FORMATAÇÃO!$H$8)))</f>
        <v/>
      </c>
      <c r="N75" s="30" t="s">
        <v>122</v>
      </c>
    </row>
    <row r="76" spans="13:14" x14ac:dyDescent="0.25">
      <c r="M76" s="34" t="str">
        <f ca="1">IF(M75="","",IF(IF(FORMATAÇÃO!AS79&lt;&gt;"",FORMATAÇÃO!AS79,FORMATAÇÃO!$H$8)=M75,"",IF(FORMATAÇÃO!AS79&lt;&gt;"",FORMATAÇÃO!AS79,FORMATAÇÃO!$H$8)))</f>
        <v/>
      </c>
      <c r="N76" s="30" t="s">
        <v>122</v>
      </c>
    </row>
    <row r="77" spans="13:14" x14ac:dyDescent="0.25">
      <c r="M77" s="34" t="str">
        <f ca="1">IF(M76="","",IF(IF(FORMATAÇÃO!AS80&lt;&gt;"",FORMATAÇÃO!AS80,FORMATAÇÃO!$H$8)=M76,"",IF(FORMATAÇÃO!AS80&lt;&gt;"",FORMATAÇÃO!AS80,FORMATAÇÃO!$H$8)))</f>
        <v/>
      </c>
      <c r="N77" s="30" t="s">
        <v>122</v>
      </c>
    </row>
    <row r="78" spans="13:14" x14ac:dyDescent="0.25">
      <c r="M78" s="34" t="str">
        <f ca="1">IF(M77="","",IF(IF(FORMATAÇÃO!AS81&lt;&gt;"",FORMATAÇÃO!AS81,FORMATAÇÃO!$H$8)=M77,"",IF(FORMATAÇÃO!AS81&lt;&gt;"",FORMATAÇÃO!AS81,FORMATAÇÃO!$H$8)))</f>
        <v/>
      </c>
      <c r="N78" s="30" t="s">
        <v>122</v>
      </c>
    </row>
    <row r="79" spans="13:14" x14ac:dyDescent="0.25">
      <c r="M79" s="34" t="str">
        <f ca="1">IF(M78="","",IF(IF(FORMATAÇÃO!AS82&lt;&gt;"",FORMATAÇÃO!AS82,FORMATAÇÃO!$H$8)=M78,"",IF(FORMATAÇÃO!AS82&lt;&gt;"",FORMATAÇÃO!AS82,FORMATAÇÃO!$H$8)))</f>
        <v/>
      </c>
      <c r="N79" s="30" t="s">
        <v>122</v>
      </c>
    </row>
    <row r="80" spans="13:14" x14ac:dyDescent="0.25">
      <c r="M80" s="34" t="str">
        <f ca="1">IF(M79="","",IF(IF(FORMATAÇÃO!AS83&lt;&gt;"",FORMATAÇÃO!AS83,FORMATAÇÃO!$H$8)=M79,"",IF(FORMATAÇÃO!AS83&lt;&gt;"",FORMATAÇÃO!AS83,FORMATAÇÃO!$H$8)))</f>
        <v/>
      </c>
      <c r="N80" s="30" t="s">
        <v>122</v>
      </c>
    </row>
    <row r="81" spans="13:14" x14ac:dyDescent="0.25">
      <c r="M81" s="34" t="str">
        <f ca="1">IF(M80="","",IF(IF(FORMATAÇÃO!AS84&lt;&gt;"",FORMATAÇÃO!AS84,FORMATAÇÃO!$H$8)=M80,"",IF(FORMATAÇÃO!AS84&lt;&gt;"",FORMATAÇÃO!AS84,FORMATAÇÃO!$H$8)))</f>
        <v/>
      </c>
      <c r="N81" s="30" t="s">
        <v>122</v>
      </c>
    </row>
    <row r="82" spans="13:14" x14ac:dyDescent="0.25">
      <c r="M82" s="34" t="str">
        <f ca="1">IF(M81="","",IF(IF(FORMATAÇÃO!AS85&lt;&gt;"",FORMATAÇÃO!AS85,FORMATAÇÃO!$H$8)=M81,"",IF(FORMATAÇÃO!AS85&lt;&gt;"",FORMATAÇÃO!AS85,FORMATAÇÃO!$H$8)))</f>
        <v/>
      </c>
      <c r="N82" s="30" t="s">
        <v>122</v>
      </c>
    </row>
    <row r="83" spans="13:14" x14ac:dyDescent="0.25">
      <c r="M83" s="34" t="str">
        <f ca="1">IF(M82="","",IF(IF(FORMATAÇÃO!AS86&lt;&gt;"",FORMATAÇÃO!AS86,FORMATAÇÃO!$H$8)=M82,"",IF(FORMATAÇÃO!AS86&lt;&gt;"",FORMATAÇÃO!AS86,FORMATAÇÃO!$H$8)))</f>
        <v/>
      </c>
      <c r="N83" s="30" t="s">
        <v>122</v>
      </c>
    </row>
    <row r="84" spans="13:14" x14ac:dyDescent="0.25">
      <c r="M84" s="34" t="str">
        <f ca="1">IF(M83="","",IF(IF(FORMATAÇÃO!AS87&lt;&gt;"",FORMATAÇÃO!AS87,FORMATAÇÃO!$H$8)=M83,"",IF(FORMATAÇÃO!AS87&lt;&gt;"",FORMATAÇÃO!AS87,FORMATAÇÃO!$H$8)))</f>
        <v/>
      </c>
      <c r="N84" s="30" t="s">
        <v>122</v>
      </c>
    </row>
    <row r="85" spans="13:14" x14ac:dyDescent="0.25">
      <c r="M85" s="34" t="str">
        <f ca="1">IF(M84="","",IF(IF(FORMATAÇÃO!AS88&lt;&gt;"",FORMATAÇÃO!AS88,FORMATAÇÃO!$H$8)=M84,"",IF(FORMATAÇÃO!AS88&lt;&gt;"",FORMATAÇÃO!AS88,FORMATAÇÃO!$H$8)))</f>
        <v/>
      </c>
      <c r="N85" s="30" t="s">
        <v>122</v>
      </c>
    </row>
    <row r="86" spans="13:14" x14ac:dyDescent="0.25">
      <c r="M86" s="34" t="str">
        <f ca="1">IF(M85="","",IF(IF(FORMATAÇÃO!AS89&lt;&gt;"",FORMATAÇÃO!AS89,FORMATAÇÃO!$H$8)=M85,"",IF(FORMATAÇÃO!AS89&lt;&gt;"",FORMATAÇÃO!AS89,FORMATAÇÃO!$H$8)))</f>
        <v/>
      </c>
      <c r="N86" s="30" t="s">
        <v>122</v>
      </c>
    </row>
    <row r="87" spans="13:14" x14ac:dyDescent="0.25">
      <c r="M87" s="34" t="str">
        <f ca="1">IF(M86="","",IF(IF(FORMATAÇÃO!AS90&lt;&gt;"",FORMATAÇÃO!AS90,FORMATAÇÃO!$H$8)=M86,"",IF(FORMATAÇÃO!AS90&lt;&gt;"",FORMATAÇÃO!AS90,FORMATAÇÃO!$H$8)))</f>
        <v/>
      </c>
      <c r="N87" s="30" t="s">
        <v>122</v>
      </c>
    </row>
    <row r="88" spans="13:14" x14ac:dyDescent="0.25">
      <c r="M88" s="34" t="str">
        <f ca="1">IF(M87="","",IF(IF(FORMATAÇÃO!AS91&lt;&gt;"",FORMATAÇÃO!AS91,FORMATAÇÃO!$H$8)=M87,"",IF(FORMATAÇÃO!AS91&lt;&gt;"",FORMATAÇÃO!AS91,FORMATAÇÃO!$H$8)))</f>
        <v/>
      </c>
      <c r="N88" s="30" t="s">
        <v>122</v>
      </c>
    </row>
    <row r="89" spans="13:14" x14ac:dyDescent="0.25">
      <c r="M89" s="34" t="str">
        <f ca="1">IF(M88="","",IF(IF(FORMATAÇÃO!AS92&lt;&gt;"",FORMATAÇÃO!AS92,FORMATAÇÃO!$H$8)=M88,"",IF(FORMATAÇÃO!AS92&lt;&gt;"",FORMATAÇÃO!AS92,FORMATAÇÃO!$H$8)))</f>
        <v/>
      </c>
      <c r="N89" s="30" t="s">
        <v>122</v>
      </c>
    </row>
    <row r="90" spans="13:14" x14ac:dyDescent="0.25">
      <c r="M90" s="34" t="str">
        <f ca="1">IF(M89="","",IF(IF(FORMATAÇÃO!AS93&lt;&gt;"",FORMATAÇÃO!AS93,FORMATAÇÃO!$H$8)=M89,"",IF(FORMATAÇÃO!AS93&lt;&gt;"",FORMATAÇÃO!AS93,FORMATAÇÃO!$H$8)))</f>
        <v/>
      </c>
      <c r="N90" s="30" t="s">
        <v>122</v>
      </c>
    </row>
    <row r="91" spans="13:14" x14ac:dyDescent="0.25">
      <c r="M91" s="34" t="str">
        <f ca="1">IF(M90="","",IF(IF(FORMATAÇÃO!AS94&lt;&gt;"",FORMATAÇÃO!AS94,FORMATAÇÃO!$H$8)=M90,"",IF(FORMATAÇÃO!AS94&lt;&gt;"",FORMATAÇÃO!AS94,FORMATAÇÃO!$H$8)))</f>
        <v/>
      </c>
      <c r="N91" s="30" t="s">
        <v>122</v>
      </c>
    </row>
    <row r="92" spans="13:14" x14ac:dyDescent="0.25">
      <c r="M92" s="34" t="str">
        <f ca="1">IF(M91="","",IF(IF(FORMATAÇÃO!AS95&lt;&gt;"",FORMATAÇÃO!AS95,FORMATAÇÃO!$H$8)=M91,"",IF(FORMATAÇÃO!AS95&lt;&gt;"",FORMATAÇÃO!AS95,FORMATAÇÃO!$H$8)))</f>
        <v/>
      </c>
      <c r="N92" s="30" t="s">
        <v>122</v>
      </c>
    </row>
    <row r="93" spans="13:14" x14ac:dyDescent="0.25">
      <c r="M93" s="34" t="str">
        <f ca="1">IF(M92="","",IF(IF(FORMATAÇÃO!AS96&lt;&gt;"",FORMATAÇÃO!AS96,FORMATAÇÃO!$H$8)=M92,"",IF(FORMATAÇÃO!AS96&lt;&gt;"",FORMATAÇÃO!AS96,FORMATAÇÃO!$H$8)))</f>
        <v/>
      </c>
      <c r="N93" s="30" t="s">
        <v>122</v>
      </c>
    </row>
    <row r="94" spans="13:14" x14ac:dyDescent="0.25">
      <c r="M94" s="34" t="str">
        <f ca="1">IF(M93="","",IF(IF(FORMATAÇÃO!AS97&lt;&gt;"",FORMATAÇÃO!AS97,FORMATAÇÃO!$H$8)=M93,"",IF(FORMATAÇÃO!AS97&lt;&gt;"",FORMATAÇÃO!AS97,FORMATAÇÃO!$H$8)))</f>
        <v/>
      </c>
      <c r="N94" s="30" t="s">
        <v>122</v>
      </c>
    </row>
    <row r="95" spans="13:14" x14ac:dyDescent="0.25">
      <c r="M95" s="34" t="str">
        <f ca="1">IF(M94="","",IF(IF(FORMATAÇÃO!AS98&lt;&gt;"",FORMATAÇÃO!AS98,FORMATAÇÃO!$H$8)=M94,"",IF(FORMATAÇÃO!AS98&lt;&gt;"",FORMATAÇÃO!AS98,FORMATAÇÃO!$H$8)))</f>
        <v/>
      </c>
      <c r="N95" s="30" t="s">
        <v>122</v>
      </c>
    </row>
    <row r="96" spans="13:14" x14ac:dyDescent="0.25">
      <c r="M96" s="34" t="str">
        <f ca="1">IF(M95="","",IF(IF(FORMATAÇÃO!AS99&lt;&gt;"",FORMATAÇÃO!AS99,FORMATAÇÃO!$H$8)=M95,"",IF(FORMATAÇÃO!AS99&lt;&gt;"",FORMATAÇÃO!AS99,FORMATAÇÃO!$H$8)))</f>
        <v/>
      </c>
      <c r="N96" s="30" t="s">
        <v>122</v>
      </c>
    </row>
    <row r="97" spans="13:14" x14ac:dyDescent="0.25">
      <c r="M97" s="34" t="str">
        <f ca="1">IF(M96="","",IF(IF(FORMATAÇÃO!AS100&lt;&gt;"",FORMATAÇÃO!AS100,FORMATAÇÃO!$H$8)=M96,"",IF(FORMATAÇÃO!AS100&lt;&gt;"",FORMATAÇÃO!AS100,FORMATAÇÃO!$H$8)))</f>
        <v/>
      </c>
      <c r="N97" s="30" t="s">
        <v>122</v>
      </c>
    </row>
    <row r="98" spans="13:14" x14ac:dyDescent="0.25">
      <c r="M98" s="34" t="str">
        <f ca="1">IF(M97="","",IF(IF(FORMATAÇÃO!AS101&lt;&gt;"",FORMATAÇÃO!AS101,FORMATAÇÃO!$H$8)=M97,"",IF(FORMATAÇÃO!AS101&lt;&gt;"",FORMATAÇÃO!AS101,FORMATAÇÃO!$H$8)))</f>
        <v/>
      </c>
      <c r="N98" s="30" t="s">
        <v>122</v>
      </c>
    </row>
    <row r="99" spans="13:14" x14ac:dyDescent="0.25">
      <c r="M99" s="34" t="str">
        <f ca="1">IF(M98="","",IF(IF(FORMATAÇÃO!AS102&lt;&gt;"",FORMATAÇÃO!AS102,FORMATAÇÃO!$H$8)=M98,"",IF(FORMATAÇÃO!AS102&lt;&gt;"",FORMATAÇÃO!AS102,FORMATAÇÃO!$H$8)))</f>
        <v/>
      </c>
      <c r="N99" s="30" t="s">
        <v>122</v>
      </c>
    </row>
    <row r="100" spans="13:14" x14ac:dyDescent="0.25">
      <c r="M100" s="34" t="str">
        <f ca="1">IF(M99="","",IF(IF(FORMATAÇÃO!AS103&lt;&gt;"",FORMATAÇÃO!AS103,FORMATAÇÃO!$H$8)=M99,"",IF(FORMATAÇÃO!AS103&lt;&gt;"",FORMATAÇÃO!AS103,FORMATAÇÃO!$H$8)))</f>
        <v/>
      </c>
      <c r="N100" s="30" t="s">
        <v>122</v>
      </c>
    </row>
  </sheetData>
  <mergeCells count="7">
    <mergeCell ref="F19:K19"/>
    <mergeCell ref="F20:K20"/>
    <mergeCell ref="C7:D7"/>
    <mergeCell ref="C8:D8"/>
    <mergeCell ref="F6:K16"/>
    <mergeCell ref="E17:K17"/>
    <mergeCell ref="F18:K18"/>
  </mergeCells>
  <dataValidations count="3">
    <dataValidation type="list" allowBlank="1" showInputMessage="1" showErrorMessage="1" sqref="C18:C20">
      <formula1>$AX$1:$AX$3</formula1>
    </dataValidation>
    <dataValidation type="list" allowBlank="1" showInputMessage="1" showErrorMessage="1" sqref="C14">
      <formula1>$AY$1:$AY$3</formula1>
    </dataValidation>
    <dataValidation type="list" allowBlank="1" showInputMessage="1" showErrorMessage="1" sqref="C15">
      <formula1>$AZ$1:$AZ$3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showGridLines="0" topLeftCell="O9" workbookViewId="0">
      <selection activeCell="X14" sqref="X14"/>
    </sheetView>
  </sheetViews>
  <sheetFormatPr defaultRowHeight="15" x14ac:dyDescent="0.25"/>
  <cols>
    <col min="2" max="2" width="12.5703125" bestFit="1" customWidth="1"/>
    <col min="3" max="3" width="10.85546875" bestFit="1" customWidth="1"/>
    <col min="4" max="4" width="17.42578125" customWidth="1"/>
    <col min="5" max="5" width="20.42578125" customWidth="1"/>
    <col min="6" max="7" width="10.85546875" bestFit="1" customWidth="1"/>
    <col min="8" max="8" width="13.140625" bestFit="1" customWidth="1"/>
    <col min="9" max="9" width="10.85546875" bestFit="1" customWidth="1"/>
    <col min="10" max="10" width="13.140625" customWidth="1"/>
    <col min="11" max="11" width="10.85546875" bestFit="1" customWidth="1"/>
    <col min="12" max="12" width="11.42578125" bestFit="1" customWidth="1"/>
    <col min="13" max="14" width="10.85546875" bestFit="1" customWidth="1"/>
    <col min="15" max="15" width="10.42578125" customWidth="1"/>
    <col min="16" max="17" width="10.85546875" bestFit="1" customWidth="1"/>
    <col min="18" max="18" width="14.42578125" customWidth="1"/>
    <col min="26" max="26" width="20.140625" customWidth="1"/>
    <col min="29" max="29" width="13" customWidth="1"/>
    <col min="30" max="30" width="13.140625" customWidth="1"/>
    <col min="32" max="32" width="13.140625" bestFit="1" customWidth="1"/>
    <col min="33" max="33" width="13.42578125" customWidth="1"/>
    <col min="34" max="34" width="15.85546875" customWidth="1"/>
    <col min="53" max="53" width="22.5703125" hidden="1" customWidth="1"/>
    <col min="54" max="54" width="19.7109375" hidden="1" customWidth="1"/>
  </cols>
  <sheetData>
    <row r="1" spans="1:54" x14ac:dyDescent="0.25">
      <c r="BA1" s="92" t="s">
        <v>149</v>
      </c>
      <c r="BB1" s="92"/>
    </row>
    <row r="2" spans="1:54" x14ac:dyDescent="0.25">
      <c r="B2" s="89" t="s">
        <v>78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BA2" s="73" t="s">
        <v>152</v>
      </c>
      <c r="BB2" t="str">
        <f>IF(ISERROR(VLOOKUP(TELA_INCIAL!C10,FORMATAÇÃO!BA4:BB3432,2,0)),"00000",VLOOKUP(TELA_INCIAL!C10,FORMATAÇÃO!BA4:BB3432,2,0))</f>
        <v>15500</v>
      </c>
    </row>
    <row r="3" spans="1:54" x14ac:dyDescent="0.25">
      <c r="B3" s="2" t="s">
        <v>45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BA3" s="73" t="s">
        <v>150</v>
      </c>
      <c r="BB3" s="73" t="s">
        <v>151</v>
      </c>
    </row>
    <row r="4" spans="1:54" s="1" customFormat="1" x14ac:dyDescent="0.25">
      <c r="B4" s="4" t="s">
        <v>61</v>
      </c>
      <c r="C4" s="4" t="s">
        <v>62</v>
      </c>
      <c r="D4" s="2" t="s">
        <v>63</v>
      </c>
      <c r="E4" s="4" t="s">
        <v>64</v>
      </c>
      <c r="F4" s="2" t="s">
        <v>65</v>
      </c>
      <c r="G4" s="2" t="s">
        <v>66</v>
      </c>
      <c r="H4" s="2" t="str">
        <f>TEXT(SUBSTITUTE(SUBSTITUTE(SUBSTITUTE(SUBSTITUTE(TRIM(BB2)," ",""),"/",""),"-",""),".",""),"00000")&amp;TEXT(SUBSTITUTE(SUBSTITUTE(SUBSTITUTE(SUBSTITUTE(TRIM(TELA_INCIAL!C11)," ",""),"/",""),"-",""),".",""),"000000000")</f>
        <v>15500000002000</v>
      </c>
      <c r="I4" s="2" t="s">
        <v>67</v>
      </c>
      <c r="J4" s="2" t="str">
        <f>IF(LEN(TELA_INCIAL!C7)&gt;30,LEFT(TELA_INCIAL!C7,30),LEFT(TELA_INCIAL!C7,30)&amp;REPT(" ",30-LEN(TELA_INCIAL!C7)))</f>
        <v xml:space="preserve">Cliente Safra                 </v>
      </c>
      <c r="K4" s="2">
        <v>422</v>
      </c>
      <c r="L4" s="2" t="s">
        <v>68</v>
      </c>
      <c r="M4" s="5" t="s">
        <v>69</v>
      </c>
      <c r="N4" s="2" t="str">
        <f ca="1">TEXT(TODAY(),"DD")&amp;TEXT(TODAY(),"MM")&amp;IF(TEXT(TODAY(),"AA")="aa",TEXT(TODAY(),"YY"),TEXT(TODAY(),"AA"))</f>
        <v>280619</v>
      </c>
      <c r="O4" s="2" t="s">
        <v>70</v>
      </c>
      <c r="P4" s="4" t="s">
        <v>71</v>
      </c>
      <c r="Q4" s="4" t="s">
        <v>72</v>
      </c>
      <c r="R4" s="17" t="str">
        <f ca="1">B4&amp;C4&amp;D4&amp;E4&amp;F4&amp;G4&amp;H4&amp;I4&amp;J4&amp;K4&amp;L4&amp;M4&amp;N4&amp;O4&amp;P4&amp;Q4</f>
        <v>01REMESSA01COBRANCA       15500000002000      Cliente Safra                 422BANCO SAFRA    280619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001000001</v>
      </c>
      <c r="S4" s="1">
        <f ca="1">LEN(R4)</f>
        <v>400</v>
      </c>
      <c r="BA4" s="1">
        <v>11500</v>
      </c>
      <c r="BB4" s="1">
        <v>11500</v>
      </c>
    </row>
    <row r="5" spans="1:54" s="9" customFormat="1" x14ac:dyDescent="0.25">
      <c r="B5" s="6"/>
      <c r="C5" s="6"/>
      <c r="D5" s="3"/>
      <c r="E5" s="6"/>
      <c r="F5" s="3"/>
      <c r="G5" s="3"/>
      <c r="H5" s="3"/>
      <c r="I5" s="3"/>
      <c r="J5" s="3"/>
      <c r="K5" s="3"/>
      <c r="L5" s="3"/>
      <c r="M5" s="7"/>
      <c r="N5" s="3"/>
      <c r="O5" s="3"/>
      <c r="P5" s="6"/>
      <c r="Q5" s="6"/>
      <c r="R5" s="8"/>
      <c r="AZ5" s="1"/>
      <c r="BA5" s="1">
        <v>115</v>
      </c>
      <c r="BB5" s="1">
        <v>11500</v>
      </c>
    </row>
    <row r="6" spans="1:54" s="9" customFormat="1" x14ac:dyDescent="0.25">
      <c r="B6" s="90" t="s">
        <v>79</v>
      </c>
      <c r="C6" s="90"/>
      <c r="D6" s="90"/>
      <c r="E6" s="90"/>
      <c r="F6" s="90"/>
      <c r="G6" s="90"/>
      <c r="H6" s="3"/>
      <c r="I6" s="3"/>
      <c r="J6" s="3"/>
      <c r="K6" s="3"/>
      <c r="L6" s="3"/>
      <c r="M6" s="7"/>
      <c r="N6" s="3"/>
      <c r="O6" s="3"/>
      <c r="P6" s="6"/>
      <c r="Q6" s="6"/>
      <c r="R6" s="8"/>
      <c r="AZ6" s="1"/>
      <c r="BA6" s="1">
        <v>200</v>
      </c>
      <c r="BB6" s="9" t="s">
        <v>153</v>
      </c>
    </row>
    <row r="7" spans="1:54" s="9" customFormat="1" x14ac:dyDescent="0.25">
      <c r="B7" s="14" t="s">
        <v>45</v>
      </c>
      <c r="C7" s="14" t="s">
        <v>74</v>
      </c>
      <c r="D7" s="14" t="s">
        <v>75</v>
      </c>
      <c r="E7" s="14" t="s">
        <v>76</v>
      </c>
      <c r="F7" s="14" t="s">
        <v>59</v>
      </c>
      <c r="G7" s="14" t="s">
        <v>60</v>
      </c>
      <c r="H7" s="3"/>
      <c r="I7" s="3"/>
      <c r="J7" s="3"/>
      <c r="K7" s="3"/>
      <c r="L7" s="3"/>
      <c r="M7" s="7"/>
      <c r="N7" s="3"/>
      <c r="O7" s="3"/>
      <c r="P7" s="6"/>
      <c r="Q7" s="6"/>
      <c r="R7" s="8"/>
      <c r="AZ7" s="1"/>
      <c r="BA7" s="1">
        <v>202</v>
      </c>
      <c r="BB7" s="9" t="s">
        <v>154</v>
      </c>
    </row>
    <row r="8" spans="1:54" s="9" customFormat="1" x14ac:dyDescent="0.25">
      <c r="B8" s="12">
        <v>9</v>
      </c>
      <c r="C8" s="12" t="s">
        <v>77</v>
      </c>
      <c r="D8" s="12" t="str">
        <f>TEXT(COUNTA(TELA_INCIAL!B25:B100),"00000000")</f>
        <v>00000010</v>
      </c>
      <c r="E8" s="11" t="str">
        <f>TEXT(SUBSTITUTE(TEXT(SUM(TELA_INCIAL!J25:J100),"####0,00"),",",""),"000000000000000")</f>
        <v>000000002213000</v>
      </c>
      <c r="F8" s="12" t="s">
        <v>71</v>
      </c>
      <c r="G8" s="12" t="str">
        <f>TEXT(D8+2,"000000")</f>
        <v>000012</v>
      </c>
      <c r="H8" s="16" t="str">
        <f>B8&amp;C8&amp;D8&amp;E8&amp;F8&amp;G8</f>
        <v>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00000010000000002213000001000012</v>
      </c>
      <c r="I8" s="3">
        <f>LEN(H8)</f>
        <v>400</v>
      </c>
      <c r="J8" s="3"/>
      <c r="K8" s="3"/>
      <c r="L8" s="3"/>
      <c r="M8" s="7"/>
      <c r="N8" s="3"/>
      <c r="O8" s="3"/>
      <c r="P8" s="6"/>
      <c r="Q8" s="6"/>
      <c r="R8" s="8"/>
      <c r="AZ8" s="1"/>
      <c r="BA8" s="1">
        <v>300</v>
      </c>
      <c r="BB8" s="9" t="s">
        <v>155</v>
      </c>
    </row>
    <row r="9" spans="1:54" s="9" customFormat="1" x14ac:dyDescent="0.25">
      <c r="B9" s="10"/>
      <c r="C9" s="10"/>
      <c r="D9" s="10"/>
      <c r="E9" s="15"/>
      <c r="F9" s="10"/>
      <c r="G9" s="10"/>
      <c r="H9" s="13"/>
      <c r="I9" s="13"/>
      <c r="J9" s="13"/>
      <c r="K9" s="13"/>
      <c r="L9" s="13"/>
      <c r="M9" s="7"/>
      <c r="N9" s="13"/>
      <c r="O9" s="13"/>
      <c r="P9" s="6"/>
      <c r="Q9" s="6"/>
      <c r="R9" s="8"/>
      <c r="AZ9" s="1"/>
      <c r="BA9" s="1">
        <v>400</v>
      </c>
      <c r="BB9" s="9" t="s">
        <v>156</v>
      </c>
    </row>
    <row r="10" spans="1:54" s="9" customFormat="1" x14ac:dyDescent="0.25">
      <c r="B10" s="91" t="s">
        <v>80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Z10" s="1"/>
      <c r="BA10" s="1">
        <v>500</v>
      </c>
      <c r="BB10" s="9" t="s">
        <v>157</v>
      </c>
    </row>
    <row r="11" spans="1:54" s="9" customFormat="1" x14ac:dyDescent="0.25">
      <c r="B11" s="19" t="s">
        <v>45</v>
      </c>
      <c r="C11" s="19" t="s">
        <v>81</v>
      </c>
      <c r="D11" s="19" t="s">
        <v>82</v>
      </c>
      <c r="E11" s="19" t="s">
        <v>83</v>
      </c>
      <c r="F11" s="19" t="s">
        <v>84</v>
      </c>
      <c r="G11" s="19" t="s">
        <v>85</v>
      </c>
      <c r="H11" s="19" t="s">
        <v>86</v>
      </c>
      <c r="I11" s="19" t="s">
        <v>87</v>
      </c>
      <c r="J11" s="19" t="s">
        <v>88</v>
      </c>
      <c r="K11" s="19" t="s">
        <v>89</v>
      </c>
      <c r="L11" s="19" t="s">
        <v>90</v>
      </c>
      <c r="M11" s="19" t="s">
        <v>91</v>
      </c>
      <c r="N11" s="19" t="s">
        <v>92</v>
      </c>
      <c r="O11" s="19" t="s">
        <v>93</v>
      </c>
      <c r="P11" s="19" t="s">
        <v>94</v>
      </c>
      <c r="Q11" s="19" t="s">
        <v>95</v>
      </c>
      <c r="R11" s="19" t="s">
        <v>96</v>
      </c>
      <c r="S11" s="19" t="s">
        <v>97</v>
      </c>
      <c r="T11" s="19" t="s">
        <v>98</v>
      </c>
      <c r="U11" s="19" t="s">
        <v>99</v>
      </c>
      <c r="V11" s="19" t="s">
        <v>100</v>
      </c>
      <c r="W11" s="19" t="s">
        <v>101</v>
      </c>
      <c r="X11" s="19" t="s">
        <v>102</v>
      </c>
      <c r="Y11" s="19" t="s">
        <v>103</v>
      </c>
      <c r="Z11" s="19" t="s">
        <v>104</v>
      </c>
      <c r="AA11" s="19" t="s">
        <v>105</v>
      </c>
      <c r="AB11" s="19" t="s">
        <v>106</v>
      </c>
      <c r="AC11" s="19" t="s">
        <v>107</v>
      </c>
      <c r="AD11" s="19" t="s">
        <v>108</v>
      </c>
      <c r="AE11" s="19" t="s">
        <v>109</v>
      </c>
      <c r="AF11" s="19" t="s">
        <v>110</v>
      </c>
      <c r="AG11" s="19" t="s">
        <v>111</v>
      </c>
      <c r="AH11" s="19" t="s">
        <v>112</v>
      </c>
      <c r="AI11" s="19" t="s">
        <v>113</v>
      </c>
      <c r="AJ11" s="19" t="s">
        <v>114</v>
      </c>
      <c r="AK11" s="19" t="s">
        <v>115</v>
      </c>
      <c r="AL11" s="19" t="s">
        <v>116</v>
      </c>
      <c r="AM11" s="19" t="s">
        <v>117</v>
      </c>
      <c r="AN11" s="19" t="s">
        <v>118</v>
      </c>
      <c r="AO11" s="19" t="s">
        <v>119</v>
      </c>
      <c r="AP11" s="19" t="s">
        <v>120</v>
      </c>
      <c r="AQ11" s="19" t="s">
        <v>59</v>
      </c>
      <c r="AR11" s="19" t="s">
        <v>60</v>
      </c>
      <c r="AZ11" s="1"/>
      <c r="BA11" s="1">
        <v>600</v>
      </c>
      <c r="BB11" s="9" t="s">
        <v>158</v>
      </c>
    </row>
    <row r="12" spans="1:54" s="9" customFormat="1" x14ac:dyDescent="0.25">
      <c r="B12" s="20">
        <f>IF(TELA_INCIAL!B25="","",1)</f>
        <v>1</v>
      </c>
      <c r="C12" s="24" t="str">
        <f>TEXT(TELA_INCIAL!$C$9,"00")</f>
        <v>02</v>
      </c>
      <c r="D12" s="18" t="str">
        <f>TEXT(LEFT(SUBSTITUTE(SUBSTITUTE(SUBSTITUTE(TELA_INCIAL!$C$8,"/",""),"-",""),".",""),14),"00000000000000")</f>
        <v>11111111100011</v>
      </c>
      <c r="E12" s="20" t="str">
        <f>$H$4</f>
        <v>15500000002000</v>
      </c>
      <c r="F12" s="20" t="str">
        <f>REPT(" ",6)</f>
        <v xml:space="preserve">      </v>
      </c>
      <c r="G12" s="20" t="str">
        <f>REPT(" ",25)</f>
        <v xml:space="preserve">                         </v>
      </c>
      <c r="H12" s="24" t="str">
        <f>TEXT(IF(TELA_INCIAL!C15="BANCO",0,1),"000000000")</f>
        <v>000000001</v>
      </c>
      <c r="I12" s="20" t="str">
        <f>REPT(" ",30)</f>
        <v xml:space="preserve">                              </v>
      </c>
      <c r="J12" s="20">
        <v>0</v>
      </c>
      <c r="K12" s="21" t="s">
        <v>121</v>
      </c>
      <c r="L12" s="20" t="str">
        <f>REPT(" ",1)</f>
        <v xml:space="preserve"> </v>
      </c>
      <c r="M12" s="21" t="str">
        <f>IF(TELA_INCIAL!$C$14="Vinculada","10",IF(TELA_INCIAL!$C$20="não","00",TEXT(TELA_INCIAL!$D$20,"00")))</f>
        <v>00</v>
      </c>
      <c r="N12" s="20">
        <f>IF(TELA_INCIAL!$C$14="Vinculada",2,1)</f>
        <v>1</v>
      </c>
      <c r="O12" s="21" t="s">
        <v>64</v>
      </c>
      <c r="P12" s="20" t="s">
        <v>123</v>
      </c>
      <c r="Q12" s="27" t="str">
        <f ca="1">IF(TEXT(TELA_INCIAL!K25,"aa")="aa",TEXT(TELA_INCIAL!K25,"dd")&amp;TEXT(TELA_INCIAL!K25,"mm")&amp;TEXT(TELA_INCIAL!K25,"yy"),TEXT(TELA_INCIAL!K25,"dd")&amp;TEXT(TELA_INCIAL!K25,"mm")&amp;TEXT(TELA_INCIAL!K25,"aa"))</f>
        <v>050719</v>
      </c>
      <c r="R12" s="23" t="str">
        <f>TEXT(SUBSTITUTE(TEXT(TELA_INCIAL!J25,"###0,00"),",",""),"0000000000000")</f>
        <v>0000000000300</v>
      </c>
      <c r="S12" s="20">
        <v>422</v>
      </c>
      <c r="T12" s="20" t="str">
        <f>TEXT(LEFT($H$4,5),"00000")</f>
        <v>15500</v>
      </c>
      <c r="U12" s="21" t="s">
        <v>64</v>
      </c>
      <c r="V12" s="20" t="s">
        <v>124</v>
      </c>
      <c r="W12" s="20" t="str">
        <f ca="1">TEXT(TODAY(),"DD")&amp;TEXT(TODAY(),"MM")&amp;IF(TEXT(TODAY(),"AA")="AA",TEXT(TODAY(),"YY"),TEXT(TODAY(),"AA"))</f>
        <v>280619</v>
      </c>
      <c r="X1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1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2" s="23" t="str">
        <f>IF(TELA_INCIAL!$C$18="sim",TEXT(SUBSTITUTE(TEXT((R12/100)*TELA_INCIAL!$D$18,"###0,00"),",",""),"0000000000000"),REPT(0,13))</f>
        <v>0000000000000</v>
      </c>
      <c r="AA12" s="20" t="s">
        <v>125</v>
      </c>
      <c r="AB12" s="20" t="s">
        <v>126</v>
      </c>
      <c r="AC12" s="20" t="s">
        <v>126</v>
      </c>
      <c r="AD12" s="20" t="str">
        <f ca="1">IF(ISERROR(IF(TELA_INCIAL!$C$19="não","0000000000000",IF(TEXT(VALUE(LEFT(Q12,2)&amp;"/"&amp;MID(Q12,3,2)&amp;"/"&amp;RIGHT(Q12,2))+1,"aa")="aa",TEXT(VALUE(LEFT(Q12,2)&amp;"/"&amp;MID(Q12,3,2)&amp;"/"&amp;RIGHT(Q12,2))+1,"dd")&amp;TEXT(VALUE(LEFT(Q12,2)&amp;"/"&amp;MID(Q12,3,2)&amp;"/"&amp;RIGHT(Q12,2))+1,"mm")&amp;TEXT(VALUE(LEFT(Q12,2)&amp;"/"&amp;MID(Q12,3,2)&amp;"/"&amp;RIGHT(Q12,2))+1,"yy")&amp;"0"&amp;TELA_INCIAL!$D$19*100&amp;"00"&amp;"000",TEXT(VALUE(LEFT(Q12,2)&amp;"/"&amp;MID(Q12,3,2)&amp;"/"&amp;RIGHT(Q12,2))+1,"dd")&amp;TEXT(VALUE(LEFT(Q12,2)&amp;"/"&amp;MID(Q12,3,2)&amp;"/"&amp;RIGHT(Q12,2))+1,"mm")&amp;TEXT(VALUE(LEFT(Q12,2)&amp;"/"&amp;MID(Q12,3,2)&amp;"/"&amp;RIGHT(Q12,2))+1,"aa")&amp;"0"&amp;TELA_INCIAL!$D$19*100&amp;"00"&amp;"000"))),"",IF(TELA_INCIAL!$C$19="não","0000000000000",IF(TEXT(VALUE(LEFT(Q12,2)&amp;"/"&amp;MID(Q12,3,2)&amp;"/"&amp;RIGHT(Q12,2))+1,"aa")="aa",TEXT(VALUE(LEFT(Q12,2)&amp;"/"&amp;MID(Q12,3,2)&amp;"/"&amp;RIGHT(Q12,2))+1,"dd")&amp;TEXT(VALUE(LEFT(Q12,2)&amp;"/"&amp;MID(Q12,3,2)&amp;"/"&amp;RIGHT(Q12,2))+1,"mm")&amp;TEXT(VALUE(LEFT(Q12,2)&amp;"/"&amp;MID(Q12,3,2)&amp;"/"&amp;RIGHT(Q12,2))+1,"yy")&amp;"0"&amp;TELA_INCIAL!$D$19*100&amp;"00"&amp;"000",TEXT(VALUE(LEFT(Q12,2)&amp;"/"&amp;MID(Q12,3,2)&amp;"/"&amp;RIGHT(Q12,2))+1,"dd")&amp;TEXT(VALUE(LEFT(Q12,2)&amp;"/"&amp;MID(Q12,3,2)&amp;"/"&amp;RIGHT(Q12,2))+1,"mm")&amp;TEXT(VALUE(LEFT(Q12,2)&amp;"/"&amp;MID(Q12,3,2)&amp;"/"&amp;RIGHT(Q12,2))+1,"aa")&amp;"0"&amp;TELA_INCIAL!$D$19*100&amp;"00"&amp;"000")))</f>
        <v>0607190200000</v>
      </c>
      <c r="AE12" s="22" t="str">
        <f>IF(TELA_INCIAL!D25="pf","01","02")</f>
        <v>01</v>
      </c>
      <c r="AF12" s="29" t="str">
        <f>IF(TELA_INCIAL!C25="","00000000000000",TEXT(SUBSTITUTE(SUBSTITUTE(SUBSTITUTE(TELA_INCIAL!C25,".",""),"-",""),"/",""),"00000000000000"))</f>
        <v>00012345678900</v>
      </c>
      <c r="AG12" s="20" t="str">
        <f>LEFT(TELA_INCIAL!B25,40)&amp;REPT(" ",40-LEN(TELA_INCIAL!B25))</f>
        <v xml:space="preserve">Pagador 1                               </v>
      </c>
      <c r="AH12" s="20" t="str">
        <f>LEFT(TELA_INCIAL!F25,40)&amp;REPT(" ",40-LEN(TELA_INCIAL!F25))</f>
        <v xml:space="preserve">AV PAULISTA 2100                        </v>
      </c>
      <c r="AI12" s="20" t="str">
        <f>LEFT(TELA_INCIAL!G25,10)&amp;REPT(" ",10-LEN(TELA_INCIAL!G25))</f>
        <v xml:space="preserve">CENTRO    </v>
      </c>
      <c r="AJ12" s="20" t="str">
        <f>REPT(" ",2)</f>
        <v xml:space="preserve">  </v>
      </c>
      <c r="AK12" s="20" t="str">
        <f>TEXT(SUBSTITUTE(SUBSTITUTE(SUBSTITUTE(TELA_INCIAL!E25," ",""),".",""),"-",""),"00000000")</f>
        <v>01310930</v>
      </c>
      <c r="AL12" s="20" t="str">
        <f>LEFT(TELA_INCIAL!H25,15)&amp;REPT(" ",15-LEN(TELA_INCIAL!H25))</f>
        <v xml:space="preserve">SAO PAULO      </v>
      </c>
      <c r="AM12" s="20" t="str">
        <f>LEFT(TELA_INCIAL!I25,2)</f>
        <v>SP</v>
      </c>
      <c r="AN12" s="20" t="str">
        <f>REPT(" ",30)</f>
        <v xml:space="preserve">                              </v>
      </c>
      <c r="AO12" s="20" t="str">
        <f>REPT(" ",7)</f>
        <v xml:space="preserve">       </v>
      </c>
      <c r="AP12" s="20">
        <v>422</v>
      </c>
      <c r="AQ12" s="24" t="s">
        <v>71</v>
      </c>
      <c r="AR12" s="20" t="s">
        <v>127</v>
      </c>
      <c r="AS12" s="69" t="str">
        <f ca="1">IF(B12="","",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12)</f>
        <v>1021111111110001115500000002000                               000000001                              000 00101000000000105071900000000003004221550001N280619001600000000000000000000000000000000000000000000006071902000000100012345678900Pagador 1                               AV PAULISTA 2100                        CENTRO      01310930SAO PAULO      SP                                     422001000002</v>
      </c>
      <c r="AT12" s="9">
        <f ca="1">LEN(AS12)</f>
        <v>400</v>
      </c>
      <c r="AZ12" s="1"/>
      <c r="BA12" s="1">
        <v>620</v>
      </c>
      <c r="BB12" s="9" t="s">
        <v>159</v>
      </c>
    </row>
    <row r="13" spans="1:54" s="9" customFormat="1" x14ac:dyDescent="0.25">
      <c r="B13" s="20">
        <f>IF(TELA_INCIAL!B26="","",1)</f>
        <v>1</v>
      </c>
      <c r="C13" s="24" t="str">
        <f>TEXT(TELA_INCIAL!$C$9,"00")</f>
        <v>02</v>
      </c>
      <c r="D13" s="18" t="str">
        <f>TEXT(LEFT(SUBSTITUTE(SUBSTITUTE(SUBSTITUTE(TELA_INCIAL!$C$8,"/",""),"-",""),".",""),14),"00000000000000")</f>
        <v>11111111100011</v>
      </c>
      <c r="E13" s="20" t="str">
        <f>$H$4</f>
        <v>15500000002000</v>
      </c>
      <c r="F13" s="20" t="str">
        <f>REPT(" ",6)</f>
        <v xml:space="preserve">      </v>
      </c>
      <c r="G13" s="20" t="str">
        <f>REPT(" ",25)</f>
        <v xml:space="preserve">                         </v>
      </c>
      <c r="H13" s="25" t="str">
        <f>TEXT(IF(VALUE(H12)&gt;0,H12+1,0),"000000000")</f>
        <v>000000002</v>
      </c>
      <c r="I13" s="20" t="str">
        <f>REPT(" ",30)</f>
        <v xml:space="preserve">                              </v>
      </c>
      <c r="J13" s="20">
        <v>0</v>
      </c>
      <c r="K13" s="21" t="s">
        <v>121</v>
      </c>
      <c r="L13" s="20" t="s">
        <v>122</v>
      </c>
      <c r="M13" s="21" t="str">
        <f>IF(TELA_INCIAL!$C$14="Vinculada","10",IF(TELA_INCIAL!$C$20="não","00",TEXT(TELA_INCIAL!$D$20,"00")))</f>
        <v>00</v>
      </c>
      <c r="N13" s="20">
        <f>IF(TELA_INCIAL!$C$14="Vinculada",2,1)</f>
        <v>1</v>
      </c>
      <c r="O13" s="21" t="s">
        <v>64</v>
      </c>
      <c r="P13" s="26" t="str">
        <f>TEXT(P12+1,"0000000000")</f>
        <v>0000000002</v>
      </c>
      <c r="Q13" s="27" t="str">
        <f ca="1">IF(TEXT(TELA_INCIAL!K26,"aa")="aa",TEXT(TELA_INCIAL!K26,"dd")&amp;TEXT(TELA_INCIAL!K26,"mm")&amp;TEXT(TELA_INCIAL!K26,"yy"),TEXT(TELA_INCIAL!K26,"dd")&amp;TEXT(TELA_INCIAL!K26,"mm")&amp;TEXT(TELA_INCIAL!K26,"aa"))</f>
        <v>050719</v>
      </c>
      <c r="R13" s="23" t="str">
        <f>TEXT(SUBSTITUTE(TEXT(TELA_INCIAL!J26,"###0,00"),",",""),"0000000000000")</f>
        <v>0000000010300</v>
      </c>
      <c r="S13" s="20">
        <v>422</v>
      </c>
      <c r="T13" s="20" t="str">
        <f t="shared" ref="T13:T76" si="0">TEXT(LEFT($H$4,5),"00000")</f>
        <v>15500</v>
      </c>
      <c r="U13" s="21" t="s">
        <v>64</v>
      </c>
      <c r="V13" s="20" t="s">
        <v>124</v>
      </c>
      <c r="W13" s="20" t="str">
        <f ca="1">TEXT(TODAY(),"DD")&amp;TEXT(TODAY(),"MM")&amp;IF(TEXT(TODAY(),"AA")="AA",TEXT(TODAY(),"YY"),TEXT(TODAY(),"AA"))</f>
        <v>280619</v>
      </c>
      <c r="X1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3" s="23" t="str">
        <f>IF(TELA_INCIAL!$C$18="sim",TEXT(SUBSTITUTE(TEXT((R13/100)*TELA_INCIAL!$D$18,"###0,00"),",",""),"0000000000000"),REPT(0,13))</f>
        <v>0000000000003</v>
      </c>
      <c r="AA13" s="20" t="s">
        <v>125</v>
      </c>
      <c r="AB13" s="20" t="s">
        <v>126</v>
      </c>
      <c r="AC13" s="20" t="s">
        <v>126</v>
      </c>
      <c r="AD13" s="20" t="str">
        <f ca="1">IF(ISERROR(IF(TELA_INCIAL!$C$19="não","0000000000000",IF(TEXT(VALUE(LEFT(Q13,2)&amp;"/"&amp;MID(Q13,3,2)&amp;"/"&amp;RIGHT(Q13,2))+1,"aa")="aa",TEXT(VALUE(LEFT(Q13,2)&amp;"/"&amp;MID(Q13,3,2)&amp;"/"&amp;RIGHT(Q13,2))+1,"dd")&amp;TEXT(VALUE(LEFT(Q13,2)&amp;"/"&amp;MID(Q13,3,2)&amp;"/"&amp;RIGHT(Q13,2))+1,"mm")&amp;TEXT(VALUE(LEFT(Q13,2)&amp;"/"&amp;MID(Q13,3,2)&amp;"/"&amp;RIGHT(Q13,2))+1,"yy")&amp;"0"&amp;TELA_INCIAL!$D$19*100&amp;"00"&amp;"000",TEXT(VALUE(LEFT(Q13,2)&amp;"/"&amp;MID(Q13,3,2)&amp;"/"&amp;RIGHT(Q13,2))+1,"dd")&amp;TEXT(VALUE(LEFT(Q13,2)&amp;"/"&amp;MID(Q13,3,2)&amp;"/"&amp;RIGHT(Q13,2))+1,"mm")&amp;TEXT(VALUE(LEFT(Q13,2)&amp;"/"&amp;MID(Q13,3,2)&amp;"/"&amp;RIGHT(Q13,2))+1,"aa")&amp;"0"&amp;TELA_INCIAL!$D$19*100&amp;"00"&amp;"000"))),"",IF(TELA_INCIAL!$C$19="não","0000000000000",IF(TEXT(VALUE(LEFT(Q13,2)&amp;"/"&amp;MID(Q13,3,2)&amp;"/"&amp;RIGHT(Q13,2))+1,"aa")="aa",TEXT(VALUE(LEFT(Q13,2)&amp;"/"&amp;MID(Q13,3,2)&amp;"/"&amp;RIGHT(Q13,2))+1,"dd")&amp;TEXT(VALUE(LEFT(Q13,2)&amp;"/"&amp;MID(Q13,3,2)&amp;"/"&amp;RIGHT(Q13,2))+1,"mm")&amp;TEXT(VALUE(LEFT(Q13,2)&amp;"/"&amp;MID(Q13,3,2)&amp;"/"&amp;RIGHT(Q13,2))+1,"yy")&amp;"0"&amp;TELA_INCIAL!$D$19*100&amp;"00"&amp;"000",TEXT(VALUE(LEFT(Q13,2)&amp;"/"&amp;MID(Q13,3,2)&amp;"/"&amp;RIGHT(Q13,2))+1,"dd")&amp;TEXT(VALUE(LEFT(Q13,2)&amp;"/"&amp;MID(Q13,3,2)&amp;"/"&amp;RIGHT(Q13,2))+1,"mm")&amp;TEXT(VALUE(LEFT(Q13,2)&amp;"/"&amp;MID(Q13,3,2)&amp;"/"&amp;RIGHT(Q13,2))+1,"aa")&amp;"0"&amp;TELA_INCIAL!$D$19*100&amp;"00"&amp;"000")))</f>
        <v>0607190200000</v>
      </c>
      <c r="AE13" s="22" t="str">
        <f>IF(TELA_INCIAL!D26="pf","01","02")</f>
        <v>01</v>
      </c>
      <c r="AF13" s="29" t="str">
        <f>IF(TELA_INCIAL!C26="","00000000000000",TEXT(SUBSTITUTE(SUBSTITUTE(SUBSTITUTE(TELA_INCIAL!C26,".",""),"-",""),"/",""),"00000000000000"))</f>
        <v>00000987654321</v>
      </c>
      <c r="AG13" s="20" t="str">
        <f>LEFT(TELA_INCIAL!B26,40)&amp;REPT(" ",40-LEN(TELA_INCIAL!B26))</f>
        <v xml:space="preserve">Pagador 2                               </v>
      </c>
      <c r="AH13" s="20" t="str">
        <f>LEFT(TELA_INCIAL!F26,40)&amp;REPT(" ",40-LEN(TELA_INCIAL!F26))</f>
        <v xml:space="preserve">AV PAULISTA 2100                        </v>
      </c>
      <c r="AI13" s="20" t="str">
        <f>LEFT(TELA_INCIAL!G26,10)&amp;REPT(" ",10-LEN(TELA_INCIAL!G26))</f>
        <v xml:space="preserve">CENTRO    </v>
      </c>
      <c r="AJ13" s="20" t="str">
        <f>REPT(" ",2)</f>
        <v xml:space="preserve">  </v>
      </c>
      <c r="AK13" s="20" t="str">
        <f>TEXT(SUBSTITUTE(SUBSTITUTE(SUBSTITUTE(TELA_INCIAL!E26," ",""),".",""),"-",""),"00000000")</f>
        <v>01310930</v>
      </c>
      <c r="AL13" s="20" t="str">
        <f>LEFT(TELA_INCIAL!H26,15)&amp;REPT(" ",15-LEN(TELA_INCIAL!H26))</f>
        <v xml:space="preserve">SAO PAULO      </v>
      </c>
      <c r="AM13" s="20" t="str">
        <f>LEFT(TELA_INCIAL!I26,2)</f>
        <v>SP</v>
      </c>
      <c r="AN13" s="20" t="str">
        <f>REPT(" ",30)</f>
        <v xml:space="preserve">                              </v>
      </c>
      <c r="AO13" s="20" t="str">
        <f>REPT(" ",7)</f>
        <v xml:space="preserve">       </v>
      </c>
      <c r="AP13" s="20">
        <v>422</v>
      </c>
      <c r="AQ13" s="24" t="s">
        <v>71</v>
      </c>
      <c r="AR13" s="20" t="str">
        <f>TEXT(AR12+1,"000000")</f>
        <v>000003</v>
      </c>
      <c r="AS13" s="69" t="str">
        <f t="shared" ref="AS13:AS17" ca="1" si="1">IF(B13="","",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13)</f>
        <v>1021111111110001115500000002000                               000000002                              000 00101000000000205071900000000103004221550001N280619011600000000000030000000000000000000000000000000006071902000000100000987654321Pagador 2                               AV PAULISTA 2100                        CENTRO      01310930SAO PAULO      SP                                     422001000003</v>
      </c>
      <c r="AT13" s="9">
        <f ca="1">LEN(AS13)</f>
        <v>400</v>
      </c>
      <c r="AZ13" s="1"/>
      <c r="BA13" s="1">
        <v>700</v>
      </c>
      <c r="BB13" s="9" t="s">
        <v>160</v>
      </c>
    </row>
    <row r="14" spans="1:54" s="9" customFormat="1" x14ac:dyDescent="0.25">
      <c r="B14" s="20">
        <f>IF(TELA_INCIAL!B27="","",1)</f>
        <v>1</v>
      </c>
      <c r="C14" s="24" t="str">
        <f>TEXT(TELA_INCIAL!$C$9,"00")</f>
        <v>02</v>
      </c>
      <c r="D14" s="18" t="str">
        <f>TEXT(LEFT(SUBSTITUTE(SUBSTITUTE(SUBSTITUTE(TELA_INCIAL!$C$8,"/",""),"-",""),".",""),14),"00000000000000")</f>
        <v>11111111100011</v>
      </c>
      <c r="E14" s="20" t="str">
        <f>$H$4</f>
        <v>15500000002000</v>
      </c>
      <c r="F14" s="20" t="str">
        <f>REPT(" ",6)</f>
        <v xml:space="preserve">      </v>
      </c>
      <c r="G14" s="20" t="str">
        <f>REPT(" ",25)</f>
        <v xml:space="preserve">                         </v>
      </c>
      <c r="H14" s="25" t="str">
        <f>TEXT(IF(VALUE(H13)&gt;0,H13+1,0),"000000000")</f>
        <v>000000003</v>
      </c>
      <c r="I14" s="20" t="str">
        <f>REPT(" ",30)</f>
        <v xml:space="preserve">                              </v>
      </c>
      <c r="J14" s="20">
        <v>0</v>
      </c>
      <c r="K14" s="21" t="s">
        <v>121</v>
      </c>
      <c r="L14" s="20" t="s">
        <v>122</v>
      </c>
      <c r="M14" s="21" t="str">
        <f>IF(TELA_INCIAL!$C$14="Vinculada","10",IF(TELA_INCIAL!$C$20="não","00",TEXT(TELA_INCIAL!$D$20,"00")))</f>
        <v>00</v>
      </c>
      <c r="N14" s="20">
        <f>IF(TELA_INCIAL!$C$14="Vinculada",2,1)</f>
        <v>1</v>
      </c>
      <c r="O14" s="21" t="s">
        <v>64</v>
      </c>
      <c r="P14" s="26" t="str">
        <f>TEXT(P13+1,"0000000000")</f>
        <v>0000000003</v>
      </c>
      <c r="Q14" s="27" t="str">
        <f ca="1">IF(TEXT(TELA_INCIAL!K27,"aa")="aa",TEXT(TELA_INCIAL!K27,"dd")&amp;TEXT(TELA_INCIAL!K27,"mm")&amp;TEXT(TELA_INCIAL!K27,"yy"),TEXT(TELA_INCIAL!K27,"dd")&amp;TEXT(TELA_INCIAL!K27,"mm")&amp;TEXT(TELA_INCIAL!K27,"aa"))</f>
        <v>050719</v>
      </c>
      <c r="R14" s="23" t="str">
        <f>TEXT(SUBSTITUTE(TEXT(TELA_INCIAL!J27,"###0,00"),",",""),"0000000000000")</f>
        <v>0000000020300</v>
      </c>
      <c r="S14" s="20">
        <v>422</v>
      </c>
      <c r="T14" s="20" t="str">
        <f t="shared" si="0"/>
        <v>15500</v>
      </c>
      <c r="U14" s="21" t="s">
        <v>64</v>
      </c>
      <c r="V14" s="20" t="s">
        <v>124</v>
      </c>
      <c r="W14" s="20" t="str">
        <f ca="1">TEXT(TODAY(),"DD")&amp;TEXT(TODAY(),"MM")&amp;IF(TEXT(TODAY(),"AA")="AA",TEXT(TODAY(),"YY"),TEXT(TODAY(),"AA"))</f>
        <v>280619</v>
      </c>
      <c r="X1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4" s="23" t="str">
        <f>IF(TELA_INCIAL!$C$18="sim",TEXT(SUBSTITUTE(TEXT((R14/100)*TELA_INCIAL!$D$18,"###0,00"),",",""),"0000000000000"),REPT(0,13))</f>
        <v>0000000000006</v>
      </c>
      <c r="AA14" s="20" t="s">
        <v>125</v>
      </c>
      <c r="AB14" s="20" t="s">
        <v>126</v>
      </c>
      <c r="AC14" s="20" t="s">
        <v>126</v>
      </c>
      <c r="AD14" s="20" t="str">
        <f ca="1">IF(ISERROR(IF(TELA_INCIAL!$C$19="não","0000000000000",IF(TEXT(VALUE(LEFT(Q14,2)&amp;"/"&amp;MID(Q14,3,2)&amp;"/"&amp;RIGHT(Q14,2))+1,"aa")="aa",TEXT(VALUE(LEFT(Q14,2)&amp;"/"&amp;MID(Q14,3,2)&amp;"/"&amp;RIGHT(Q14,2))+1,"dd")&amp;TEXT(VALUE(LEFT(Q14,2)&amp;"/"&amp;MID(Q14,3,2)&amp;"/"&amp;RIGHT(Q14,2))+1,"mm")&amp;TEXT(VALUE(LEFT(Q14,2)&amp;"/"&amp;MID(Q14,3,2)&amp;"/"&amp;RIGHT(Q14,2))+1,"yy")&amp;"0"&amp;TELA_INCIAL!$D$19*100&amp;"00"&amp;"000",TEXT(VALUE(LEFT(Q14,2)&amp;"/"&amp;MID(Q14,3,2)&amp;"/"&amp;RIGHT(Q14,2))+1,"dd")&amp;TEXT(VALUE(LEFT(Q14,2)&amp;"/"&amp;MID(Q14,3,2)&amp;"/"&amp;RIGHT(Q14,2))+1,"mm")&amp;TEXT(VALUE(LEFT(Q14,2)&amp;"/"&amp;MID(Q14,3,2)&amp;"/"&amp;RIGHT(Q14,2))+1,"aa")&amp;"0"&amp;TELA_INCIAL!$D$19*100&amp;"00"&amp;"000"))),"",IF(TELA_INCIAL!$C$19="não","0000000000000",IF(TEXT(VALUE(LEFT(Q14,2)&amp;"/"&amp;MID(Q14,3,2)&amp;"/"&amp;RIGHT(Q14,2))+1,"aa")="aa",TEXT(VALUE(LEFT(Q14,2)&amp;"/"&amp;MID(Q14,3,2)&amp;"/"&amp;RIGHT(Q14,2))+1,"dd")&amp;TEXT(VALUE(LEFT(Q14,2)&amp;"/"&amp;MID(Q14,3,2)&amp;"/"&amp;RIGHT(Q14,2))+1,"mm")&amp;TEXT(VALUE(LEFT(Q14,2)&amp;"/"&amp;MID(Q14,3,2)&amp;"/"&amp;RIGHT(Q14,2))+1,"yy")&amp;"0"&amp;TELA_INCIAL!$D$19*100&amp;"00"&amp;"000",TEXT(VALUE(LEFT(Q14,2)&amp;"/"&amp;MID(Q14,3,2)&amp;"/"&amp;RIGHT(Q14,2))+1,"dd")&amp;TEXT(VALUE(LEFT(Q14,2)&amp;"/"&amp;MID(Q14,3,2)&amp;"/"&amp;RIGHT(Q14,2))+1,"mm")&amp;TEXT(VALUE(LEFT(Q14,2)&amp;"/"&amp;MID(Q14,3,2)&amp;"/"&amp;RIGHT(Q14,2))+1,"aa")&amp;"0"&amp;TELA_INCIAL!$D$19*100&amp;"00"&amp;"000")))</f>
        <v>0607190200000</v>
      </c>
      <c r="AE14" s="22" t="str">
        <f>IF(TELA_INCIAL!D27="pf","01","02")</f>
        <v>01</v>
      </c>
      <c r="AF14" s="29" t="str">
        <f>IF(TELA_INCIAL!C27="","00000000000000",TEXT(SUBSTITUTE(SUBSTITUTE(SUBSTITUTE(TELA_INCIAL!C27,".",""),"-",""),"/",""),"00000000000000"))</f>
        <v>00012345678913</v>
      </c>
      <c r="AG14" s="20" t="str">
        <f>LEFT(TELA_INCIAL!B27,40)&amp;REPT(" ",40-LEN(TELA_INCIAL!B27))</f>
        <v xml:space="preserve">Pagador 3                               </v>
      </c>
      <c r="AH14" s="20" t="str">
        <f>LEFT(TELA_INCIAL!F27,40)&amp;REPT(" ",40-LEN(TELA_INCIAL!F27))</f>
        <v xml:space="preserve">AV PAULISTA 2100                        </v>
      </c>
      <c r="AI14" s="20" t="str">
        <f>LEFT(TELA_INCIAL!G27,10)&amp;REPT(" ",10-LEN(TELA_INCIAL!G27))</f>
        <v xml:space="preserve">CENTRO    </v>
      </c>
      <c r="AJ14" s="20" t="str">
        <f>REPT(" ",2)</f>
        <v xml:space="preserve">  </v>
      </c>
      <c r="AK14" s="20" t="str">
        <f>TEXT(SUBSTITUTE(SUBSTITUTE(SUBSTITUTE(TELA_INCIAL!E27," ",""),".",""),"-",""),"00000000")</f>
        <v>01310930</v>
      </c>
      <c r="AL14" s="20" t="str">
        <f>LEFT(TELA_INCIAL!H27,15)&amp;REPT(" ",15-LEN(TELA_INCIAL!H27))</f>
        <v xml:space="preserve">SAO PAULO      </v>
      </c>
      <c r="AM14" s="20" t="str">
        <f>LEFT(TELA_INCIAL!I27,2)</f>
        <v>SP</v>
      </c>
      <c r="AN14" s="20" t="str">
        <f>REPT(" ",30)</f>
        <v xml:space="preserve">                              </v>
      </c>
      <c r="AO14" s="20" t="str">
        <f>REPT(" ",7)</f>
        <v xml:space="preserve">       </v>
      </c>
      <c r="AP14" s="20">
        <v>422</v>
      </c>
      <c r="AQ14" s="24" t="s">
        <v>71</v>
      </c>
      <c r="AR14" s="20" t="str">
        <f>TEXT(AR13+1,"000000")</f>
        <v>000004</v>
      </c>
      <c r="AS14" s="69" t="str">
        <f t="shared" ca="1" si="1"/>
        <v>1021111111110001115500000002000                               000000003                              000 00101000000000305071900000000203004221550001N280619011600000000000060000000000000000000000000000000006071902000000100012345678913Pagador 3                               AV PAULISTA 2100                        CENTRO      01310930SAO PAULO      SP                                     422001000004</v>
      </c>
      <c r="AT14" s="9">
        <f ca="1">LEN(AS14)</f>
        <v>400</v>
      </c>
      <c r="AZ14" s="1"/>
      <c r="BA14" s="1">
        <v>800</v>
      </c>
      <c r="BB14" s="9" t="s">
        <v>161</v>
      </c>
    </row>
    <row r="15" spans="1:54" x14ac:dyDescent="0.25">
      <c r="A15" s="9"/>
      <c r="B15" s="20">
        <f>IF(TELA_INCIAL!B28="","",1)</f>
        <v>1</v>
      </c>
      <c r="C15" s="24" t="str">
        <f>TEXT(TELA_INCIAL!$C$9,"00")</f>
        <v>02</v>
      </c>
      <c r="D15" s="18" t="str">
        <f>TEXT(LEFT(SUBSTITUTE(SUBSTITUTE(SUBSTITUTE(TELA_INCIAL!$C$8,"/",""),"-",""),".",""),14),"00000000000000")</f>
        <v>11111111100011</v>
      </c>
      <c r="E15" s="20" t="str">
        <f t="shared" ref="E15:E78" si="2">$H$4</f>
        <v>15500000002000</v>
      </c>
      <c r="F15" s="20" t="str">
        <f t="shared" ref="F15:F78" si="3">REPT(" ",6)</f>
        <v xml:space="preserve">      </v>
      </c>
      <c r="G15" s="20" t="str">
        <f t="shared" ref="G15:G78" si="4">REPT(" ",25)</f>
        <v xml:space="preserve">                         </v>
      </c>
      <c r="H15" s="25" t="str">
        <f t="shared" ref="H15:H17" si="5">TEXT(IF(VALUE(H14)&gt;0,H14+1,0),"000000000")</f>
        <v>000000004</v>
      </c>
      <c r="I15" s="20" t="str">
        <f t="shared" ref="I15:I78" si="6">REPT(" ",30)</f>
        <v xml:space="preserve">                              </v>
      </c>
      <c r="J15" s="20">
        <v>0</v>
      </c>
      <c r="K15" s="21" t="s">
        <v>121</v>
      </c>
      <c r="L15" s="20" t="s">
        <v>122</v>
      </c>
      <c r="M15" s="21" t="str">
        <f>IF(TELA_INCIAL!$C$14="Vinculada","10",IF(TELA_INCIAL!$C$20="não","00",TEXT(TELA_INCIAL!$D$20,"00")))</f>
        <v>00</v>
      </c>
      <c r="N15" s="20">
        <f>IF(TELA_INCIAL!$C$14="Vinculada",2,1)</f>
        <v>1</v>
      </c>
      <c r="O15" s="21" t="s">
        <v>64</v>
      </c>
      <c r="P15" s="26" t="str">
        <f t="shared" ref="P15:P17" si="7">TEXT(P14+1,"0000000000")</f>
        <v>0000000004</v>
      </c>
      <c r="Q15" s="27" t="str">
        <f ca="1">IF(TEXT(TELA_INCIAL!K28,"aa")="aa",TEXT(TELA_INCIAL!K28,"dd")&amp;TEXT(TELA_INCIAL!K28,"mm")&amp;TEXT(TELA_INCIAL!K28,"yy"),TEXT(TELA_INCIAL!K28,"dd")&amp;TEXT(TELA_INCIAL!K28,"mm")&amp;TEXT(TELA_INCIAL!K28,"aa"))</f>
        <v>050719</v>
      </c>
      <c r="R15" s="23" t="str">
        <f>TEXT(SUBSTITUTE(TEXT(TELA_INCIAL!J28,"###0,00"),",",""),"0000000000000")</f>
        <v>0000000030300</v>
      </c>
      <c r="S15" s="20">
        <v>422</v>
      </c>
      <c r="T15" s="20" t="str">
        <f t="shared" si="0"/>
        <v>15500</v>
      </c>
      <c r="U15" s="21" t="s">
        <v>64</v>
      </c>
      <c r="V15" s="20" t="s">
        <v>124</v>
      </c>
      <c r="W15" s="20" t="str">
        <f t="shared" ref="W15:W78" ca="1" si="8">TEXT(TODAY(),"DD")&amp;TEXT(TODAY(),"MM")&amp;IF(TEXT(TODAY(),"AA")="AA",TEXT(TODAY(),"YY"),TEXT(TODAY(),"AA"))</f>
        <v>280619</v>
      </c>
      <c r="X1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5" s="23" t="str">
        <f>IF(TELA_INCIAL!$C$18="sim",TEXT(SUBSTITUTE(TEXT((R15/100)*TELA_INCIAL!$D$18,"###0,00"),",",""),"0000000000000"),REPT(0,13))</f>
        <v>0000000000009</v>
      </c>
      <c r="AA15" s="20" t="s">
        <v>125</v>
      </c>
      <c r="AB15" s="20" t="s">
        <v>126</v>
      </c>
      <c r="AC15" s="20" t="s">
        <v>126</v>
      </c>
      <c r="AD15" s="20" t="str">
        <f ca="1">IF(ISERROR(IF(TELA_INCIAL!$C$19="não","0000000000000",IF(TEXT(VALUE(LEFT(Q15,2)&amp;"/"&amp;MID(Q15,3,2)&amp;"/"&amp;RIGHT(Q15,2))+1,"aa")="aa",TEXT(VALUE(LEFT(Q15,2)&amp;"/"&amp;MID(Q15,3,2)&amp;"/"&amp;RIGHT(Q15,2))+1,"dd")&amp;TEXT(VALUE(LEFT(Q15,2)&amp;"/"&amp;MID(Q15,3,2)&amp;"/"&amp;RIGHT(Q15,2))+1,"mm")&amp;TEXT(VALUE(LEFT(Q15,2)&amp;"/"&amp;MID(Q15,3,2)&amp;"/"&amp;RIGHT(Q15,2))+1,"yy")&amp;"0"&amp;TELA_INCIAL!$D$19*100&amp;"00"&amp;"000",TEXT(VALUE(LEFT(Q15,2)&amp;"/"&amp;MID(Q15,3,2)&amp;"/"&amp;RIGHT(Q15,2))+1,"dd")&amp;TEXT(VALUE(LEFT(Q15,2)&amp;"/"&amp;MID(Q15,3,2)&amp;"/"&amp;RIGHT(Q15,2))+1,"mm")&amp;TEXT(VALUE(LEFT(Q15,2)&amp;"/"&amp;MID(Q15,3,2)&amp;"/"&amp;RIGHT(Q15,2))+1,"aa")&amp;"0"&amp;TELA_INCIAL!$D$19*100&amp;"00"&amp;"000"))),"",IF(TELA_INCIAL!$C$19="não","0000000000000",IF(TEXT(VALUE(LEFT(Q15,2)&amp;"/"&amp;MID(Q15,3,2)&amp;"/"&amp;RIGHT(Q15,2))+1,"aa")="aa",TEXT(VALUE(LEFT(Q15,2)&amp;"/"&amp;MID(Q15,3,2)&amp;"/"&amp;RIGHT(Q15,2))+1,"dd")&amp;TEXT(VALUE(LEFT(Q15,2)&amp;"/"&amp;MID(Q15,3,2)&amp;"/"&amp;RIGHT(Q15,2))+1,"mm")&amp;TEXT(VALUE(LEFT(Q15,2)&amp;"/"&amp;MID(Q15,3,2)&amp;"/"&amp;RIGHT(Q15,2))+1,"yy")&amp;"0"&amp;TELA_INCIAL!$D$19*100&amp;"00"&amp;"000",TEXT(VALUE(LEFT(Q15,2)&amp;"/"&amp;MID(Q15,3,2)&amp;"/"&amp;RIGHT(Q15,2))+1,"dd")&amp;TEXT(VALUE(LEFT(Q15,2)&amp;"/"&amp;MID(Q15,3,2)&amp;"/"&amp;RIGHT(Q15,2))+1,"mm")&amp;TEXT(VALUE(LEFT(Q15,2)&amp;"/"&amp;MID(Q15,3,2)&amp;"/"&amp;RIGHT(Q15,2))+1,"aa")&amp;"0"&amp;TELA_INCIAL!$D$19*100&amp;"00"&amp;"000")))</f>
        <v>0607190200000</v>
      </c>
      <c r="AE15" s="22" t="str">
        <f>IF(TELA_INCIAL!D28="pf","01","02")</f>
        <v>02</v>
      </c>
      <c r="AF15" s="29" t="str">
        <f>IF(TELA_INCIAL!C28="","00000000000000",TEXT(SUBSTITUTE(SUBSTITUTE(SUBSTITUTE(TELA_INCIAL!C28,".",""),"-",""),"/",""),"00000000000000"))</f>
        <v>12345585000121</v>
      </c>
      <c r="AG15" s="20" t="str">
        <f>LEFT(TELA_INCIAL!B28,40)&amp;REPT(" ",40-LEN(TELA_INCIAL!B28))</f>
        <v xml:space="preserve">Pagador 4                               </v>
      </c>
      <c r="AH15" s="20" t="str">
        <f>LEFT(TELA_INCIAL!F28,40)&amp;REPT(" ",40-LEN(TELA_INCIAL!F28))</f>
        <v xml:space="preserve">AV PAULISTA 2100                        </v>
      </c>
      <c r="AI15" s="20" t="str">
        <f>LEFT(TELA_INCIAL!G28,10)&amp;REPT(" ",10-LEN(TELA_INCIAL!G28))</f>
        <v xml:space="preserve">CENTRO    </v>
      </c>
      <c r="AJ15" s="20" t="str">
        <f t="shared" ref="AJ15:AJ78" si="9">REPT(" ",2)</f>
        <v xml:space="preserve">  </v>
      </c>
      <c r="AK15" s="20" t="str">
        <f>TEXT(SUBSTITUTE(SUBSTITUTE(SUBSTITUTE(TELA_INCIAL!E28," ",""),".",""),"-",""),"00000000")</f>
        <v>01310930</v>
      </c>
      <c r="AL15" s="20" t="str">
        <f>LEFT(TELA_INCIAL!H28,15)&amp;REPT(" ",15-LEN(TELA_INCIAL!H28))</f>
        <v xml:space="preserve">SAO PAULO      </v>
      </c>
      <c r="AM15" s="20" t="str">
        <f>LEFT(TELA_INCIAL!I28,2)</f>
        <v>SP</v>
      </c>
      <c r="AN15" s="20" t="str">
        <f t="shared" ref="AN15:AN78" si="10">REPT(" ",30)</f>
        <v xml:space="preserve">                              </v>
      </c>
      <c r="AO15" s="20" t="str">
        <f t="shared" ref="AO15:AO78" si="11">REPT(" ",7)</f>
        <v xml:space="preserve">       </v>
      </c>
      <c r="AP15" s="20">
        <v>422</v>
      </c>
      <c r="AQ15" s="24" t="s">
        <v>71</v>
      </c>
      <c r="AR15" s="20" t="str">
        <f t="shared" ref="AR15:AR17" si="12">TEXT(AR14+1,"000000")</f>
        <v>000005</v>
      </c>
      <c r="AS15" s="69" t="str">
        <f t="shared" ca="1" si="1"/>
        <v>1021111111110001115500000002000                               000000004                              000 00101000000000405071900000000303004221550001N280619011600000000000090000000000000000000000000000000006071902000000212345585000121Pagador 4                               AV PAULISTA 2100                        CENTRO      01310930SAO PAULO      SP                                     422001000005</v>
      </c>
      <c r="AT15" s="9">
        <f t="shared" ref="AT15:AT78" ca="1" si="13">LEN(AS15)</f>
        <v>400</v>
      </c>
      <c r="AZ15" s="1"/>
      <c r="BA15" s="1">
        <v>900</v>
      </c>
      <c r="BB15" s="9" t="s">
        <v>162</v>
      </c>
    </row>
    <row r="16" spans="1:54" x14ac:dyDescent="0.25">
      <c r="A16" s="9"/>
      <c r="B16" s="20">
        <f>IF(TELA_INCIAL!B29="","",1)</f>
        <v>1</v>
      </c>
      <c r="C16" s="24" t="str">
        <f>TEXT(TELA_INCIAL!$C$9,"00")</f>
        <v>02</v>
      </c>
      <c r="D16" s="18" t="str">
        <f>TEXT(LEFT(SUBSTITUTE(SUBSTITUTE(SUBSTITUTE(TELA_INCIAL!$C$8,"/",""),"-",""),".",""),14),"00000000000000")</f>
        <v>11111111100011</v>
      </c>
      <c r="E16" s="20" t="str">
        <f t="shared" si="2"/>
        <v>15500000002000</v>
      </c>
      <c r="F16" s="20" t="str">
        <f t="shared" si="3"/>
        <v xml:space="preserve">      </v>
      </c>
      <c r="G16" s="20" t="str">
        <f t="shared" si="4"/>
        <v xml:space="preserve">                         </v>
      </c>
      <c r="H16" s="25" t="str">
        <f t="shared" si="5"/>
        <v>000000005</v>
      </c>
      <c r="I16" s="20" t="str">
        <f t="shared" si="6"/>
        <v xml:space="preserve">                              </v>
      </c>
      <c r="J16" s="20">
        <v>0</v>
      </c>
      <c r="K16" s="21" t="s">
        <v>121</v>
      </c>
      <c r="L16" s="20" t="s">
        <v>122</v>
      </c>
      <c r="M16" s="21" t="str">
        <f>IF(TELA_INCIAL!$C$14="Vinculada","10",IF(TELA_INCIAL!$C$20="não","00",TEXT(TELA_INCIAL!$D$20,"00")))</f>
        <v>00</v>
      </c>
      <c r="N16" s="20">
        <f>IF(TELA_INCIAL!$C$14="Vinculada",2,1)</f>
        <v>1</v>
      </c>
      <c r="O16" s="21" t="s">
        <v>64</v>
      </c>
      <c r="P16" s="26" t="str">
        <f t="shared" si="7"/>
        <v>0000000005</v>
      </c>
      <c r="Q16" s="27" t="str">
        <f ca="1">IF(TEXT(TELA_INCIAL!K29,"aa")="aa",TEXT(TELA_INCIAL!K29,"dd")&amp;TEXT(TELA_INCIAL!K29,"mm")&amp;TEXT(TELA_INCIAL!K29,"yy"),TEXT(TELA_INCIAL!K29,"dd")&amp;TEXT(TELA_INCIAL!K29,"mm")&amp;TEXT(TELA_INCIAL!K29,"aa"))</f>
        <v>050719</v>
      </c>
      <c r="R16" s="23" t="str">
        <f>TEXT(SUBSTITUTE(TEXT(TELA_INCIAL!J29,"###0,00"),",",""),"0000000000000")</f>
        <v>0000000050300</v>
      </c>
      <c r="S16" s="20">
        <v>422</v>
      </c>
      <c r="T16" s="20" t="str">
        <f t="shared" si="0"/>
        <v>15500</v>
      </c>
      <c r="U16" s="21" t="s">
        <v>64</v>
      </c>
      <c r="V16" s="20" t="s">
        <v>124</v>
      </c>
      <c r="W16" s="20" t="str">
        <f t="shared" ca="1" si="8"/>
        <v>280619</v>
      </c>
      <c r="X1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6" s="23" t="str">
        <f>IF(TELA_INCIAL!$C$18="sim",TEXT(SUBSTITUTE(TEXT((R16/100)*TELA_INCIAL!$D$18,"###0,00"),",",""),"0000000000000"),REPT(0,13))</f>
        <v>0000000000015</v>
      </c>
      <c r="AA16" s="20" t="s">
        <v>125</v>
      </c>
      <c r="AB16" s="20" t="s">
        <v>126</v>
      </c>
      <c r="AC16" s="20" t="s">
        <v>126</v>
      </c>
      <c r="AD16" s="20" t="str">
        <f ca="1">IF(ISERROR(IF(TELA_INCIAL!$C$19="não","0000000000000",IF(TEXT(VALUE(LEFT(Q16,2)&amp;"/"&amp;MID(Q16,3,2)&amp;"/"&amp;RIGHT(Q16,2))+1,"aa")="aa",TEXT(VALUE(LEFT(Q16,2)&amp;"/"&amp;MID(Q16,3,2)&amp;"/"&amp;RIGHT(Q16,2))+1,"dd")&amp;TEXT(VALUE(LEFT(Q16,2)&amp;"/"&amp;MID(Q16,3,2)&amp;"/"&amp;RIGHT(Q16,2))+1,"mm")&amp;TEXT(VALUE(LEFT(Q16,2)&amp;"/"&amp;MID(Q16,3,2)&amp;"/"&amp;RIGHT(Q16,2))+1,"yy")&amp;"0"&amp;TELA_INCIAL!$D$19*100&amp;"00"&amp;"000",TEXT(VALUE(LEFT(Q16,2)&amp;"/"&amp;MID(Q16,3,2)&amp;"/"&amp;RIGHT(Q16,2))+1,"dd")&amp;TEXT(VALUE(LEFT(Q16,2)&amp;"/"&amp;MID(Q16,3,2)&amp;"/"&amp;RIGHT(Q16,2))+1,"mm")&amp;TEXT(VALUE(LEFT(Q16,2)&amp;"/"&amp;MID(Q16,3,2)&amp;"/"&amp;RIGHT(Q16,2))+1,"aa")&amp;"0"&amp;TELA_INCIAL!$D$19*100&amp;"00"&amp;"000"))),"",IF(TELA_INCIAL!$C$19="não","0000000000000",IF(TEXT(VALUE(LEFT(Q16,2)&amp;"/"&amp;MID(Q16,3,2)&amp;"/"&amp;RIGHT(Q16,2))+1,"aa")="aa",TEXT(VALUE(LEFT(Q16,2)&amp;"/"&amp;MID(Q16,3,2)&amp;"/"&amp;RIGHT(Q16,2))+1,"dd")&amp;TEXT(VALUE(LEFT(Q16,2)&amp;"/"&amp;MID(Q16,3,2)&amp;"/"&amp;RIGHT(Q16,2))+1,"mm")&amp;TEXT(VALUE(LEFT(Q16,2)&amp;"/"&amp;MID(Q16,3,2)&amp;"/"&amp;RIGHT(Q16,2))+1,"yy")&amp;"0"&amp;TELA_INCIAL!$D$19*100&amp;"00"&amp;"000",TEXT(VALUE(LEFT(Q16,2)&amp;"/"&amp;MID(Q16,3,2)&amp;"/"&amp;RIGHT(Q16,2))+1,"dd")&amp;TEXT(VALUE(LEFT(Q16,2)&amp;"/"&amp;MID(Q16,3,2)&amp;"/"&amp;RIGHT(Q16,2))+1,"mm")&amp;TEXT(VALUE(LEFT(Q16,2)&amp;"/"&amp;MID(Q16,3,2)&amp;"/"&amp;RIGHT(Q16,2))+1,"aa")&amp;"0"&amp;TELA_INCIAL!$D$19*100&amp;"00"&amp;"000")))</f>
        <v>0607190200000</v>
      </c>
      <c r="AE16" s="22" t="str">
        <f>IF(TELA_INCIAL!D29="pf","01","02")</f>
        <v>02</v>
      </c>
      <c r="AF16" s="29" t="str">
        <f>IF(TELA_INCIAL!C29="","00000000000000",TEXT(SUBSTITUTE(SUBSTITUTE(SUBSTITUTE(TELA_INCIAL!C29,".",""),"-",""),"/",""),"00000000000000"))</f>
        <v>12345585000122</v>
      </c>
      <c r="AG16" s="20" t="str">
        <f>LEFT(TELA_INCIAL!B29,40)&amp;REPT(" ",40-LEN(TELA_INCIAL!B29))</f>
        <v xml:space="preserve">Pagador 5                               </v>
      </c>
      <c r="AH16" s="20" t="str">
        <f>LEFT(TELA_INCIAL!F29,40)&amp;REPT(" ",40-LEN(TELA_INCIAL!F29))</f>
        <v xml:space="preserve">AV PAULISTA 2100                        </v>
      </c>
      <c r="AI16" s="20" t="str">
        <f>LEFT(TELA_INCIAL!G29,10)&amp;REPT(" ",10-LEN(TELA_INCIAL!G29))</f>
        <v xml:space="preserve">CENTRO    </v>
      </c>
      <c r="AJ16" s="20" t="str">
        <f t="shared" si="9"/>
        <v xml:space="preserve">  </v>
      </c>
      <c r="AK16" s="20" t="str">
        <f>TEXT(SUBSTITUTE(SUBSTITUTE(SUBSTITUTE(TELA_INCIAL!E29," ",""),".",""),"-",""),"00000000")</f>
        <v>01310930</v>
      </c>
      <c r="AL16" s="20" t="str">
        <f>LEFT(TELA_INCIAL!H29,15)&amp;REPT(" ",15-LEN(TELA_INCIAL!H29))</f>
        <v xml:space="preserve">SAO PAULO      </v>
      </c>
      <c r="AM16" s="20" t="str">
        <f>LEFT(TELA_INCIAL!I29,2)</f>
        <v>SP</v>
      </c>
      <c r="AN16" s="20" t="str">
        <f t="shared" si="10"/>
        <v xml:space="preserve">                              </v>
      </c>
      <c r="AO16" s="20" t="str">
        <f t="shared" si="11"/>
        <v xml:space="preserve">       </v>
      </c>
      <c r="AP16" s="20">
        <v>422</v>
      </c>
      <c r="AQ16" s="24" t="s">
        <v>71</v>
      </c>
      <c r="AR16" s="20" t="str">
        <f t="shared" si="12"/>
        <v>000006</v>
      </c>
      <c r="AS16" s="69" t="str">
        <f t="shared" ca="1" si="1"/>
        <v>1021111111110001115500000002000                               000000005                              000 00101000000000505071900000000503004221550001N280619011600000000000150000000000000000000000000000000006071902000000212345585000122Pagador 5                               AV PAULISTA 2100                        CENTRO      01310930SAO PAULO      SP                                     422001000006</v>
      </c>
      <c r="AT16" s="9">
        <f t="shared" ca="1" si="13"/>
        <v>400</v>
      </c>
      <c r="AZ16" s="1"/>
      <c r="BA16" s="1">
        <v>1000</v>
      </c>
      <c r="BB16" s="9" t="s">
        <v>163</v>
      </c>
    </row>
    <row r="17" spans="1:54" x14ac:dyDescent="0.25">
      <c r="A17" s="9"/>
      <c r="B17" s="20">
        <f>IF(TELA_INCIAL!B30="","",1)</f>
        <v>1</v>
      </c>
      <c r="C17" s="24" t="str">
        <f>TEXT(TELA_INCIAL!$C$9,"00")</f>
        <v>02</v>
      </c>
      <c r="D17" s="18" t="str">
        <f>TEXT(LEFT(SUBSTITUTE(SUBSTITUTE(SUBSTITUTE(TELA_INCIAL!$C$8,"/",""),"-",""),".",""),14),"00000000000000")</f>
        <v>11111111100011</v>
      </c>
      <c r="E17" s="20" t="str">
        <f t="shared" si="2"/>
        <v>15500000002000</v>
      </c>
      <c r="F17" s="20" t="str">
        <f t="shared" si="3"/>
        <v xml:space="preserve">      </v>
      </c>
      <c r="G17" s="20" t="str">
        <f t="shared" si="4"/>
        <v xml:space="preserve">                         </v>
      </c>
      <c r="H17" s="25" t="str">
        <f t="shared" si="5"/>
        <v>000000006</v>
      </c>
      <c r="I17" s="20" t="str">
        <f t="shared" si="6"/>
        <v xml:space="preserve">                              </v>
      </c>
      <c r="J17" s="20">
        <v>0</v>
      </c>
      <c r="K17" s="21" t="s">
        <v>121</v>
      </c>
      <c r="L17" s="20" t="s">
        <v>122</v>
      </c>
      <c r="M17" s="21" t="str">
        <f>IF(TELA_INCIAL!$C$14="Vinculada","10",IF(TELA_INCIAL!$C$20="não","00",TEXT(TELA_INCIAL!$D$20,"00")))</f>
        <v>00</v>
      </c>
      <c r="N17" s="20">
        <f>IF(TELA_INCIAL!$C$14="Vinculada",2,1)</f>
        <v>1</v>
      </c>
      <c r="O17" s="21" t="s">
        <v>64</v>
      </c>
      <c r="P17" s="26" t="str">
        <f t="shared" si="7"/>
        <v>0000000006</v>
      </c>
      <c r="Q17" s="27" t="str">
        <f ca="1">IF(TEXT(TELA_INCIAL!K30,"aa")="aa",TEXT(TELA_INCIAL!K30,"dd")&amp;TEXT(TELA_INCIAL!K30,"mm")&amp;TEXT(TELA_INCIAL!K30,"yy"),TEXT(TELA_INCIAL!K30,"dd")&amp;TEXT(TELA_INCIAL!K30,"mm")&amp;TEXT(TELA_INCIAL!K30,"aa"))</f>
        <v>050719</v>
      </c>
      <c r="R17" s="23" t="str">
        <f>TEXT(SUBSTITUTE(TEXT(TELA_INCIAL!J30,"###0,00"),",",""),"0000000000000")</f>
        <v>0000000100300</v>
      </c>
      <c r="S17" s="20">
        <v>422</v>
      </c>
      <c r="T17" s="20" t="str">
        <f t="shared" si="0"/>
        <v>15500</v>
      </c>
      <c r="U17" s="21" t="s">
        <v>64</v>
      </c>
      <c r="V17" s="20" t="s">
        <v>124</v>
      </c>
      <c r="W17" s="20" t="str">
        <f t="shared" ca="1" si="8"/>
        <v>280619</v>
      </c>
      <c r="X1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7" s="23" t="str">
        <f>IF(TELA_INCIAL!$C$18="sim",TEXT(SUBSTITUTE(TEXT((R17/100)*TELA_INCIAL!$D$18,"###0,00"),",",""),"0000000000000"),REPT(0,13))</f>
        <v>0000000000030</v>
      </c>
      <c r="AA17" s="20" t="s">
        <v>125</v>
      </c>
      <c r="AB17" s="20" t="s">
        <v>126</v>
      </c>
      <c r="AC17" s="20" t="s">
        <v>126</v>
      </c>
      <c r="AD17" s="20" t="str">
        <f ca="1">IF(ISERROR(IF(TELA_INCIAL!$C$19="não","0000000000000",IF(TEXT(VALUE(LEFT(Q17,2)&amp;"/"&amp;MID(Q17,3,2)&amp;"/"&amp;RIGHT(Q17,2))+1,"aa")="aa",TEXT(VALUE(LEFT(Q17,2)&amp;"/"&amp;MID(Q17,3,2)&amp;"/"&amp;RIGHT(Q17,2))+1,"dd")&amp;TEXT(VALUE(LEFT(Q17,2)&amp;"/"&amp;MID(Q17,3,2)&amp;"/"&amp;RIGHT(Q17,2))+1,"mm")&amp;TEXT(VALUE(LEFT(Q17,2)&amp;"/"&amp;MID(Q17,3,2)&amp;"/"&amp;RIGHT(Q17,2))+1,"yy")&amp;"0"&amp;TELA_INCIAL!$D$19*100&amp;"00"&amp;"000",TEXT(VALUE(LEFT(Q17,2)&amp;"/"&amp;MID(Q17,3,2)&amp;"/"&amp;RIGHT(Q17,2))+1,"dd")&amp;TEXT(VALUE(LEFT(Q17,2)&amp;"/"&amp;MID(Q17,3,2)&amp;"/"&amp;RIGHT(Q17,2))+1,"mm")&amp;TEXT(VALUE(LEFT(Q17,2)&amp;"/"&amp;MID(Q17,3,2)&amp;"/"&amp;RIGHT(Q17,2))+1,"aa")&amp;"0"&amp;TELA_INCIAL!$D$19*100&amp;"00"&amp;"000"))),"",IF(TELA_INCIAL!$C$19="não","0000000000000",IF(TEXT(VALUE(LEFT(Q17,2)&amp;"/"&amp;MID(Q17,3,2)&amp;"/"&amp;RIGHT(Q17,2))+1,"aa")="aa",TEXT(VALUE(LEFT(Q17,2)&amp;"/"&amp;MID(Q17,3,2)&amp;"/"&amp;RIGHT(Q17,2))+1,"dd")&amp;TEXT(VALUE(LEFT(Q17,2)&amp;"/"&amp;MID(Q17,3,2)&amp;"/"&amp;RIGHT(Q17,2))+1,"mm")&amp;TEXT(VALUE(LEFT(Q17,2)&amp;"/"&amp;MID(Q17,3,2)&amp;"/"&amp;RIGHT(Q17,2))+1,"yy")&amp;"0"&amp;TELA_INCIAL!$D$19*100&amp;"00"&amp;"000",TEXT(VALUE(LEFT(Q17,2)&amp;"/"&amp;MID(Q17,3,2)&amp;"/"&amp;RIGHT(Q17,2))+1,"dd")&amp;TEXT(VALUE(LEFT(Q17,2)&amp;"/"&amp;MID(Q17,3,2)&amp;"/"&amp;RIGHT(Q17,2))+1,"mm")&amp;TEXT(VALUE(LEFT(Q17,2)&amp;"/"&amp;MID(Q17,3,2)&amp;"/"&amp;RIGHT(Q17,2))+1,"aa")&amp;"0"&amp;TELA_INCIAL!$D$19*100&amp;"00"&amp;"000")))</f>
        <v>0607190200000</v>
      </c>
      <c r="AE17" s="22" t="str">
        <f>IF(TELA_INCIAL!D30="pf","01","02")</f>
        <v>02</v>
      </c>
      <c r="AF17" s="29" t="str">
        <f>IF(TELA_INCIAL!C30="","00000000000000",TEXT(SUBSTITUTE(SUBSTITUTE(SUBSTITUTE(TELA_INCIAL!C30,".",""),"-",""),"/",""),"00000000000000"))</f>
        <v>12345585000123</v>
      </c>
      <c r="AG17" s="20" t="str">
        <f>LEFT(TELA_INCIAL!B30,40)&amp;REPT(" ",40-LEN(TELA_INCIAL!B30))</f>
        <v xml:space="preserve">Pagador 6                               </v>
      </c>
      <c r="AH17" s="20" t="str">
        <f>LEFT(TELA_INCIAL!F30,40)&amp;REPT(" ",40-LEN(TELA_INCIAL!F30))</f>
        <v xml:space="preserve">AV PAULISTA 2100                        </v>
      </c>
      <c r="AI17" s="20" t="str">
        <f>LEFT(TELA_INCIAL!G30,10)&amp;REPT(" ",10-LEN(TELA_INCIAL!G30))</f>
        <v xml:space="preserve">CENTRO    </v>
      </c>
      <c r="AJ17" s="20" t="str">
        <f t="shared" si="9"/>
        <v xml:space="preserve">  </v>
      </c>
      <c r="AK17" s="20" t="str">
        <f>TEXT(SUBSTITUTE(SUBSTITUTE(SUBSTITUTE(TELA_INCIAL!E30," ",""),".",""),"-",""),"00000000")</f>
        <v>01310930</v>
      </c>
      <c r="AL17" s="20" t="str">
        <f>LEFT(TELA_INCIAL!H30,15)&amp;REPT(" ",15-LEN(TELA_INCIAL!H30))</f>
        <v xml:space="preserve">SAO PAULO      </v>
      </c>
      <c r="AM17" s="20" t="str">
        <f>LEFT(TELA_INCIAL!I30,2)</f>
        <v>SP</v>
      </c>
      <c r="AN17" s="20" t="str">
        <f t="shared" si="10"/>
        <v xml:space="preserve">                              </v>
      </c>
      <c r="AO17" s="20" t="str">
        <f t="shared" si="11"/>
        <v xml:space="preserve">       </v>
      </c>
      <c r="AP17" s="20">
        <v>422</v>
      </c>
      <c r="AQ17" s="24" t="s">
        <v>71</v>
      </c>
      <c r="AR17" s="20" t="str">
        <f t="shared" si="12"/>
        <v>000007</v>
      </c>
      <c r="AS17" s="69" t="str">
        <f t="shared" ca="1" si="1"/>
        <v>1021111111110001115500000002000                               000000006                              000 00101000000000605071900000001003004221550001N280619011600000000000300000000000000000000000000000000006071902000000212345585000123Pagador 6                               AV PAULISTA 2100                        CENTRO      01310930SAO PAULO      SP                                     422001000007</v>
      </c>
      <c r="AT17" s="9">
        <f t="shared" ca="1" si="13"/>
        <v>400</v>
      </c>
      <c r="AZ17" s="1"/>
      <c r="BA17" s="1">
        <v>1100</v>
      </c>
      <c r="BB17" s="9" t="s">
        <v>164</v>
      </c>
    </row>
    <row r="18" spans="1:54" x14ac:dyDescent="0.25">
      <c r="A18" s="9"/>
      <c r="B18" s="20">
        <f>IF(TELA_INCIAL!B31="","",1)</f>
        <v>1</v>
      </c>
      <c r="C18" s="24" t="str">
        <f>TEXT(TELA_INCIAL!$C$9,"00")</f>
        <v>02</v>
      </c>
      <c r="D18" s="18" t="str">
        <f>TEXT(LEFT(SUBSTITUTE(SUBSTITUTE(SUBSTITUTE(TELA_INCIAL!$C$8,"/",""),"-",""),".",""),14),"00000000000000")</f>
        <v>11111111100011</v>
      </c>
      <c r="E18" s="20" t="str">
        <f t="shared" si="2"/>
        <v>15500000002000</v>
      </c>
      <c r="F18" s="20" t="str">
        <f t="shared" si="3"/>
        <v xml:space="preserve">      </v>
      </c>
      <c r="G18" s="20" t="str">
        <f t="shared" si="4"/>
        <v xml:space="preserve">                         </v>
      </c>
      <c r="H18" s="25" t="str">
        <f t="shared" ref="H18:H81" si="14">TEXT(IF(VALUE(H17)&gt;0,H17+1,0),"000000000")</f>
        <v>000000007</v>
      </c>
      <c r="I18" s="20" t="str">
        <f t="shared" si="6"/>
        <v xml:space="preserve">                              </v>
      </c>
      <c r="J18" s="20">
        <v>0</v>
      </c>
      <c r="K18" s="21" t="s">
        <v>121</v>
      </c>
      <c r="L18" s="20" t="s">
        <v>122</v>
      </c>
      <c r="M18" s="21" t="str">
        <f>IF(TELA_INCIAL!$C$14="Vinculada","10",IF(TELA_INCIAL!$C$20="não","00",TEXT(TELA_INCIAL!$D$20,"00")))</f>
        <v>00</v>
      </c>
      <c r="N18" s="20">
        <f>IF(TELA_INCIAL!$C$14="Vinculada",2,1)</f>
        <v>1</v>
      </c>
      <c r="O18" s="21" t="s">
        <v>64</v>
      </c>
      <c r="P18" s="26" t="str">
        <f t="shared" ref="P18:P81" si="15">TEXT(P17+1,"0000000000")</f>
        <v>0000000007</v>
      </c>
      <c r="Q18" s="27" t="str">
        <f ca="1">IF(TEXT(TELA_INCIAL!K31,"aa")="aa",TEXT(TELA_INCIAL!K31,"dd")&amp;TEXT(TELA_INCIAL!K31,"mm")&amp;TEXT(TELA_INCIAL!K31,"yy"),TEXT(TELA_INCIAL!K31,"dd")&amp;TEXT(TELA_INCIAL!K31,"mm")&amp;TEXT(TELA_INCIAL!K31,"aa"))</f>
        <v>050719</v>
      </c>
      <c r="R18" s="23" t="str">
        <f>TEXT(SUBSTITUTE(TEXT(TELA_INCIAL!J31,"###0,00"),",",""),"0000000000000")</f>
        <v>0000000200300</v>
      </c>
      <c r="S18" s="20">
        <v>422</v>
      </c>
      <c r="T18" s="20" t="str">
        <f t="shared" si="0"/>
        <v>15500</v>
      </c>
      <c r="U18" s="21" t="s">
        <v>64</v>
      </c>
      <c r="V18" s="20" t="s">
        <v>124</v>
      </c>
      <c r="W18" s="20" t="str">
        <f t="shared" ca="1" si="8"/>
        <v>280619</v>
      </c>
      <c r="X1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8" s="23" t="str">
        <f>IF(TELA_INCIAL!$C$18="sim",TEXT(SUBSTITUTE(TEXT((R18/100)*TELA_INCIAL!$D$18,"###0,00"),",",""),"0000000000000"),REPT(0,13))</f>
        <v>0000000000060</v>
      </c>
      <c r="AA18" s="20" t="s">
        <v>125</v>
      </c>
      <c r="AB18" s="20" t="s">
        <v>126</v>
      </c>
      <c r="AC18" s="20" t="s">
        <v>126</v>
      </c>
      <c r="AD18" s="20" t="str">
        <f ca="1">IF(ISERROR(IF(TELA_INCIAL!$C$19="não","0000000000000",IF(TEXT(VALUE(LEFT(Q18,2)&amp;"/"&amp;MID(Q18,3,2)&amp;"/"&amp;RIGHT(Q18,2))+1,"aa")="aa",TEXT(VALUE(LEFT(Q18,2)&amp;"/"&amp;MID(Q18,3,2)&amp;"/"&amp;RIGHT(Q18,2))+1,"dd")&amp;TEXT(VALUE(LEFT(Q18,2)&amp;"/"&amp;MID(Q18,3,2)&amp;"/"&amp;RIGHT(Q18,2))+1,"mm")&amp;TEXT(VALUE(LEFT(Q18,2)&amp;"/"&amp;MID(Q18,3,2)&amp;"/"&amp;RIGHT(Q18,2))+1,"yy")&amp;"0"&amp;TELA_INCIAL!$D$19*100&amp;"00"&amp;"000",TEXT(VALUE(LEFT(Q18,2)&amp;"/"&amp;MID(Q18,3,2)&amp;"/"&amp;RIGHT(Q18,2))+1,"dd")&amp;TEXT(VALUE(LEFT(Q18,2)&amp;"/"&amp;MID(Q18,3,2)&amp;"/"&amp;RIGHT(Q18,2))+1,"mm")&amp;TEXT(VALUE(LEFT(Q18,2)&amp;"/"&amp;MID(Q18,3,2)&amp;"/"&amp;RIGHT(Q18,2))+1,"aa")&amp;"0"&amp;TELA_INCIAL!$D$19*100&amp;"00"&amp;"000"))),"",IF(TELA_INCIAL!$C$19="não","0000000000000",IF(TEXT(VALUE(LEFT(Q18,2)&amp;"/"&amp;MID(Q18,3,2)&amp;"/"&amp;RIGHT(Q18,2))+1,"aa")="aa",TEXT(VALUE(LEFT(Q18,2)&amp;"/"&amp;MID(Q18,3,2)&amp;"/"&amp;RIGHT(Q18,2))+1,"dd")&amp;TEXT(VALUE(LEFT(Q18,2)&amp;"/"&amp;MID(Q18,3,2)&amp;"/"&amp;RIGHT(Q18,2))+1,"mm")&amp;TEXT(VALUE(LEFT(Q18,2)&amp;"/"&amp;MID(Q18,3,2)&amp;"/"&amp;RIGHT(Q18,2))+1,"yy")&amp;"0"&amp;TELA_INCIAL!$D$19*100&amp;"00"&amp;"000",TEXT(VALUE(LEFT(Q18,2)&amp;"/"&amp;MID(Q18,3,2)&amp;"/"&amp;RIGHT(Q18,2))+1,"dd")&amp;TEXT(VALUE(LEFT(Q18,2)&amp;"/"&amp;MID(Q18,3,2)&amp;"/"&amp;RIGHT(Q18,2))+1,"mm")&amp;TEXT(VALUE(LEFT(Q18,2)&amp;"/"&amp;MID(Q18,3,2)&amp;"/"&amp;RIGHT(Q18,2))+1,"aa")&amp;"0"&amp;TELA_INCIAL!$D$19*100&amp;"00"&amp;"000")))</f>
        <v>0607190200000</v>
      </c>
      <c r="AE18" s="22" t="str">
        <f>IF(TELA_INCIAL!D31="pf","01","02")</f>
        <v>02</v>
      </c>
      <c r="AF18" s="29" t="str">
        <f>IF(TELA_INCIAL!C31="","00000000000000",TEXT(SUBSTITUTE(SUBSTITUTE(SUBSTITUTE(TELA_INCIAL!C31,".",""),"-",""),"/",""),"00000000000000"))</f>
        <v>12345585000124</v>
      </c>
      <c r="AG18" s="20" t="str">
        <f>LEFT(TELA_INCIAL!B31,40)&amp;REPT(" ",40-LEN(TELA_INCIAL!B31))</f>
        <v xml:space="preserve">Pagador 7                               </v>
      </c>
      <c r="AH18" s="20" t="str">
        <f>LEFT(TELA_INCIAL!F31,40)&amp;REPT(" ",40-LEN(TELA_INCIAL!F31))</f>
        <v xml:space="preserve">AV PAULISTA 2100                        </v>
      </c>
      <c r="AI18" s="20" t="str">
        <f>LEFT(TELA_INCIAL!G31,10)&amp;REPT(" ",10-LEN(TELA_INCIAL!G31))</f>
        <v xml:space="preserve">CENTRO    </v>
      </c>
      <c r="AJ18" s="20" t="str">
        <f t="shared" si="9"/>
        <v xml:space="preserve">  </v>
      </c>
      <c r="AK18" s="20" t="str">
        <f>TEXT(SUBSTITUTE(SUBSTITUTE(SUBSTITUTE(TELA_INCIAL!E31," ",""),".",""),"-",""),"00000000")</f>
        <v>01310930</v>
      </c>
      <c r="AL18" s="20" t="str">
        <f>LEFT(TELA_INCIAL!H31,15)&amp;REPT(" ",15-LEN(TELA_INCIAL!H31))</f>
        <v xml:space="preserve">SAO PAULO      </v>
      </c>
      <c r="AM18" s="20" t="str">
        <f>LEFT(TELA_INCIAL!I31,2)</f>
        <v>SP</v>
      </c>
      <c r="AN18" s="20" t="str">
        <f t="shared" si="10"/>
        <v xml:space="preserve">                              </v>
      </c>
      <c r="AO18" s="20" t="str">
        <f t="shared" si="11"/>
        <v xml:space="preserve">       </v>
      </c>
      <c r="AP18" s="20">
        <v>422</v>
      </c>
      <c r="AQ18" s="24" t="s">
        <v>71</v>
      </c>
      <c r="AR18" s="20" t="str">
        <f t="shared" ref="AR18:AR81" si="16">TEXT(AR17+1,"000000")</f>
        <v>000008</v>
      </c>
      <c r="AS18" s="69" t="str">
        <f t="shared" ref="AS18:AS81" ca="1" si="17">IF(B18="","",B18&amp;C18&amp;D18&amp;E18&amp;F18&amp;G18&amp;H18&amp;I18&amp;J18&amp;K18&amp;L18&amp;M18&amp;N18&amp;O18&amp;P18&amp;Q18&amp;R18&amp;S18&amp;T18&amp;U18&amp;V18&amp;W18&amp;X18&amp;Y18&amp;Z18&amp;AA18&amp;AB18&amp;AC18&amp;AD18&amp;AE18&amp;AF18&amp;AG18&amp;AH18&amp;AI18&amp;AJ18&amp;AK18&amp;AL18&amp;AM18&amp;AN18&amp;AO18&amp;AP18&amp;AQ18&amp;AR18)</f>
        <v>1021111111110001115500000002000                               000000007                              000 00101000000000705071900000002003004221550001N280619011600000000000600000000000000000000000000000000006071902000000212345585000124Pagador 7                               AV PAULISTA 2100                        CENTRO      01310930SAO PAULO      SP                                     422001000008</v>
      </c>
      <c r="AT18" s="9">
        <f t="shared" ca="1" si="13"/>
        <v>400</v>
      </c>
      <c r="AZ18" s="1"/>
      <c r="BA18" s="1">
        <v>1200</v>
      </c>
      <c r="BB18" s="9" t="s">
        <v>165</v>
      </c>
    </row>
    <row r="19" spans="1:54" x14ac:dyDescent="0.25">
      <c r="A19" s="9"/>
      <c r="B19" s="20">
        <f>IF(TELA_INCIAL!B32="","",1)</f>
        <v>1</v>
      </c>
      <c r="C19" s="24" t="str">
        <f>TEXT(TELA_INCIAL!$C$9,"00")</f>
        <v>02</v>
      </c>
      <c r="D19" s="18" t="str">
        <f>TEXT(LEFT(SUBSTITUTE(SUBSTITUTE(SUBSTITUTE(TELA_INCIAL!$C$8,"/",""),"-",""),".",""),14),"00000000000000")</f>
        <v>11111111100011</v>
      </c>
      <c r="E19" s="20" t="str">
        <f t="shared" si="2"/>
        <v>15500000002000</v>
      </c>
      <c r="F19" s="20" t="str">
        <f t="shared" si="3"/>
        <v xml:space="preserve">      </v>
      </c>
      <c r="G19" s="20" t="str">
        <f t="shared" si="4"/>
        <v xml:space="preserve">                         </v>
      </c>
      <c r="H19" s="25" t="str">
        <f t="shared" si="14"/>
        <v>000000008</v>
      </c>
      <c r="I19" s="20" t="str">
        <f t="shared" si="6"/>
        <v xml:space="preserve">                              </v>
      </c>
      <c r="J19" s="20">
        <v>0</v>
      </c>
      <c r="K19" s="21" t="s">
        <v>121</v>
      </c>
      <c r="L19" s="20" t="s">
        <v>122</v>
      </c>
      <c r="M19" s="21" t="str">
        <f>IF(TELA_INCIAL!$C$14="Vinculada","10",IF(TELA_INCIAL!$C$20="não","00",TEXT(TELA_INCIAL!$D$20,"00")))</f>
        <v>00</v>
      </c>
      <c r="N19" s="20">
        <f>IF(TELA_INCIAL!$C$14="Vinculada",2,1)</f>
        <v>1</v>
      </c>
      <c r="O19" s="21" t="s">
        <v>64</v>
      </c>
      <c r="P19" s="26" t="str">
        <f t="shared" si="15"/>
        <v>0000000008</v>
      </c>
      <c r="Q19" s="27" t="str">
        <f ca="1">IF(TEXT(TELA_INCIAL!K32,"aa")="aa",TEXT(TELA_INCIAL!K32,"dd")&amp;TEXT(TELA_INCIAL!K32,"mm")&amp;TEXT(TELA_INCIAL!K32,"yy"),TEXT(TELA_INCIAL!K32,"dd")&amp;TEXT(TELA_INCIAL!K32,"mm")&amp;TEXT(TELA_INCIAL!K32,"aa"))</f>
        <v>050719</v>
      </c>
      <c r="R19" s="23" t="str">
        <f>TEXT(SUBSTITUTE(TEXT(TELA_INCIAL!J32,"###0,00"),",",""),"0000000000000")</f>
        <v>0000000300300</v>
      </c>
      <c r="S19" s="20">
        <v>422</v>
      </c>
      <c r="T19" s="20" t="str">
        <f t="shared" si="0"/>
        <v>15500</v>
      </c>
      <c r="U19" s="21" t="s">
        <v>64</v>
      </c>
      <c r="V19" s="20" t="s">
        <v>124</v>
      </c>
      <c r="W19" s="20" t="str">
        <f t="shared" ca="1" si="8"/>
        <v>280619</v>
      </c>
      <c r="X1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19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1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19" s="23" t="str">
        <f>IF(TELA_INCIAL!$C$18="sim",TEXT(SUBSTITUTE(TEXT((R19/100)*TELA_INCIAL!$D$18,"###0,00"),",",""),"0000000000000"),REPT(0,13))</f>
        <v>0000000000090</v>
      </c>
      <c r="AA19" s="20" t="s">
        <v>125</v>
      </c>
      <c r="AB19" s="20" t="s">
        <v>126</v>
      </c>
      <c r="AC19" s="20" t="s">
        <v>126</v>
      </c>
      <c r="AD19" s="20" t="str">
        <f ca="1">IF(ISERROR(IF(TELA_INCIAL!$C$19="não","0000000000000",IF(TEXT(VALUE(LEFT(Q19,2)&amp;"/"&amp;MID(Q19,3,2)&amp;"/"&amp;RIGHT(Q19,2))+1,"aa")="aa",TEXT(VALUE(LEFT(Q19,2)&amp;"/"&amp;MID(Q19,3,2)&amp;"/"&amp;RIGHT(Q19,2))+1,"dd")&amp;TEXT(VALUE(LEFT(Q19,2)&amp;"/"&amp;MID(Q19,3,2)&amp;"/"&amp;RIGHT(Q19,2))+1,"mm")&amp;TEXT(VALUE(LEFT(Q19,2)&amp;"/"&amp;MID(Q19,3,2)&amp;"/"&amp;RIGHT(Q19,2))+1,"yy")&amp;"0"&amp;TELA_INCIAL!$D$19*100&amp;"00"&amp;"000",TEXT(VALUE(LEFT(Q19,2)&amp;"/"&amp;MID(Q19,3,2)&amp;"/"&amp;RIGHT(Q19,2))+1,"dd")&amp;TEXT(VALUE(LEFT(Q19,2)&amp;"/"&amp;MID(Q19,3,2)&amp;"/"&amp;RIGHT(Q19,2))+1,"mm")&amp;TEXT(VALUE(LEFT(Q19,2)&amp;"/"&amp;MID(Q19,3,2)&amp;"/"&amp;RIGHT(Q19,2))+1,"aa")&amp;"0"&amp;TELA_INCIAL!$D$19*100&amp;"00"&amp;"000"))),"",IF(TELA_INCIAL!$C$19="não","0000000000000",IF(TEXT(VALUE(LEFT(Q19,2)&amp;"/"&amp;MID(Q19,3,2)&amp;"/"&amp;RIGHT(Q19,2))+1,"aa")="aa",TEXT(VALUE(LEFT(Q19,2)&amp;"/"&amp;MID(Q19,3,2)&amp;"/"&amp;RIGHT(Q19,2))+1,"dd")&amp;TEXT(VALUE(LEFT(Q19,2)&amp;"/"&amp;MID(Q19,3,2)&amp;"/"&amp;RIGHT(Q19,2))+1,"mm")&amp;TEXT(VALUE(LEFT(Q19,2)&amp;"/"&amp;MID(Q19,3,2)&amp;"/"&amp;RIGHT(Q19,2))+1,"yy")&amp;"0"&amp;TELA_INCIAL!$D$19*100&amp;"00"&amp;"000",TEXT(VALUE(LEFT(Q19,2)&amp;"/"&amp;MID(Q19,3,2)&amp;"/"&amp;RIGHT(Q19,2))+1,"dd")&amp;TEXT(VALUE(LEFT(Q19,2)&amp;"/"&amp;MID(Q19,3,2)&amp;"/"&amp;RIGHT(Q19,2))+1,"mm")&amp;TEXT(VALUE(LEFT(Q19,2)&amp;"/"&amp;MID(Q19,3,2)&amp;"/"&amp;RIGHT(Q19,2))+1,"aa")&amp;"0"&amp;TELA_INCIAL!$D$19*100&amp;"00"&amp;"000")))</f>
        <v>0607190200000</v>
      </c>
      <c r="AE19" s="22" t="str">
        <f>IF(TELA_INCIAL!D32="pf","01","02")</f>
        <v>02</v>
      </c>
      <c r="AF19" s="29" t="str">
        <f>IF(TELA_INCIAL!C32="","00000000000000",TEXT(SUBSTITUTE(SUBSTITUTE(SUBSTITUTE(TELA_INCIAL!C32,".",""),"-",""),"/",""),"00000000000000"))</f>
        <v>12345585000124</v>
      </c>
      <c r="AG19" s="20" t="str">
        <f>LEFT(TELA_INCIAL!B32,40)&amp;REPT(" ",40-LEN(TELA_INCIAL!B32))</f>
        <v xml:space="preserve">Pagador 8                               </v>
      </c>
      <c r="AH19" s="20" t="str">
        <f>LEFT(TELA_INCIAL!F32,40)&amp;REPT(" ",40-LEN(TELA_INCIAL!F32))</f>
        <v xml:space="preserve">AV PAULISTA 2100                        </v>
      </c>
      <c r="AI19" s="20" t="str">
        <f>LEFT(TELA_INCIAL!G32,10)&amp;REPT(" ",10-LEN(TELA_INCIAL!G32))</f>
        <v xml:space="preserve">CENTRO    </v>
      </c>
      <c r="AJ19" s="20" t="str">
        <f t="shared" si="9"/>
        <v xml:space="preserve">  </v>
      </c>
      <c r="AK19" s="20" t="str">
        <f>TEXT(SUBSTITUTE(SUBSTITUTE(SUBSTITUTE(TELA_INCIAL!E32," ",""),".",""),"-",""),"00000000")</f>
        <v>01310930</v>
      </c>
      <c r="AL19" s="20" t="str">
        <f>LEFT(TELA_INCIAL!H32,15)&amp;REPT(" ",15-LEN(TELA_INCIAL!H32))</f>
        <v xml:space="preserve">SAO PAULO      </v>
      </c>
      <c r="AM19" s="20" t="str">
        <f>LEFT(TELA_INCIAL!I32,2)</f>
        <v>SP</v>
      </c>
      <c r="AN19" s="20" t="str">
        <f t="shared" si="10"/>
        <v xml:space="preserve">                              </v>
      </c>
      <c r="AO19" s="20" t="str">
        <f t="shared" si="11"/>
        <v xml:space="preserve">       </v>
      </c>
      <c r="AP19" s="20">
        <v>422</v>
      </c>
      <c r="AQ19" s="24" t="s">
        <v>71</v>
      </c>
      <c r="AR19" s="20" t="str">
        <f t="shared" si="16"/>
        <v>000009</v>
      </c>
      <c r="AS19" s="69" t="str">
        <f t="shared" ca="1" si="17"/>
        <v>1021111111110001115500000002000                               000000008                              000 00101000000000805071900000003003004221550001N280619011600000000000900000000000000000000000000000000006071902000000212345585000124Pagador 8                               AV PAULISTA 2100                        CENTRO      01310930SAO PAULO      SP                                     422001000009</v>
      </c>
      <c r="AT19" s="9">
        <f t="shared" ca="1" si="13"/>
        <v>400</v>
      </c>
      <c r="AZ19" s="1"/>
      <c r="BA19" s="1">
        <v>1400</v>
      </c>
      <c r="BB19" s="9" t="s">
        <v>166</v>
      </c>
    </row>
    <row r="20" spans="1:54" x14ac:dyDescent="0.25">
      <c r="A20" s="9"/>
      <c r="B20" s="20">
        <f>IF(TELA_INCIAL!B33="","",1)</f>
        <v>1</v>
      </c>
      <c r="C20" s="24" t="str">
        <f>TEXT(TELA_INCIAL!$C$9,"00")</f>
        <v>02</v>
      </c>
      <c r="D20" s="18" t="str">
        <f>TEXT(LEFT(SUBSTITUTE(SUBSTITUTE(SUBSTITUTE(TELA_INCIAL!$C$8,"/",""),"-",""),".",""),14),"00000000000000")</f>
        <v>11111111100011</v>
      </c>
      <c r="E20" s="20" t="str">
        <f t="shared" si="2"/>
        <v>15500000002000</v>
      </c>
      <c r="F20" s="20" t="str">
        <f t="shared" si="3"/>
        <v xml:space="preserve">      </v>
      </c>
      <c r="G20" s="20" t="str">
        <f t="shared" si="4"/>
        <v xml:space="preserve">                         </v>
      </c>
      <c r="H20" s="25" t="str">
        <f t="shared" si="14"/>
        <v>000000009</v>
      </c>
      <c r="I20" s="20" t="str">
        <f t="shared" si="6"/>
        <v xml:space="preserve">                              </v>
      </c>
      <c r="J20" s="20">
        <v>0</v>
      </c>
      <c r="K20" s="21" t="s">
        <v>121</v>
      </c>
      <c r="L20" s="20" t="s">
        <v>122</v>
      </c>
      <c r="M20" s="21" t="str">
        <f>IF(TELA_INCIAL!$C$14="Vinculada","10",IF(TELA_INCIAL!$C$20="não","00",TEXT(TELA_INCIAL!$D$20,"00")))</f>
        <v>00</v>
      </c>
      <c r="N20" s="20">
        <f>IF(TELA_INCIAL!$C$14="Vinculada",2,1)</f>
        <v>1</v>
      </c>
      <c r="O20" s="21" t="s">
        <v>64</v>
      </c>
      <c r="P20" s="26" t="str">
        <f t="shared" si="15"/>
        <v>0000000009</v>
      </c>
      <c r="Q20" s="27" t="str">
        <f ca="1">IF(TEXT(TELA_INCIAL!K33,"aa")="aa",TEXT(TELA_INCIAL!K33,"dd")&amp;TEXT(TELA_INCIAL!K33,"mm")&amp;TEXT(TELA_INCIAL!K33,"yy"),TEXT(TELA_INCIAL!K33,"dd")&amp;TEXT(TELA_INCIAL!K33,"mm")&amp;TEXT(TELA_INCIAL!K33,"aa"))</f>
        <v>050719</v>
      </c>
      <c r="R20" s="23" t="str">
        <f>TEXT(SUBSTITUTE(TEXT(TELA_INCIAL!J33,"###0,00"),",",""),"0000000000000")</f>
        <v>0000000500300</v>
      </c>
      <c r="S20" s="20">
        <v>422</v>
      </c>
      <c r="T20" s="20" t="str">
        <f t="shared" si="0"/>
        <v>15500</v>
      </c>
      <c r="U20" s="21" t="s">
        <v>64</v>
      </c>
      <c r="V20" s="20" t="s">
        <v>124</v>
      </c>
      <c r="W20" s="20" t="str">
        <f t="shared" ca="1" si="8"/>
        <v>280619</v>
      </c>
      <c r="X2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2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0" s="23" t="str">
        <f>IF(TELA_INCIAL!$C$18="sim",TEXT(SUBSTITUTE(TEXT((R20/100)*TELA_INCIAL!$D$18,"###0,00"),",",""),"0000000000000"),REPT(0,13))</f>
        <v>0000000000150</v>
      </c>
      <c r="AA20" s="20" t="s">
        <v>125</v>
      </c>
      <c r="AB20" s="20" t="s">
        <v>126</v>
      </c>
      <c r="AC20" s="20" t="s">
        <v>126</v>
      </c>
      <c r="AD20" s="20" t="str">
        <f ca="1">IF(ISERROR(IF(TELA_INCIAL!$C$19="não","0000000000000",IF(TEXT(VALUE(LEFT(Q20,2)&amp;"/"&amp;MID(Q20,3,2)&amp;"/"&amp;RIGHT(Q20,2))+1,"aa")="aa",TEXT(VALUE(LEFT(Q20,2)&amp;"/"&amp;MID(Q20,3,2)&amp;"/"&amp;RIGHT(Q20,2))+1,"dd")&amp;TEXT(VALUE(LEFT(Q20,2)&amp;"/"&amp;MID(Q20,3,2)&amp;"/"&amp;RIGHT(Q20,2))+1,"mm")&amp;TEXT(VALUE(LEFT(Q20,2)&amp;"/"&amp;MID(Q20,3,2)&amp;"/"&amp;RIGHT(Q20,2))+1,"yy")&amp;"0"&amp;TELA_INCIAL!$D$19*100&amp;"00"&amp;"000",TEXT(VALUE(LEFT(Q20,2)&amp;"/"&amp;MID(Q20,3,2)&amp;"/"&amp;RIGHT(Q20,2))+1,"dd")&amp;TEXT(VALUE(LEFT(Q20,2)&amp;"/"&amp;MID(Q20,3,2)&amp;"/"&amp;RIGHT(Q20,2))+1,"mm")&amp;TEXT(VALUE(LEFT(Q20,2)&amp;"/"&amp;MID(Q20,3,2)&amp;"/"&amp;RIGHT(Q20,2))+1,"aa")&amp;"0"&amp;TELA_INCIAL!$D$19*100&amp;"00"&amp;"000"))),"",IF(TELA_INCIAL!$C$19="não","0000000000000",IF(TEXT(VALUE(LEFT(Q20,2)&amp;"/"&amp;MID(Q20,3,2)&amp;"/"&amp;RIGHT(Q20,2))+1,"aa")="aa",TEXT(VALUE(LEFT(Q20,2)&amp;"/"&amp;MID(Q20,3,2)&amp;"/"&amp;RIGHT(Q20,2))+1,"dd")&amp;TEXT(VALUE(LEFT(Q20,2)&amp;"/"&amp;MID(Q20,3,2)&amp;"/"&amp;RIGHT(Q20,2))+1,"mm")&amp;TEXT(VALUE(LEFT(Q20,2)&amp;"/"&amp;MID(Q20,3,2)&amp;"/"&amp;RIGHT(Q20,2))+1,"yy")&amp;"0"&amp;TELA_INCIAL!$D$19*100&amp;"00"&amp;"000",TEXT(VALUE(LEFT(Q20,2)&amp;"/"&amp;MID(Q20,3,2)&amp;"/"&amp;RIGHT(Q20,2))+1,"dd")&amp;TEXT(VALUE(LEFT(Q20,2)&amp;"/"&amp;MID(Q20,3,2)&amp;"/"&amp;RIGHT(Q20,2))+1,"mm")&amp;TEXT(VALUE(LEFT(Q20,2)&amp;"/"&amp;MID(Q20,3,2)&amp;"/"&amp;RIGHT(Q20,2))+1,"aa")&amp;"0"&amp;TELA_INCIAL!$D$19*100&amp;"00"&amp;"000")))</f>
        <v>0607190200000</v>
      </c>
      <c r="AE20" s="22" t="str">
        <f>IF(TELA_INCIAL!D33="pf","01","02")</f>
        <v>02</v>
      </c>
      <c r="AF20" s="29" t="str">
        <f>IF(TELA_INCIAL!C33="","00000000000000",TEXT(SUBSTITUTE(SUBSTITUTE(SUBSTITUTE(TELA_INCIAL!C33,".",""),"-",""),"/",""),"00000000000000"))</f>
        <v>12345585000126</v>
      </c>
      <c r="AG20" s="20" t="str">
        <f>LEFT(TELA_INCIAL!B33,40)&amp;REPT(" ",40-LEN(TELA_INCIAL!B33))</f>
        <v xml:space="preserve">Pagador 9                               </v>
      </c>
      <c r="AH20" s="20" t="str">
        <f>LEFT(TELA_INCIAL!F33,40)&amp;REPT(" ",40-LEN(TELA_INCIAL!F33))</f>
        <v xml:space="preserve">AV PAULISTA 2100                        </v>
      </c>
      <c r="AI20" s="20" t="str">
        <f>LEFT(TELA_INCIAL!G33,10)&amp;REPT(" ",10-LEN(TELA_INCIAL!G33))</f>
        <v xml:space="preserve">CENTRO    </v>
      </c>
      <c r="AJ20" s="20" t="str">
        <f t="shared" si="9"/>
        <v xml:space="preserve">  </v>
      </c>
      <c r="AK20" s="20" t="str">
        <f>TEXT(SUBSTITUTE(SUBSTITUTE(SUBSTITUTE(TELA_INCIAL!E33," ",""),".",""),"-",""),"00000000")</f>
        <v>01310930</v>
      </c>
      <c r="AL20" s="20" t="str">
        <f>LEFT(TELA_INCIAL!H33,15)&amp;REPT(" ",15-LEN(TELA_INCIAL!H33))</f>
        <v xml:space="preserve">SAO PAULO      </v>
      </c>
      <c r="AM20" s="20" t="str">
        <f>LEFT(TELA_INCIAL!I33,2)</f>
        <v>SP</v>
      </c>
      <c r="AN20" s="20" t="str">
        <f t="shared" si="10"/>
        <v xml:space="preserve">                              </v>
      </c>
      <c r="AO20" s="20" t="str">
        <f t="shared" si="11"/>
        <v xml:space="preserve">       </v>
      </c>
      <c r="AP20" s="20">
        <v>422</v>
      </c>
      <c r="AQ20" s="24" t="s">
        <v>71</v>
      </c>
      <c r="AR20" s="20" t="str">
        <f t="shared" si="16"/>
        <v>000010</v>
      </c>
      <c r="AS20" s="69" t="str">
        <f t="shared" ca="1" si="17"/>
        <v>1021111111110001115500000002000                               000000009                              000 00101000000000905071900000005003004221550001N280619011600000000001500000000000000000000000000000000006071902000000212345585000126Pagador 9                               AV PAULISTA 2100                        CENTRO      01310930SAO PAULO      SP                                     422001000010</v>
      </c>
      <c r="AT20" s="9">
        <f t="shared" ca="1" si="13"/>
        <v>400</v>
      </c>
      <c r="AZ20" s="1"/>
      <c r="BA20" s="1">
        <v>1500</v>
      </c>
      <c r="BB20" s="9" t="s">
        <v>167</v>
      </c>
    </row>
    <row r="21" spans="1:54" x14ac:dyDescent="0.25">
      <c r="A21" s="9"/>
      <c r="B21" s="20">
        <f>IF(TELA_INCIAL!B34="","",1)</f>
        <v>1</v>
      </c>
      <c r="C21" s="24" t="str">
        <f>TEXT(TELA_INCIAL!$C$9,"00")</f>
        <v>02</v>
      </c>
      <c r="D21" s="18" t="str">
        <f>TEXT(LEFT(SUBSTITUTE(SUBSTITUTE(SUBSTITUTE(TELA_INCIAL!$C$8,"/",""),"-",""),".",""),14),"00000000000000")</f>
        <v>11111111100011</v>
      </c>
      <c r="E21" s="20" t="str">
        <f t="shared" si="2"/>
        <v>15500000002000</v>
      </c>
      <c r="F21" s="20" t="str">
        <f t="shared" si="3"/>
        <v xml:space="preserve">      </v>
      </c>
      <c r="G21" s="20" t="str">
        <f t="shared" si="4"/>
        <v xml:space="preserve">                         </v>
      </c>
      <c r="H21" s="25" t="str">
        <f t="shared" si="14"/>
        <v>000000010</v>
      </c>
      <c r="I21" s="20" t="str">
        <f t="shared" si="6"/>
        <v xml:space="preserve">                              </v>
      </c>
      <c r="J21" s="20">
        <v>0</v>
      </c>
      <c r="K21" s="21" t="s">
        <v>121</v>
      </c>
      <c r="L21" s="20" t="s">
        <v>122</v>
      </c>
      <c r="M21" s="21" t="str">
        <f>IF(TELA_INCIAL!$C$14="Vinculada","10",IF(TELA_INCIAL!$C$20="não","00",TEXT(TELA_INCIAL!$D$20,"00")))</f>
        <v>00</v>
      </c>
      <c r="N21" s="20">
        <f>IF(TELA_INCIAL!$C$14="Vinculada",2,1)</f>
        <v>1</v>
      </c>
      <c r="O21" s="21" t="s">
        <v>64</v>
      </c>
      <c r="P21" s="26" t="str">
        <f t="shared" si="15"/>
        <v>0000000010</v>
      </c>
      <c r="Q21" s="27" t="str">
        <f ca="1">IF(TEXT(TELA_INCIAL!K34,"aa")="aa",TEXT(TELA_INCIAL!K34,"dd")&amp;TEXT(TELA_INCIAL!K34,"mm")&amp;TEXT(TELA_INCIAL!K34,"yy"),TEXT(TELA_INCIAL!K34,"dd")&amp;TEXT(TELA_INCIAL!K34,"mm")&amp;TEXT(TELA_INCIAL!K34,"aa"))</f>
        <v>050719</v>
      </c>
      <c r="R21" s="23" t="str">
        <f>TEXT(SUBSTITUTE(TEXT(TELA_INCIAL!J34,"###0,00"),",",""),"0000000000000")</f>
        <v>0000001000300</v>
      </c>
      <c r="S21" s="20">
        <v>422</v>
      </c>
      <c r="T21" s="20" t="str">
        <f t="shared" si="0"/>
        <v>15500</v>
      </c>
      <c r="U21" s="21" t="s">
        <v>64</v>
      </c>
      <c r="V21" s="20" t="s">
        <v>124</v>
      </c>
      <c r="W21" s="20" t="str">
        <f t="shared" ca="1" si="8"/>
        <v>280619</v>
      </c>
      <c r="X2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01</v>
      </c>
      <c r="Y2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1" s="23" t="str">
        <f>IF(TELA_INCIAL!$C$18="sim",TEXT(SUBSTITUTE(TEXT((R21/100)*TELA_INCIAL!$D$18,"###0,00"),",",""),"0000000000000"),REPT(0,13))</f>
        <v>0000000000300</v>
      </c>
      <c r="AA21" s="20" t="s">
        <v>125</v>
      </c>
      <c r="AB21" s="20" t="s">
        <v>126</v>
      </c>
      <c r="AC21" s="20" t="s">
        <v>126</v>
      </c>
      <c r="AD21" s="20" t="str">
        <f ca="1">IF(ISERROR(IF(TELA_INCIAL!$C$19="não","0000000000000",IF(TEXT(VALUE(LEFT(Q21,2)&amp;"/"&amp;MID(Q21,3,2)&amp;"/"&amp;RIGHT(Q21,2))+1,"aa")="aa",TEXT(VALUE(LEFT(Q21,2)&amp;"/"&amp;MID(Q21,3,2)&amp;"/"&amp;RIGHT(Q21,2))+1,"dd")&amp;TEXT(VALUE(LEFT(Q21,2)&amp;"/"&amp;MID(Q21,3,2)&amp;"/"&amp;RIGHT(Q21,2))+1,"mm")&amp;TEXT(VALUE(LEFT(Q21,2)&amp;"/"&amp;MID(Q21,3,2)&amp;"/"&amp;RIGHT(Q21,2))+1,"yy")&amp;"0"&amp;TELA_INCIAL!$D$19*100&amp;"00"&amp;"000",TEXT(VALUE(LEFT(Q21,2)&amp;"/"&amp;MID(Q21,3,2)&amp;"/"&amp;RIGHT(Q21,2))+1,"dd")&amp;TEXT(VALUE(LEFT(Q21,2)&amp;"/"&amp;MID(Q21,3,2)&amp;"/"&amp;RIGHT(Q21,2))+1,"mm")&amp;TEXT(VALUE(LEFT(Q21,2)&amp;"/"&amp;MID(Q21,3,2)&amp;"/"&amp;RIGHT(Q21,2))+1,"aa")&amp;"0"&amp;TELA_INCIAL!$D$19*100&amp;"00"&amp;"000"))),"",IF(TELA_INCIAL!$C$19="não","0000000000000",IF(TEXT(VALUE(LEFT(Q21,2)&amp;"/"&amp;MID(Q21,3,2)&amp;"/"&amp;RIGHT(Q21,2))+1,"aa")="aa",TEXT(VALUE(LEFT(Q21,2)&amp;"/"&amp;MID(Q21,3,2)&amp;"/"&amp;RIGHT(Q21,2))+1,"dd")&amp;TEXT(VALUE(LEFT(Q21,2)&amp;"/"&amp;MID(Q21,3,2)&amp;"/"&amp;RIGHT(Q21,2))+1,"mm")&amp;TEXT(VALUE(LEFT(Q21,2)&amp;"/"&amp;MID(Q21,3,2)&amp;"/"&amp;RIGHT(Q21,2))+1,"yy")&amp;"0"&amp;TELA_INCIAL!$D$19*100&amp;"00"&amp;"000",TEXT(VALUE(LEFT(Q21,2)&amp;"/"&amp;MID(Q21,3,2)&amp;"/"&amp;RIGHT(Q21,2))+1,"dd")&amp;TEXT(VALUE(LEFT(Q21,2)&amp;"/"&amp;MID(Q21,3,2)&amp;"/"&amp;RIGHT(Q21,2))+1,"mm")&amp;TEXT(VALUE(LEFT(Q21,2)&amp;"/"&amp;MID(Q21,3,2)&amp;"/"&amp;RIGHT(Q21,2))+1,"aa")&amp;"0"&amp;TELA_INCIAL!$D$19*100&amp;"00"&amp;"000")))</f>
        <v>0607190200000</v>
      </c>
      <c r="AE21" s="22" t="str">
        <f>IF(TELA_INCIAL!D34="pf","01","02")</f>
        <v>02</v>
      </c>
      <c r="AF21" s="29" t="str">
        <f>IF(TELA_INCIAL!C34="","00000000000000",TEXT(SUBSTITUTE(SUBSTITUTE(SUBSTITUTE(TELA_INCIAL!C34,".",""),"-",""),"/",""),"00000000000000"))</f>
        <v>12345585000127</v>
      </c>
      <c r="AG21" s="20" t="str">
        <f>LEFT(TELA_INCIAL!B34,40)&amp;REPT(" ",40-LEN(TELA_INCIAL!B34))</f>
        <v xml:space="preserve">Pagador 10                              </v>
      </c>
      <c r="AH21" s="20" t="str">
        <f>LEFT(TELA_INCIAL!F34,40)&amp;REPT(" ",40-LEN(TELA_INCIAL!F34))</f>
        <v xml:space="preserve">AV PAULISTA 2100                        </v>
      </c>
      <c r="AI21" s="20" t="str">
        <f>LEFT(TELA_INCIAL!G34,10)&amp;REPT(" ",10-LEN(TELA_INCIAL!G34))</f>
        <v xml:space="preserve">CENTRO    </v>
      </c>
      <c r="AJ21" s="20" t="str">
        <f t="shared" si="9"/>
        <v xml:space="preserve">  </v>
      </c>
      <c r="AK21" s="20" t="str">
        <f>TEXT(SUBSTITUTE(SUBSTITUTE(SUBSTITUTE(TELA_INCIAL!E34," ",""),".",""),"-",""),"00000000")</f>
        <v>01310930</v>
      </c>
      <c r="AL21" s="20" t="str">
        <f>LEFT(TELA_INCIAL!H34,15)&amp;REPT(" ",15-LEN(TELA_INCIAL!H34))</f>
        <v xml:space="preserve">SAO PAULO      </v>
      </c>
      <c r="AM21" s="20" t="str">
        <f>LEFT(TELA_INCIAL!I34,2)</f>
        <v>SP</v>
      </c>
      <c r="AN21" s="20" t="str">
        <f t="shared" si="10"/>
        <v xml:space="preserve">                              </v>
      </c>
      <c r="AO21" s="20" t="str">
        <f t="shared" si="11"/>
        <v xml:space="preserve">       </v>
      </c>
      <c r="AP21" s="20">
        <v>422</v>
      </c>
      <c r="AQ21" s="24" t="s">
        <v>71</v>
      </c>
      <c r="AR21" s="20" t="str">
        <f t="shared" si="16"/>
        <v>000011</v>
      </c>
      <c r="AS21" s="69" t="str">
        <f t="shared" ca="1" si="17"/>
        <v>1021111111110001115500000002000                               000000010                              000 00101000000001005071900000010003004221550001N280619011600000000003000000000000000000000000000000000006071902000000212345585000127Pagador 10                              AV PAULISTA 2100                        CENTRO      01310930SAO PAULO      SP                                     422001000011</v>
      </c>
      <c r="AT21" s="9">
        <f t="shared" ca="1" si="13"/>
        <v>400</v>
      </c>
      <c r="AZ21" s="1"/>
      <c r="BA21" s="1">
        <v>1600</v>
      </c>
      <c r="BB21" s="9" t="s">
        <v>168</v>
      </c>
    </row>
    <row r="22" spans="1:54" x14ac:dyDescent="0.25">
      <c r="A22" s="9"/>
      <c r="B22" s="20" t="str">
        <f>IF(TELA_INCIAL!B35="","",1)</f>
        <v/>
      </c>
      <c r="C22" s="24" t="str">
        <f>TEXT(TELA_INCIAL!$C$9,"00")</f>
        <v>02</v>
      </c>
      <c r="D22" s="18" t="str">
        <f>TEXT(LEFT(SUBSTITUTE(SUBSTITUTE(SUBSTITUTE(TELA_INCIAL!$C$8,"/",""),"-",""),".",""),14),"00000000000000")</f>
        <v>11111111100011</v>
      </c>
      <c r="E22" s="20" t="str">
        <f t="shared" si="2"/>
        <v>15500000002000</v>
      </c>
      <c r="F22" s="20" t="str">
        <f t="shared" si="3"/>
        <v xml:space="preserve">      </v>
      </c>
      <c r="G22" s="20" t="str">
        <f t="shared" si="4"/>
        <v xml:space="preserve">                         </v>
      </c>
      <c r="H22" s="25" t="str">
        <f t="shared" si="14"/>
        <v>000000011</v>
      </c>
      <c r="I22" s="20" t="str">
        <f t="shared" si="6"/>
        <v xml:space="preserve">                              </v>
      </c>
      <c r="J22" s="20">
        <v>0</v>
      </c>
      <c r="K22" s="21" t="s">
        <v>121</v>
      </c>
      <c r="L22" s="20" t="s">
        <v>122</v>
      </c>
      <c r="M22" s="21" t="str">
        <f>IF(TELA_INCIAL!$C$14="Vinculada","10",IF(TELA_INCIAL!$C$20="não","00",TEXT(TELA_INCIAL!$D$20,"00")))</f>
        <v>00</v>
      </c>
      <c r="N22" s="20">
        <f>IF(TELA_INCIAL!$C$14="Vinculada",2,1)</f>
        <v>1</v>
      </c>
      <c r="O22" s="21" t="s">
        <v>64</v>
      </c>
      <c r="P22" s="26" t="str">
        <f t="shared" si="15"/>
        <v>0000000011</v>
      </c>
      <c r="Q22" s="27" t="str">
        <f>IF(TEXT(TELA_INCIAL!K35,"aa")="aa",TEXT(TELA_INCIAL!K35,"dd")&amp;TEXT(TELA_INCIAL!K35,"mm")&amp;TEXT(TELA_INCIAL!K35,"yy"),TEXT(TELA_INCIAL!K35,"dd")&amp;TEXT(TELA_INCIAL!K35,"mm")&amp;TEXT(TELA_INCIAL!K35,"aa"))</f>
        <v>000100</v>
      </c>
      <c r="R22" s="23" t="str">
        <f>TEXT(SUBSTITUTE(TEXT(TELA_INCIAL!J35,"###0,00"),",",""),"0000000000000")</f>
        <v>0000000000000</v>
      </c>
      <c r="S22" s="20">
        <v>422</v>
      </c>
      <c r="T22" s="20" t="str">
        <f t="shared" si="0"/>
        <v>15500</v>
      </c>
      <c r="U22" s="21" t="s">
        <v>64</v>
      </c>
      <c r="V22" s="20" t="s">
        <v>124</v>
      </c>
      <c r="W22" s="20" t="str">
        <f t="shared" ca="1" si="8"/>
        <v>280619</v>
      </c>
      <c r="X2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2" s="23" t="str">
        <f>IF(TELA_INCIAL!$C$18="sim",TEXT(SUBSTITUTE(TEXT((R22/100)*TELA_INCIAL!$D$18,"###0,00"),",",""),"0000000000000"),REPT(0,13))</f>
        <v>0000000000000</v>
      </c>
      <c r="AA22" s="20" t="s">
        <v>125</v>
      </c>
      <c r="AB22" s="20" t="s">
        <v>126</v>
      </c>
      <c r="AC22" s="20" t="s">
        <v>126</v>
      </c>
      <c r="AD22" s="20" t="str">
        <f>IF(ISERROR(IF(TELA_INCIAL!$C$19="não","0000000000000",IF(TEXT(VALUE(LEFT(Q22,2)&amp;"/"&amp;MID(Q22,3,2)&amp;"/"&amp;RIGHT(Q22,2))+1,"aa")="aa",TEXT(VALUE(LEFT(Q22,2)&amp;"/"&amp;MID(Q22,3,2)&amp;"/"&amp;RIGHT(Q22,2))+1,"dd")&amp;TEXT(VALUE(LEFT(Q22,2)&amp;"/"&amp;MID(Q22,3,2)&amp;"/"&amp;RIGHT(Q22,2))+1,"mm")&amp;TEXT(VALUE(LEFT(Q22,2)&amp;"/"&amp;MID(Q22,3,2)&amp;"/"&amp;RIGHT(Q22,2))+1,"yy")&amp;"0"&amp;TELA_INCIAL!$D$19*100&amp;"00"&amp;"000",TEXT(VALUE(LEFT(Q22,2)&amp;"/"&amp;MID(Q22,3,2)&amp;"/"&amp;RIGHT(Q22,2))+1,"dd")&amp;TEXT(VALUE(LEFT(Q22,2)&amp;"/"&amp;MID(Q22,3,2)&amp;"/"&amp;RIGHT(Q22,2))+1,"mm")&amp;TEXT(VALUE(LEFT(Q22,2)&amp;"/"&amp;MID(Q22,3,2)&amp;"/"&amp;RIGHT(Q22,2))+1,"aa")&amp;"0"&amp;TELA_INCIAL!$D$19*100&amp;"00"&amp;"000"))),"",IF(TELA_INCIAL!$C$19="não","0000000000000",IF(TEXT(VALUE(LEFT(Q22,2)&amp;"/"&amp;MID(Q22,3,2)&amp;"/"&amp;RIGHT(Q22,2))+1,"aa")="aa",TEXT(VALUE(LEFT(Q22,2)&amp;"/"&amp;MID(Q22,3,2)&amp;"/"&amp;RIGHT(Q22,2))+1,"dd")&amp;TEXT(VALUE(LEFT(Q22,2)&amp;"/"&amp;MID(Q22,3,2)&amp;"/"&amp;RIGHT(Q22,2))+1,"mm")&amp;TEXT(VALUE(LEFT(Q22,2)&amp;"/"&amp;MID(Q22,3,2)&amp;"/"&amp;RIGHT(Q22,2))+1,"yy")&amp;"0"&amp;TELA_INCIAL!$D$19*100&amp;"00"&amp;"000",TEXT(VALUE(LEFT(Q22,2)&amp;"/"&amp;MID(Q22,3,2)&amp;"/"&amp;RIGHT(Q22,2))+1,"dd")&amp;TEXT(VALUE(LEFT(Q22,2)&amp;"/"&amp;MID(Q22,3,2)&amp;"/"&amp;RIGHT(Q22,2))+1,"mm")&amp;TEXT(VALUE(LEFT(Q22,2)&amp;"/"&amp;MID(Q22,3,2)&amp;"/"&amp;RIGHT(Q22,2))+1,"aa")&amp;"0"&amp;TELA_INCIAL!$D$19*100&amp;"00"&amp;"000")))</f>
        <v/>
      </c>
      <c r="AE22" s="22" t="str">
        <f>IF(TELA_INCIAL!D35="pf","01","02")</f>
        <v>02</v>
      </c>
      <c r="AF22" s="29" t="str">
        <f>IF(TELA_INCIAL!C35="","00000000000000",TEXT(SUBSTITUTE(SUBSTITUTE(SUBSTITUTE(TELA_INCIAL!C35,".",""),"-",""),"/",""),"00000000000000"))</f>
        <v>00000000000000</v>
      </c>
      <c r="AG22" s="20" t="str">
        <f>LEFT(TELA_INCIAL!B35,40)&amp;REPT(" ",40-LEN(TELA_INCIAL!B35))</f>
        <v xml:space="preserve">                                        </v>
      </c>
      <c r="AH22" s="20" t="str">
        <f>LEFT(TELA_INCIAL!F35,40)&amp;REPT(" ",40-LEN(TELA_INCIAL!F35))</f>
        <v xml:space="preserve">                                        </v>
      </c>
      <c r="AI22" s="20" t="str">
        <f>LEFT(TELA_INCIAL!G35,10)&amp;REPT(" ",10-LEN(TELA_INCIAL!G35))</f>
        <v xml:space="preserve">          </v>
      </c>
      <c r="AJ22" s="20" t="str">
        <f t="shared" si="9"/>
        <v xml:space="preserve">  </v>
      </c>
      <c r="AK22" s="20" t="str">
        <f>TEXT(SUBSTITUTE(SUBSTITUTE(SUBSTITUTE(TELA_INCIAL!E35," ",""),".",""),"-",""),"00000000")</f>
        <v/>
      </c>
      <c r="AL22" s="20" t="str">
        <f>LEFT(TELA_INCIAL!H35,15)&amp;REPT(" ",15-LEN(TELA_INCIAL!H35))</f>
        <v xml:space="preserve">               </v>
      </c>
      <c r="AM22" s="20" t="str">
        <f>LEFT(TELA_INCIAL!I35,2)</f>
        <v/>
      </c>
      <c r="AN22" s="20" t="str">
        <f t="shared" si="10"/>
        <v xml:space="preserve">                              </v>
      </c>
      <c r="AO22" s="20" t="str">
        <f t="shared" si="11"/>
        <v xml:space="preserve">       </v>
      </c>
      <c r="AP22" s="20">
        <v>422</v>
      </c>
      <c r="AQ22" s="24" t="s">
        <v>71</v>
      </c>
      <c r="AR22" s="20" t="str">
        <f t="shared" si="16"/>
        <v>000012</v>
      </c>
      <c r="AS22" s="69" t="str">
        <f t="shared" si="17"/>
        <v/>
      </c>
      <c r="AT22" s="9">
        <f t="shared" si="13"/>
        <v>0</v>
      </c>
      <c r="AZ22" s="1"/>
      <c r="BA22" s="1">
        <v>1800</v>
      </c>
      <c r="BB22" s="9" t="s">
        <v>169</v>
      </c>
    </row>
    <row r="23" spans="1:54" x14ac:dyDescent="0.25">
      <c r="A23" s="9"/>
      <c r="B23" s="20" t="str">
        <f>IF(TELA_INCIAL!B36="","",1)</f>
        <v/>
      </c>
      <c r="C23" s="24" t="str">
        <f>TEXT(TELA_INCIAL!$C$9,"00")</f>
        <v>02</v>
      </c>
      <c r="D23" s="18" t="str">
        <f>TEXT(LEFT(SUBSTITUTE(SUBSTITUTE(SUBSTITUTE(TELA_INCIAL!$C$8,"/",""),"-",""),".",""),14),"00000000000000")</f>
        <v>11111111100011</v>
      </c>
      <c r="E23" s="20" t="str">
        <f t="shared" si="2"/>
        <v>15500000002000</v>
      </c>
      <c r="F23" s="20" t="str">
        <f t="shared" si="3"/>
        <v xml:space="preserve">      </v>
      </c>
      <c r="G23" s="20" t="str">
        <f t="shared" si="4"/>
        <v xml:space="preserve">                         </v>
      </c>
      <c r="H23" s="25" t="str">
        <f t="shared" si="14"/>
        <v>000000012</v>
      </c>
      <c r="I23" s="20" t="str">
        <f t="shared" si="6"/>
        <v xml:space="preserve">                              </v>
      </c>
      <c r="J23" s="20">
        <v>0</v>
      </c>
      <c r="K23" s="21" t="s">
        <v>121</v>
      </c>
      <c r="L23" s="20" t="s">
        <v>122</v>
      </c>
      <c r="M23" s="21" t="str">
        <f>IF(TELA_INCIAL!$C$14="Vinculada","10",IF(TELA_INCIAL!$C$20="não","00",TEXT(TELA_INCIAL!$D$20,"00")))</f>
        <v>00</v>
      </c>
      <c r="N23" s="20">
        <f>IF(TELA_INCIAL!$C$14="Vinculada",2,1)</f>
        <v>1</v>
      </c>
      <c r="O23" s="21" t="s">
        <v>64</v>
      </c>
      <c r="P23" s="26" t="str">
        <f t="shared" si="15"/>
        <v>0000000012</v>
      </c>
      <c r="Q23" s="27" t="str">
        <f>IF(TEXT(TELA_INCIAL!K36,"aa")="aa",TEXT(TELA_INCIAL!K36,"dd")&amp;TEXT(TELA_INCIAL!K36,"mm")&amp;TEXT(TELA_INCIAL!K36,"yy"),TEXT(TELA_INCIAL!K36,"dd")&amp;TEXT(TELA_INCIAL!K36,"mm")&amp;TEXT(TELA_INCIAL!K36,"aa"))</f>
        <v>000100</v>
      </c>
      <c r="R23" s="23" t="str">
        <f>TEXT(SUBSTITUTE(TEXT(TELA_INCIAL!J36,"###0,00"),",",""),"0000000000000")</f>
        <v>0000000000000</v>
      </c>
      <c r="S23" s="20">
        <v>422</v>
      </c>
      <c r="T23" s="20" t="str">
        <f t="shared" si="0"/>
        <v>15500</v>
      </c>
      <c r="U23" s="21" t="s">
        <v>64</v>
      </c>
      <c r="V23" s="20" t="s">
        <v>124</v>
      </c>
      <c r="W23" s="20" t="str">
        <f t="shared" ca="1" si="8"/>
        <v>280619</v>
      </c>
      <c r="X2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3" s="23" t="str">
        <f>IF(TELA_INCIAL!$C$18="sim",TEXT(SUBSTITUTE(TEXT((R23/100)*TELA_INCIAL!$D$18,"###0,00"),",",""),"0000000000000"),REPT(0,13))</f>
        <v>0000000000000</v>
      </c>
      <c r="AA23" s="20" t="s">
        <v>125</v>
      </c>
      <c r="AB23" s="20" t="s">
        <v>126</v>
      </c>
      <c r="AC23" s="20" t="s">
        <v>126</v>
      </c>
      <c r="AD23" s="20" t="str">
        <f>IF(ISERROR(IF(TELA_INCIAL!$C$19="não","0000000000000",IF(TEXT(VALUE(LEFT(Q23,2)&amp;"/"&amp;MID(Q23,3,2)&amp;"/"&amp;RIGHT(Q23,2))+1,"aa")="aa",TEXT(VALUE(LEFT(Q23,2)&amp;"/"&amp;MID(Q23,3,2)&amp;"/"&amp;RIGHT(Q23,2))+1,"dd")&amp;TEXT(VALUE(LEFT(Q23,2)&amp;"/"&amp;MID(Q23,3,2)&amp;"/"&amp;RIGHT(Q23,2))+1,"mm")&amp;TEXT(VALUE(LEFT(Q23,2)&amp;"/"&amp;MID(Q23,3,2)&amp;"/"&amp;RIGHT(Q23,2))+1,"yy")&amp;"0"&amp;TELA_INCIAL!$D$19*100&amp;"00"&amp;"000",TEXT(VALUE(LEFT(Q23,2)&amp;"/"&amp;MID(Q23,3,2)&amp;"/"&amp;RIGHT(Q23,2))+1,"dd")&amp;TEXT(VALUE(LEFT(Q23,2)&amp;"/"&amp;MID(Q23,3,2)&amp;"/"&amp;RIGHT(Q23,2))+1,"mm")&amp;TEXT(VALUE(LEFT(Q23,2)&amp;"/"&amp;MID(Q23,3,2)&amp;"/"&amp;RIGHT(Q23,2))+1,"aa")&amp;"0"&amp;TELA_INCIAL!$D$19*100&amp;"00"&amp;"000"))),"",IF(TELA_INCIAL!$C$19="não","0000000000000",IF(TEXT(VALUE(LEFT(Q23,2)&amp;"/"&amp;MID(Q23,3,2)&amp;"/"&amp;RIGHT(Q23,2))+1,"aa")="aa",TEXT(VALUE(LEFT(Q23,2)&amp;"/"&amp;MID(Q23,3,2)&amp;"/"&amp;RIGHT(Q23,2))+1,"dd")&amp;TEXT(VALUE(LEFT(Q23,2)&amp;"/"&amp;MID(Q23,3,2)&amp;"/"&amp;RIGHT(Q23,2))+1,"mm")&amp;TEXT(VALUE(LEFT(Q23,2)&amp;"/"&amp;MID(Q23,3,2)&amp;"/"&amp;RIGHT(Q23,2))+1,"yy")&amp;"0"&amp;TELA_INCIAL!$D$19*100&amp;"00"&amp;"000",TEXT(VALUE(LEFT(Q23,2)&amp;"/"&amp;MID(Q23,3,2)&amp;"/"&amp;RIGHT(Q23,2))+1,"dd")&amp;TEXT(VALUE(LEFT(Q23,2)&amp;"/"&amp;MID(Q23,3,2)&amp;"/"&amp;RIGHT(Q23,2))+1,"mm")&amp;TEXT(VALUE(LEFT(Q23,2)&amp;"/"&amp;MID(Q23,3,2)&amp;"/"&amp;RIGHT(Q23,2))+1,"aa")&amp;"0"&amp;TELA_INCIAL!$D$19*100&amp;"00"&amp;"000")))</f>
        <v/>
      </c>
      <c r="AE23" s="22" t="str">
        <f>IF(TELA_INCIAL!D36="pf","01","02")</f>
        <v>02</v>
      </c>
      <c r="AF23" s="29" t="str">
        <f>IF(TELA_INCIAL!C36="","00000000000000",TEXT(SUBSTITUTE(SUBSTITUTE(SUBSTITUTE(TELA_INCIAL!C36,".",""),"-",""),"/",""),"00000000000000"))</f>
        <v>00000000000000</v>
      </c>
      <c r="AG23" s="20" t="str">
        <f>LEFT(TELA_INCIAL!B36,40)&amp;REPT(" ",40-LEN(TELA_INCIAL!B36))</f>
        <v xml:space="preserve">                                        </v>
      </c>
      <c r="AH23" s="20" t="str">
        <f>LEFT(TELA_INCIAL!F36,40)&amp;REPT(" ",40-LEN(TELA_INCIAL!F36))</f>
        <v xml:space="preserve">                                        </v>
      </c>
      <c r="AI23" s="20" t="str">
        <f>LEFT(TELA_INCIAL!G36,10)&amp;REPT(" ",10-LEN(TELA_INCIAL!G36))</f>
        <v xml:space="preserve">          </v>
      </c>
      <c r="AJ23" s="20" t="str">
        <f t="shared" si="9"/>
        <v xml:space="preserve">  </v>
      </c>
      <c r="AK23" s="20" t="str">
        <f>TEXT(SUBSTITUTE(SUBSTITUTE(SUBSTITUTE(TELA_INCIAL!E36," ",""),".",""),"-",""),"00000000")</f>
        <v/>
      </c>
      <c r="AL23" s="20" t="str">
        <f>LEFT(TELA_INCIAL!H36,15)&amp;REPT(" ",15-LEN(TELA_INCIAL!H36))</f>
        <v xml:space="preserve">               </v>
      </c>
      <c r="AM23" s="20" t="str">
        <f>LEFT(TELA_INCIAL!I36,2)</f>
        <v/>
      </c>
      <c r="AN23" s="20" t="str">
        <f t="shared" si="10"/>
        <v xml:space="preserve">                              </v>
      </c>
      <c r="AO23" s="20" t="str">
        <f t="shared" si="11"/>
        <v xml:space="preserve">       </v>
      </c>
      <c r="AP23" s="20">
        <v>422</v>
      </c>
      <c r="AQ23" s="24" t="s">
        <v>71</v>
      </c>
      <c r="AR23" s="20" t="str">
        <f t="shared" si="16"/>
        <v>000013</v>
      </c>
      <c r="AS23" s="69" t="str">
        <f t="shared" si="17"/>
        <v/>
      </c>
      <c r="AT23" s="9">
        <f t="shared" si="13"/>
        <v>0</v>
      </c>
      <c r="AZ23" s="1"/>
      <c r="BA23" s="1">
        <v>1900</v>
      </c>
      <c r="BB23" s="9" t="s">
        <v>170</v>
      </c>
    </row>
    <row r="24" spans="1:54" x14ac:dyDescent="0.25">
      <c r="A24" s="9"/>
      <c r="B24" s="20" t="str">
        <f>IF(TELA_INCIAL!B37="","",1)</f>
        <v/>
      </c>
      <c r="C24" s="24" t="str">
        <f>TEXT(TELA_INCIAL!$C$9,"00")</f>
        <v>02</v>
      </c>
      <c r="D24" s="18" t="str">
        <f>TEXT(LEFT(SUBSTITUTE(SUBSTITUTE(SUBSTITUTE(TELA_INCIAL!$C$8,"/",""),"-",""),".",""),14),"00000000000000")</f>
        <v>11111111100011</v>
      </c>
      <c r="E24" s="20" t="str">
        <f t="shared" si="2"/>
        <v>15500000002000</v>
      </c>
      <c r="F24" s="20" t="str">
        <f t="shared" si="3"/>
        <v xml:space="preserve">      </v>
      </c>
      <c r="G24" s="20" t="str">
        <f t="shared" si="4"/>
        <v xml:space="preserve">                         </v>
      </c>
      <c r="H24" s="25" t="str">
        <f t="shared" si="14"/>
        <v>000000013</v>
      </c>
      <c r="I24" s="20" t="str">
        <f t="shared" si="6"/>
        <v xml:space="preserve">                              </v>
      </c>
      <c r="J24" s="20">
        <v>0</v>
      </c>
      <c r="K24" s="21" t="s">
        <v>121</v>
      </c>
      <c r="L24" s="20" t="s">
        <v>122</v>
      </c>
      <c r="M24" s="21" t="str">
        <f>IF(TELA_INCIAL!$C$14="Vinculada","10",IF(TELA_INCIAL!$C$20="não","00",TEXT(TELA_INCIAL!$D$20,"00")))</f>
        <v>00</v>
      </c>
      <c r="N24" s="20">
        <f>IF(TELA_INCIAL!$C$14="Vinculada",2,1)</f>
        <v>1</v>
      </c>
      <c r="O24" s="21" t="s">
        <v>64</v>
      </c>
      <c r="P24" s="26" t="str">
        <f t="shared" si="15"/>
        <v>0000000013</v>
      </c>
      <c r="Q24" s="27" t="str">
        <f>IF(TEXT(TELA_INCIAL!K37,"aa")="aa",TEXT(TELA_INCIAL!K37,"dd")&amp;TEXT(TELA_INCIAL!K37,"mm")&amp;TEXT(TELA_INCIAL!K37,"yy"),TEXT(TELA_INCIAL!K37,"dd")&amp;TEXT(TELA_INCIAL!K37,"mm")&amp;TEXT(TELA_INCIAL!K37,"aa"))</f>
        <v>000100</v>
      </c>
      <c r="R24" s="23" t="str">
        <f>TEXT(SUBSTITUTE(TEXT(TELA_INCIAL!J37,"###0,00"),",",""),"0000000000000")</f>
        <v>0000000000000</v>
      </c>
      <c r="S24" s="20">
        <v>422</v>
      </c>
      <c r="T24" s="20" t="str">
        <f t="shared" si="0"/>
        <v>15500</v>
      </c>
      <c r="U24" s="21" t="s">
        <v>64</v>
      </c>
      <c r="V24" s="20" t="s">
        <v>124</v>
      </c>
      <c r="W24" s="20" t="str">
        <f t="shared" ca="1" si="8"/>
        <v>280619</v>
      </c>
      <c r="X2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4" s="23" t="str">
        <f>IF(TELA_INCIAL!$C$18="sim",TEXT(SUBSTITUTE(TEXT((R24/100)*TELA_INCIAL!$D$18,"###0,00"),",",""),"0000000000000"),REPT(0,13))</f>
        <v>0000000000000</v>
      </c>
      <c r="AA24" s="20" t="s">
        <v>125</v>
      </c>
      <c r="AB24" s="20" t="s">
        <v>126</v>
      </c>
      <c r="AC24" s="20" t="s">
        <v>126</v>
      </c>
      <c r="AD24" s="20" t="str">
        <f>IF(ISERROR(IF(TELA_INCIAL!$C$19="não","0000000000000",IF(TEXT(VALUE(LEFT(Q24,2)&amp;"/"&amp;MID(Q24,3,2)&amp;"/"&amp;RIGHT(Q24,2))+1,"aa")="aa",TEXT(VALUE(LEFT(Q24,2)&amp;"/"&amp;MID(Q24,3,2)&amp;"/"&amp;RIGHT(Q24,2))+1,"dd")&amp;TEXT(VALUE(LEFT(Q24,2)&amp;"/"&amp;MID(Q24,3,2)&amp;"/"&amp;RIGHT(Q24,2))+1,"mm")&amp;TEXT(VALUE(LEFT(Q24,2)&amp;"/"&amp;MID(Q24,3,2)&amp;"/"&amp;RIGHT(Q24,2))+1,"yy")&amp;"0"&amp;TELA_INCIAL!$D$19*100&amp;"00"&amp;"000",TEXT(VALUE(LEFT(Q24,2)&amp;"/"&amp;MID(Q24,3,2)&amp;"/"&amp;RIGHT(Q24,2))+1,"dd")&amp;TEXT(VALUE(LEFT(Q24,2)&amp;"/"&amp;MID(Q24,3,2)&amp;"/"&amp;RIGHT(Q24,2))+1,"mm")&amp;TEXT(VALUE(LEFT(Q24,2)&amp;"/"&amp;MID(Q24,3,2)&amp;"/"&amp;RIGHT(Q24,2))+1,"aa")&amp;"0"&amp;TELA_INCIAL!$D$19*100&amp;"00"&amp;"000"))),"",IF(TELA_INCIAL!$C$19="não","0000000000000",IF(TEXT(VALUE(LEFT(Q24,2)&amp;"/"&amp;MID(Q24,3,2)&amp;"/"&amp;RIGHT(Q24,2))+1,"aa")="aa",TEXT(VALUE(LEFT(Q24,2)&amp;"/"&amp;MID(Q24,3,2)&amp;"/"&amp;RIGHT(Q24,2))+1,"dd")&amp;TEXT(VALUE(LEFT(Q24,2)&amp;"/"&amp;MID(Q24,3,2)&amp;"/"&amp;RIGHT(Q24,2))+1,"mm")&amp;TEXT(VALUE(LEFT(Q24,2)&amp;"/"&amp;MID(Q24,3,2)&amp;"/"&amp;RIGHT(Q24,2))+1,"yy")&amp;"0"&amp;TELA_INCIAL!$D$19*100&amp;"00"&amp;"000",TEXT(VALUE(LEFT(Q24,2)&amp;"/"&amp;MID(Q24,3,2)&amp;"/"&amp;RIGHT(Q24,2))+1,"dd")&amp;TEXT(VALUE(LEFT(Q24,2)&amp;"/"&amp;MID(Q24,3,2)&amp;"/"&amp;RIGHT(Q24,2))+1,"mm")&amp;TEXT(VALUE(LEFT(Q24,2)&amp;"/"&amp;MID(Q24,3,2)&amp;"/"&amp;RIGHT(Q24,2))+1,"aa")&amp;"0"&amp;TELA_INCIAL!$D$19*100&amp;"00"&amp;"000")))</f>
        <v/>
      </c>
      <c r="AE24" s="22" t="str">
        <f>IF(TELA_INCIAL!D37="pf","01","02")</f>
        <v>02</v>
      </c>
      <c r="AF24" s="29" t="str">
        <f>IF(TELA_INCIAL!C37="","00000000000000",TEXT(SUBSTITUTE(SUBSTITUTE(SUBSTITUTE(TELA_INCIAL!C37,".",""),"-",""),"/",""),"00000000000000"))</f>
        <v>00000000000000</v>
      </c>
      <c r="AG24" s="20" t="str">
        <f>LEFT(TELA_INCIAL!B37,40)&amp;REPT(" ",40-LEN(TELA_INCIAL!B37))</f>
        <v xml:space="preserve">                                        </v>
      </c>
      <c r="AH24" s="20" t="str">
        <f>LEFT(TELA_INCIAL!F37,40)&amp;REPT(" ",40-LEN(TELA_INCIAL!F37))</f>
        <v xml:space="preserve">                                        </v>
      </c>
      <c r="AI24" s="20" t="str">
        <f>LEFT(TELA_INCIAL!G37,10)&amp;REPT(" ",10-LEN(TELA_INCIAL!G37))</f>
        <v xml:space="preserve">          </v>
      </c>
      <c r="AJ24" s="20" t="str">
        <f t="shared" si="9"/>
        <v xml:space="preserve">  </v>
      </c>
      <c r="AK24" s="20" t="str">
        <f>TEXT(SUBSTITUTE(SUBSTITUTE(SUBSTITUTE(TELA_INCIAL!E37," ",""),".",""),"-",""),"00000000")</f>
        <v/>
      </c>
      <c r="AL24" s="20" t="str">
        <f>LEFT(TELA_INCIAL!H37,15)&amp;REPT(" ",15-LEN(TELA_INCIAL!H37))</f>
        <v xml:space="preserve">               </v>
      </c>
      <c r="AM24" s="20" t="str">
        <f>LEFT(TELA_INCIAL!I37,2)</f>
        <v/>
      </c>
      <c r="AN24" s="20" t="str">
        <f t="shared" si="10"/>
        <v xml:space="preserve">                              </v>
      </c>
      <c r="AO24" s="20" t="str">
        <f t="shared" si="11"/>
        <v xml:space="preserve">       </v>
      </c>
      <c r="AP24" s="20">
        <v>422</v>
      </c>
      <c r="AQ24" s="24" t="s">
        <v>71</v>
      </c>
      <c r="AR24" s="20" t="str">
        <f t="shared" si="16"/>
        <v>000014</v>
      </c>
      <c r="AS24" s="69" t="str">
        <f t="shared" si="17"/>
        <v/>
      </c>
      <c r="AT24" s="9">
        <f t="shared" si="13"/>
        <v>0</v>
      </c>
      <c r="AZ24" s="1"/>
      <c r="BA24" s="1">
        <v>2000</v>
      </c>
      <c r="BB24" s="9" t="s">
        <v>171</v>
      </c>
    </row>
    <row r="25" spans="1:54" x14ac:dyDescent="0.25">
      <c r="A25" s="9"/>
      <c r="B25" s="20" t="str">
        <f>IF(TELA_INCIAL!B38="","",1)</f>
        <v/>
      </c>
      <c r="C25" s="24" t="str">
        <f>TEXT(TELA_INCIAL!$C$9,"00")</f>
        <v>02</v>
      </c>
      <c r="D25" s="18" t="str">
        <f>TEXT(LEFT(SUBSTITUTE(SUBSTITUTE(SUBSTITUTE(TELA_INCIAL!$C$8,"/",""),"-",""),".",""),14),"00000000000000")</f>
        <v>11111111100011</v>
      </c>
      <c r="E25" s="20" t="str">
        <f t="shared" si="2"/>
        <v>15500000002000</v>
      </c>
      <c r="F25" s="20" t="str">
        <f t="shared" si="3"/>
        <v xml:space="preserve">      </v>
      </c>
      <c r="G25" s="20" t="str">
        <f t="shared" si="4"/>
        <v xml:space="preserve">                         </v>
      </c>
      <c r="H25" s="25" t="str">
        <f t="shared" si="14"/>
        <v>000000014</v>
      </c>
      <c r="I25" s="20" t="str">
        <f t="shared" si="6"/>
        <v xml:space="preserve">                              </v>
      </c>
      <c r="J25" s="20">
        <v>0</v>
      </c>
      <c r="K25" s="21" t="s">
        <v>121</v>
      </c>
      <c r="L25" s="20" t="s">
        <v>122</v>
      </c>
      <c r="M25" s="21" t="str">
        <f>IF(TELA_INCIAL!$C$14="Vinculada","10",IF(TELA_INCIAL!$C$20="não","00",TEXT(TELA_INCIAL!$D$20,"00")))</f>
        <v>00</v>
      </c>
      <c r="N25" s="20">
        <f>IF(TELA_INCIAL!$C$14="Vinculada",2,1)</f>
        <v>1</v>
      </c>
      <c r="O25" s="21" t="s">
        <v>64</v>
      </c>
      <c r="P25" s="26" t="str">
        <f t="shared" si="15"/>
        <v>0000000014</v>
      </c>
      <c r="Q25" s="27" t="str">
        <f>IF(TEXT(TELA_INCIAL!K38,"aa")="aa",TEXT(TELA_INCIAL!K38,"dd")&amp;TEXT(TELA_INCIAL!K38,"mm")&amp;TEXT(TELA_INCIAL!K38,"yy"),TEXT(TELA_INCIAL!K38,"dd")&amp;TEXT(TELA_INCIAL!K38,"mm")&amp;TEXT(TELA_INCIAL!K38,"aa"))</f>
        <v>000100</v>
      </c>
      <c r="R25" s="23" t="str">
        <f>TEXT(SUBSTITUTE(TEXT(TELA_INCIAL!J38,"###0,00"),",",""),"0000000000000")</f>
        <v>0000000000000</v>
      </c>
      <c r="S25" s="20">
        <v>422</v>
      </c>
      <c r="T25" s="20" t="str">
        <f t="shared" si="0"/>
        <v>15500</v>
      </c>
      <c r="U25" s="21" t="s">
        <v>64</v>
      </c>
      <c r="V25" s="20" t="s">
        <v>124</v>
      </c>
      <c r="W25" s="20" t="str">
        <f t="shared" ca="1" si="8"/>
        <v>280619</v>
      </c>
      <c r="X2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5" s="23" t="str">
        <f>IF(TELA_INCIAL!$C$18="sim",TEXT(SUBSTITUTE(TEXT((R25/100)*TELA_INCIAL!$D$18,"###0,00"),",",""),"0000000000000"),REPT(0,13))</f>
        <v>0000000000000</v>
      </c>
      <c r="AA25" s="20" t="s">
        <v>125</v>
      </c>
      <c r="AB25" s="20" t="s">
        <v>126</v>
      </c>
      <c r="AC25" s="20" t="s">
        <v>126</v>
      </c>
      <c r="AD25" s="20" t="str">
        <f>IF(ISERROR(IF(TELA_INCIAL!$C$19="não","0000000000000",IF(TEXT(VALUE(LEFT(Q25,2)&amp;"/"&amp;MID(Q25,3,2)&amp;"/"&amp;RIGHT(Q25,2))+1,"aa")="aa",TEXT(VALUE(LEFT(Q25,2)&amp;"/"&amp;MID(Q25,3,2)&amp;"/"&amp;RIGHT(Q25,2))+1,"dd")&amp;TEXT(VALUE(LEFT(Q25,2)&amp;"/"&amp;MID(Q25,3,2)&amp;"/"&amp;RIGHT(Q25,2))+1,"mm")&amp;TEXT(VALUE(LEFT(Q25,2)&amp;"/"&amp;MID(Q25,3,2)&amp;"/"&amp;RIGHT(Q25,2))+1,"yy")&amp;"0"&amp;TELA_INCIAL!$D$19*100&amp;"00"&amp;"000",TEXT(VALUE(LEFT(Q25,2)&amp;"/"&amp;MID(Q25,3,2)&amp;"/"&amp;RIGHT(Q25,2))+1,"dd")&amp;TEXT(VALUE(LEFT(Q25,2)&amp;"/"&amp;MID(Q25,3,2)&amp;"/"&amp;RIGHT(Q25,2))+1,"mm")&amp;TEXT(VALUE(LEFT(Q25,2)&amp;"/"&amp;MID(Q25,3,2)&amp;"/"&amp;RIGHT(Q25,2))+1,"aa")&amp;"0"&amp;TELA_INCIAL!$D$19*100&amp;"00"&amp;"000"))),"",IF(TELA_INCIAL!$C$19="não","0000000000000",IF(TEXT(VALUE(LEFT(Q25,2)&amp;"/"&amp;MID(Q25,3,2)&amp;"/"&amp;RIGHT(Q25,2))+1,"aa")="aa",TEXT(VALUE(LEFT(Q25,2)&amp;"/"&amp;MID(Q25,3,2)&amp;"/"&amp;RIGHT(Q25,2))+1,"dd")&amp;TEXT(VALUE(LEFT(Q25,2)&amp;"/"&amp;MID(Q25,3,2)&amp;"/"&amp;RIGHT(Q25,2))+1,"mm")&amp;TEXT(VALUE(LEFT(Q25,2)&amp;"/"&amp;MID(Q25,3,2)&amp;"/"&amp;RIGHT(Q25,2))+1,"yy")&amp;"0"&amp;TELA_INCIAL!$D$19*100&amp;"00"&amp;"000",TEXT(VALUE(LEFT(Q25,2)&amp;"/"&amp;MID(Q25,3,2)&amp;"/"&amp;RIGHT(Q25,2))+1,"dd")&amp;TEXT(VALUE(LEFT(Q25,2)&amp;"/"&amp;MID(Q25,3,2)&amp;"/"&amp;RIGHT(Q25,2))+1,"mm")&amp;TEXT(VALUE(LEFT(Q25,2)&amp;"/"&amp;MID(Q25,3,2)&amp;"/"&amp;RIGHT(Q25,2))+1,"aa")&amp;"0"&amp;TELA_INCIAL!$D$19*100&amp;"00"&amp;"000")))</f>
        <v/>
      </c>
      <c r="AE25" s="22" t="str">
        <f>IF(TELA_INCIAL!D38="pf","01","02")</f>
        <v>02</v>
      </c>
      <c r="AF25" s="29" t="str">
        <f>IF(TELA_INCIAL!C38="","00000000000000",TEXT(SUBSTITUTE(SUBSTITUTE(SUBSTITUTE(TELA_INCIAL!C38,".",""),"-",""),"/",""),"00000000000000"))</f>
        <v>00000000000000</v>
      </c>
      <c r="AG25" s="20" t="str">
        <f>LEFT(TELA_INCIAL!B38,40)&amp;REPT(" ",40-LEN(TELA_INCIAL!B38))</f>
        <v xml:space="preserve">                                        </v>
      </c>
      <c r="AH25" s="20" t="str">
        <f>LEFT(TELA_INCIAL!F38,40)&amp;REPT(" ",40-LEN(TELA_INCIAL!F38))</f>
        <v xml:space="preserve">                                        </v>
      </c>
      <c r="AI25" s="20" t="str">
        <f>LEFT(TELA_INCIAL!G38,10)&amp;REPT(" ",10-LEN(TELA_INCIAL!G38))</f>
        <v xml:space="preserve">          </v>
      </c>
      <c r="AJ25" s="20" t="str">
        <f t="shared" si="9"/>
        <v xml:space="preserve">  </v>
      </c>
      <c r="AK25" s="20" t="str">
        <f>TEXT(SUBSTITUTE(SUBSTITUTE(SUBSTITUTE(TELA_INCIAL!E38," ",""),".",""),"-",""),"00000000")</f>
        <v/>
      </c>
      <c r="AL25" s="20" t="str">
        <f>LEFT(TELA_INCIAL!H38,15)&amp;REPT(" ",15-LEN(TELA_INCIAL!H38))</f>
        <v xml:space="preserve">               </v>
      </c>
      <c r="AM25" s="20" t="str">
        <f>LEFT(TELA_INCIAL!I38,2)</f>
        <v/>
      </c>
      <c r="AN25" s="20" t="str">
        <f t="shared" si="10"/>
        <v xml:space="preserve">                              </v>
      </c>
      <c r="AO25" s="20" t="str">
        <f t="shared" si="11"/>
        <v xml:space="preserve">       </v>
      </c>
      <c r="AP25" s="20">
        <v>422</v>
      </c>
      <c r="AQ25" s="24" t="s">
        <v>71</v>
      </c>
      <c r="AR25" s="20" t="str">
        <f t="shared" si="16"/>
        <v>000015</v>
      </c>
      <c r="AS25" s="69" t="str">
        <f t="shared" si="17"/>
        <v/>
      </c>
      <c r="AT25" s="9">
        <f t="shared" si="13"/>
        <v>0</v>
      </c>
      <c r="AZ25" s="1"/>
      <c r="BA25" s="1">
        <v>2100</v>
      </c>
      <c r="BB25" s="9" t="s">
        <v>172</v>
      </c>
    </row>
    <row r="26" spans="1:54" x14ac:dyDescent="0.25">
      <c r="A26" s="9"/>
      <c r="B26" s="20" t="str">
        <f>IF(TELA_INCIAL!B39="","",1)</f>
        <v/>
      </c>
      <c r="C26" s="24" t="str">
        <f>TEXT(TELA_INCIAL!$C$9,"00")</f>
        <v>02</v>
      </c>
      <c r="D26" s="18" t="str">
        <f>TEXT(LEFT(SUBSTITUTE(SUBSTITUTE(SUBSTITUTE(TELA_INCIAL!$C$8,"/",""),"-",""),".",""),14),"00000000000000")</f>
        <v>11111111100011</v>
      </c>
      <c r="E26" s="20" t="str">
        <f t="shared" si="2"/>
        <v>15500000002000</v>
      </c>
      <c r="F26" s="20" t="str">
        <f t="shared" si="3"/>
        <v xml:space="preserve">      </v>
      </c>
      <c r="G26" s="20" t="str">
        <f t="shared" si="4"/>
        <v xml:space="preserve">                         </v>
      </c>
      <c r="H26" s="25" t="str">
        <f t="shared" si="14"/>
        <v>000000015</v>
      </c>
      <c r="I26" s="20" t="str">
        <f t="shared" si="6"/>
        <v xml:space="preserve">                              </v>
      </c>
      <c r="J26" s="20">
        <v>0</v>
      </c>
      <c r="K26" s="21" t="s">
        <v>121</v>
      </c>
      <c r="L26" s="20" t="s">
        <v>122</v>
      </c>
      <c r="M26" s="21" t="str">
        <f>IF(TELA_INCIAL!$C$14="Vinculada","10",IF(TELA_INCIAL!$C$20="não","00",TEXT(TELA_INCIAL!$D$20,"00")))</f>
        <v>00</v>
      </c>
      <c r="N26" s="20">
        <f>IF(TELA_INCIAL!$C$14="Vinculada",2,1)</f>
        <v>1</v>
      </c>
      <c r="O26" s="21" t="s">
        <v>64</v>
      </c>
      <c r="P26" s="26" t="str">
        <f t="shared" si="15"/>
        <v>0000000015</v>
      </c>
      <c r="Q26" s="27" t="str">
        <f>IF(TEXT(TELA_INCIAL!K39,"aa")="aa",TEXT(TELA_INCIAL!K39,"dd")&amp;TEXT(TELA_INCIAL!K39,"mm")&amp;TEXT(TELA_INCIAL!K39,"yy"),TEXT(TELA_INCIAL!K39,"dd")&amp;TEXT(TELA_INCIAL!K39,"mm")&amp;TEXT(TELA_INCIAL!K39,"aa"))</f>
        <v>000100</v>
      </c>
      <c r="R26" s="23" t="str">
        <f>TEXT(SUBSTITUTE(TEXT(TELA_INCIAL!J39,"###0,00"),",",""),"0000000000000")</f>
        <v>0000000000000</v>
      </c>
      <c r="S26" s="20">
        <v>422</v>
      </c>
      <c r="T26" s="20" t="str">
        <f t="shared" si="0"/>
        <v>15500</v>
      </c>
      <c r="U26" s="21" t="s">
        <v>64</v>
      </c>
      <c r="V26" s="20" t="s">
        <v>124</v>
      </c>
      <c r="W26" s="20" t="str">
        <f t="shared" ca="1" si="8"/>
        <v>280619</v>
      </c>
      <c r="X2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6" s="23" t="str">
        <f>IF(TELA_INCIAL!$C$18="sim",TEXT(SUBSTITUTE(TEXT((R26/100)*TELA_INCIAL!$D$18,"###0,00"),",",""),"0000000000000"),REPT(0,13))</f>
        <v>0000000000000</v>
      </c>
      <c r="AA26" s="20" t="s">
        <v>125</v>
      </c>
      <c r="AB26" s="20" t="s">
        <v>126</v>
      </c>
      <c r="AC26" s="20" t="s">
        <v>126</v>
      </c>
      <c r="AD26" s="20" t="str">
        <f>IF(ISERROR(IF(TELA_INCIAL!$C$19="não","0000000000000",IF(TEXT(VALUE(LEFT(Q26,2)&amp;"/"&amp;MID(Q26,3,2)&amp;"/"&amp;RIGHT(Q26,2))+1,"aa")="aa",TEXT(VALUE(LEFT(Q26,2)&amp;"/"&amp;MID(Q26,3,2)&amp;"/"&amp;RIGHT(Q26,2))+1,"dd")&amp;TEXT(VALUE(LEFT(Q26,2)&amp;"/"&amp;MID(Q26,3,2)&amp;"/"&amp;RIGHT(Q26,2))+1,"mm")&amp;TEXT(VALUE(LEFT(Q26,2)&amp;"/"&amp;MID(Q26,3,2)&amp;"/"&amp;RIGHT(Q26,2))+1,"yy")&amp;"0"&amp;TELA_INCIAL!$D$19*100&amp;"00"&amp;"000",TEXT(VALUE(LEFT(Q26,2)&amp;"/"&amp;MID(Q26,3,2)&amp;"/"&amp;RIGHT(Q26,2))+1,"dd")&amp;TEXT(VALUE(LEFT(Q26,2)&amp;"/"&amp;MID(Q26,3,2)&amp;"/"&amp;RIGHT(Q26,2))+1,"mm")&amp;TEXT(VALUE(LEFT(Q26,2)&amp;"/"&amp;MID(Q26,3,2)&amp;"/"&amp;RIGHT(Q26,2))+1,"aa")&amp;"0"&amp;TELA_INCIAL!$D$19*100&amp;"00"&amp;"000"))),"",IF(TELA_INCIAL!$C$19="não","0000000000000",IF(TEXT(VALUE(LEFT(Q26,2)&amp;"/"&amp;MID(Q26,3,2)&amp;"/"&amp;RIGHT(Q26,2))+1,"aa")="aa",TEXT(VALUE(LEFT(Q26,2)&amp;"/"&amp;MID(Q26,3,2)&amp;"/"&amp;RIGHT(Q26,2))+1,"dd")&amp;TEXT(VALUE(LEFT(Q26,2)&amp;"/"&amp;MID(Q26,3,2)&amp;"/"&amp;RIGHT(Q26,2))+1,"mm")&amp;TEXT(VALUE(LEFT(Q26,2)&amp;"/"&amp;MID(Q26,3,2)&amp;"/"&amp;RIGHT(Q26,2))+1,"yy")&amp;"0"&amp;TELA_INCIAL!$D$19*100&amp;"00"&amp;"000",TEXT(VALUE(LEFT(Q26,2)&amp;"/"&amp;MID(Q26,3,2)&amp;"/"&amp;RIGHT(Q26,2))+1,"dd")&amp;TEXT(VALUE(LEFT(Q26,2)&amp;"/"&amp;MID(Q26,3,2)&amp;"/"&amp;RIGHT(Q26,2))+1,"mm")&amp;TEXT(VALUE(LEFT(Q26,2)&amp;"/"&amp;MID(Q26,3,2)&amp;"/"&amp;RIGHT(Q26,2))+1,"aa")&amp;"0"&amp;TELA_INCIAL!$D$19*100&amp;"00"&amp;"000")))</f>
        <v/>
      </c>
      <c r="AE26" s="22" t="str">
        <f>IF(TELA_INCIAL!D39="pf","01","02")</f>
        <v>02</v>
      </c>
      <c r="AF26" s="29" t="str">
        <f>IF(TELA_INCIAL!C39="","00000000000000",TEXT(SUBSTITUTE(SUBSTITUTE(SUBSTITUTE(TELA_INCIAL!C39,".",""),"-",""),"/",""),"00000000000000"))</f>
        <v>00000000000000</v>
      </c>
      <c r="AG26" s="20" t="str">
        <f>LEFT(TELA_INCIAL!B39,40)&amp;REPT(" ",40-LEN(TELA_INCIAL!B39))</f>
        <v xml:space="preserve">                                        </v>
      </c>
      <c r="AH26" s="20" t="str">
        <f>LEFT(TELA_INCIAL!F39,40)&amp;REPT(" ",40-LEN(TELA_INCIAL!F39))</f>
        <v xml:space="preserve">                                        </v>
      </c>
      <c r="AI26" s="20" t="str">
        <f>LEFT(TELA_INCIAL!G39,10)&amp;REPT(" ",10-LEN(TELA_INCIAL!G39))</f>
        <v xml:space="preserve">          </v>
      </c>
      <c r="AJ26" s="20" t="str">
        <f t="shared" si="9"/>
        <v xml:space="preserve">  </v>
      </c>
      <c r="AK26" s="20" t="str">
        <f>TEXT(SUBSTITUTE(SUBSTITUTE(SUBSTITUTE(TELA_INCIAL!E39," ",""),".",""),"-",""),"00000000")</f>
        <v/>
      </c>
      <c r="AL26" s="20" t="str">
        <f>LEFT(TELA_INCIAL!H39,15)&amp;REPT(" ",15-LEN(TELA_INCIAL!H39))</f>
        <v xml:space="preserve">               </v>
      </c>
      <c r="AM26" s="20" t="str">
        <f>LEFT(TELA_INCIAL!I39,2)</f>
        <v/>
      </c>
      <c r="AN26" s="20" t="str">
        <f t="shared" si="10"/>
        <v xml:space="preserve">                              </v>
      </c>
      <c r="AO26" s="20" t="str">
        <f t="shared" si="11"/>
        <v xml:space="preserve">       </v>
      </c>
      <c r="AP26" s="20">
        <v>422</v>
      </c>
      <c r="AQ26" s="24" t="s">
        <v>71</v>
      </c>
      <c r="AR26" s="20" t="str">
        <f t="shared" si="16"/>
        <v>000016</v>
      </c>
      <c r="AS26" s="69" t="str">
        <f t="shared" si="17"/>
        <v/>
      </c>
      <c r="AT26" s="9">
        <f t="shared" si="13"/>
        <v>0</v>
      </c>
      <c r="AZ26" s="1"/>
      <c r="BA26" s="1">
        <v>2200</v>
      </c>
      <c r="BB26" s="9" t="s">
        <v>173</v>
      </c>
    </row>
    <row r="27" spans="1:54" x14ac:dyDescent="0.25">
      <c r="A27" s="9"/>
      <c r="B27" s="20" t="str">
        <f>IF(TELA_INCIAL!B40="","",1)</f>
        <v/>
      </c>
      <c r="C27" s="24" t="str">
        <f>TEXT(TELA_INCIAL!$C$9,"00")</f>
        <v>02</v>
      </c>
      <c r="D27" s="18" t="str">
        <f>TEXT(LEFT(SUBSTITUTE(SUBSTITUTE(SUBSTITUTE(TELA_INCIAL!$C$8,"/",""),"-",""),".",""),14),"00000000000000")</f>
        <v>11111111100011</v>
      </c>
      <c r="E27" s="20" t="str">
        <f t="shared" si="2"/>
        <v>15500000002000</v>
      </c>
      <c r="F27" s="20" t="str">
        <f t="shared" si="3"/>
        <v xml:space="preserve">      </v>
      </c>
      <c r="G27" s="20" t="str">
        <f t="shared" si="4"/>
        <v xml:space="preserve">                         </v>
      </c>
      <c r="H27" s="25" t="str">
        <f t="shared" si="14"/>
        <v>000000016</v>
      </c>
      <c r="I27" s="20" t="str">
        <f t="shared" si="6"/>
        <v xml:space="preserve">                              </v>
      </c>
      <c r="J27" s="20">
        <v>0</v>
      </c>
      <c r="K27" s="21" t="s">
        <v>121</v>
      </c>
      <c r="L27" s="20" t="s">
        <v>122</v>
      </c>
      <c r="M27" s="21" t="str">
        <f>IF(TELA_INCIAL!$C$14="Vinculada","10",IF(TELA_INCIAL!$C$20="não","00",TEXT(TELA_INCIAL!$D$20,"00")))</f>
        <v>00</v>
      </c>
      <c r="N27" s="20">
        <f>IF(TELA_INCIAL!$C$14="Vinculada",2,1)</f>
        <v>1</v>
      </c>
      <c r="O27" s="21" t="s">
        <v>64</v>
      </c>
      <c r="P27" s="26" t="str">
        <f t="shared" si="15"/>
        <v>0000000016</v>
      </c>
      <c r="Q27" s="27" t="str">
        <f>IF(TEXT(TELA_INCIAL!K40,"aa")="aa",TEXT(TELA_INCIAL!K40,"dd")&amp;TEXT(TELA_INCIAL!K40,"mm")&amp;TEXT(TELA_INCIAL!K40,"yy"),TEXT(TELA_INCIAL!K40,"dd")&amp;TEXT(TELA_INCIAL!K40,"mm")&amp;TEXT(TELA_INCIAL!K40,"aa"))</f>
        <v>000100</v>
      </c>
      <c r="R27" s="23" t="str">
        <f>TEXT(SUBSTITUTE(TEXT(TELA_INCIAL!J40,"###0,00"),",",""),"0000000000000")</f>
        <v>0000000000000</v>
      </c>
      <c r="S27" s="20">
        <v>422</v>
      </c>
      <c r="T27" s="20" t="str">
        <f t="shared" si="0"/>
        <v>15500</v>
      </c>
      <c r="U27" s="21" t="s">
        <v>64</v>
      </c>
      <c r="V27" s="20" t="s">
        <v>124</v>
      </c>
      <c r="W27" s="20" t="str">
        <f t="shared" ca="1" si="8"/>
        <v>280619</v>
      </c>
      <c r="X2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7" s="23" t="str">
        <f>IF(TELA_INCIAL!$C$18="sim",TEXT(SUBSTITUTE(TEXT((R27/100)*TELA_INCIAL!$D$18,"###0,00"),",",""),"0000000000000"),REPT(0,13))</f>
        <v>0000000000000</v>
      </c>
      <c r="AA27" s="20" t="s">
        <v>125</v>
      </c>
      <c r="AB27" s="20" t="s">
        <v>126</v>
      </c>
      <c r="AC27" s="20" t="s">
        <v>126</v>
      </c>
      <c r="AD27" s="20" t="str">
        <f>IF(ISERROR(IF(TELA_INCIAL!$C$19="não","0000000000000",IF(TEXT(VALUE(LEFT(Q27,2)&amp;"/"&amp;MID(Q27,3,2)&amp;"/"&amp;RIGHT(Q27,2))+1,"aa")="aa",TEXT(VALUE(LEFT(Q27,2)&amp;"/"&amp;MID(Q27,3,2)&amp;"/"&amp;RIGHT(Q27,2))+1,"dd")&amp;TEXT(VALUE(LEFT(Q27,2)&amp;"/"&amp;MID(Q27,3,2)&amp;"/"&amp;RIGHT(Q27,2))+1,"mm")&amp;TEXT(VALUE(LEFT(Q27,2)&amp;"/"&amp;MID(Q27,3,2)&amp;"/"&amp;RIGHT(Q27,2))+1,"yy")&amp;"0"&amp;TELA_INCIAL!$D$19*100&amp;"00"&amp;"000",TEXT(VALUE(LEFT(Q27,2)&amp;"/"&amp;MID(Q27,3,2)&amp;"/"&amp;RIGHT(Q27,2))+1,"dd")&amp;TEXT(VALUE(LEFT(Q27,2)&amp;"/"&amp;MID(Q27,3,2)&amp;"/"&amp;RIGHT(Q27,2))+1,"mm")&amp;TEXT(VALUE(LEFT(Q27,2)&amp;"/"&amp;MID(Q27,3,2)&amp;"/"&amp;RIGHT(Q27,2))+1,"aa")&amp;"0"&amp;TELA_INCIAL!$D$19*100&amp;"00"&amp;"000"))),"",IF(TELA_INCIAL!$C$19="não","0000000000000",IF(TEXT(VALUE(LEFT(Q27,2)&amp;"/"&amp;MID(Q27,3,2)&amp;"/"&amp;RIGHT(Q27,2))+1,"aa")="aa",TEXT(VALUE(LEFT(Q27,2)&amp;"/"&amp;MID(Q27,3,2)&amp;"/"&amp;RIGHT(Q27,2))+1,"dd")&amp;TEXT(VALUE(LEFT(Q27,2)&amp;"/"&amp;MID(Q27,3,2)&amp;"/"&amp;RIGHT(Q27,2))+1,"mm")&amp;TEXT(VALUE(LEFT(Q27,2)&amp;"/"&amp;MID(Q27,3,2)&amp;"/"&amp;RIGHT(Q27,2))+1,"yy")&amp;"0"&amp;TELA_INCIAL!$D$19*100&amp;"00"&amp;"000",TEXT(VALUE(LEFT(Q27,2)&amp;"/"&amp;MID(Q27,3,2)&amp;"/"&amp;RIGHT(Q27,2))+1,"dd")&amp;TEXT(VALUE(LEFT(Q27,2)&amp;"/"&amp;MID(Q27,3,2)&amp;"/"&amp;RIGHT(Q27,2))+1,"mm")&amp;TEXT(VALUE(LEFT(Q27,2)&amp;"/"&amp;MID(Q27,3,2)&amp;"/"&amp;RIGHT(Q27,2))+1,"aa")&amp;"0"&amp;TELA_INCIAL!$D$19*100&amp;"00"&amp;"000")))</f>
        <v/>
      </c>
      <c r="AE27" s="22" t="str">
        <f>IF(TELA_INCIAL!D40="pf","01","02")</f>
        <v>02</v>
      </c>
      <c r="AF27" s="29" t="str">
        <f>IF(TELA_INCIAL!C40="","00000000000000",TEXT(SUBSTITUTE(SUBSTITUTE(SUBSTITUTE(TELA_INCIAL!C40,".",""),"-",""),"/",""),"00000000000000"))</f>
        <v>00000000000000</v>
      </c>
      <c r="AG27" s="20" t="str">
        <f>LEFT(TELA_INCIAL!B40,40)&amp;REPT(" ",40-LEN(TELA_INCIAL!B40))</f>
        <v xml:space="preserve">                                        </v>
      </c>
      <c r="AH27" s="20" t="str">
        <f>LEFT(TELA_INCIAL!F40,40)&amp;REPT(" ",40-LEN(TELA_INCIAL!F40))</f>
        <v xml:space="preserve">                                        </v>
      </c>
      <c r="AI27" s="20" t="str">
        <f>LEFT(TELA_INCIAL!G40,10)&amp;REPT(" ",10-LEN(TELA_INCIAL!G40))</f>
        <v xml:space="preserve">          </v>
      </c>
      <c r="AJ27" s="20" t="str">
        <f t="shared" si="9"/>
        <v xml:space="preserve">  </v>
      </c>
      <c r="AK27" s="20" t="str">
        <f>TEXT(SUBSTITUTE(SUBSTITUTE(SUBSTITUTE(TELA_INCIAL!E40," ",""),".",""),"-",""),"00000000")</f>
        <v/>
      </c>
      <c r="AL27" s="20" t="str">
        <f>LEFT(TELA_INCIAL!H40,15)&amp;REPT(" ",15-LEN(TELA_INCIAL!H40))</f>
        <v xml:space="preserve">               </v>
      </c>
      <c r="AM27" s="20" t="str">
        <f>LEFT(TELA_INCIAL!I40,2)</f>
        <v/>
      </c>
      <c r="AN27" s="20" t="str">
        <f t="shared" si="10"/>
        <v xml:space="preserve">                              </v>
      </c>
      <c r="AO27" s="20" t="str">
        <f t="shared" si="11"/>
        <v xml:space="preserve">       </v>
      </c>
      <c r="AP27" s="20">
        <v>422</v>
      </c>
      <c r="AQ27" s="24" t="s">
        <v>71</v>
      </c>
      <c r="AR27" s="20" t="str">
        <f t="shared" si="16"/>
        <v>000017</v>
      </c>
      <c r="AS27" s="69" t="str">
        <f t="shared" si="17"/>
        <v/>
      </c>
      <c r="AT27" s="9">
        <f t="shared" si="13"/>
        <v>0</v>
      </c>
      <c r="AZ27" s="1"/>
      <c r="BA27" s="1">
        <v>2300</v>
      </c>
      <c r="BB27" s="9" t="s">
        <v>174</v>
      </c>
    </row>
    <row r="28" spans="1:54" x14ac:dyDescent="0.25">
      <c r="A28" s="9"/>
      <c r="B28" s="20" t="str">
        <f>IF(TELA_INCIAL!B41="","",1)</f>
        <v/>
      </c>
      <c r="C28" s="24" t="str">
        <f>TEXT(TELA_INCIAL!$C$9,"00")</f>
        <v>02</v>
      </c>
      <c r="D28" s="18" t="str">
        <f>TEXT(LEFT(SUBSTITUTE(SUBSTITUTE(SUBSTITUTE(TELA_INCIAL!$C$8,"/",""),"-",""),".",""),14),"00000000000000")</f>
        <v>11111111100011</v>
      </c>
      <c r="E28" s="20" t="str">
        <f t="shared" si="2"/>
        <v>15500000002000</v>
      </c>
      <c r="F28" s="20" t="str">
        <f t="shared" si="3"/>
        <v xml:space="preserve">      </v>
      </c>
      <c r="G28" s="20" t="str">
        <f t="shared" si="4"/>
        <v xml:space="preserve">                         </v>
      </c>
      <c r="H28" s="25" t="str">
        <f t="shared" si="14"/>
        <v>000000017</v>
      </c>
      <c r="I28" s="20" t="str">
        <f t="shared" si="6"/>
        <v xml:space="preserve">                              </v>
      </c>
      <c r="J28" s="20">
        <v>0</v>
      </c>
      <c r="K28" s="21" t="s">
        <v>121</v>
      </c>
      <c r="L28" s="20" t="s">
        <v>122</v>
      </c>
      <c r="M28" s="21" t="str">
        <f>IF(TELA_INCIAL!$C$14="Vinculada","10",IF(TELA_INCIAL!$C$20="não","00",TEXT(TELA_INCIAL!$D$20,"00")))</f>
        <v>00</v>
      </c>
      <c r="N28" s="20">
        <f>IF(TELA_INCIAL!$C$14="Vinculada",2,1)</f>
        <v>1</v>
      </c>
      <c r="O28" s="21" t="s">
        <v>64</v>
      </c>
      <c r="P28" s="26" t="str">
        <f t="shared" si="15"/>
        <v>0000000017</v>
      </c>
      <c r="Q28" s="27" t="str">
        <f>IF(TEXT(TELA_INCIAL!K41,"aa")="aa",TEXT(TELA_INCIAL!K41,"dd")&amp;TEXT(TELA_INCIAL!K41,"mm")&amp;TEXT(TELA_INCIAL!K41,"yy"),TEXT(TELA_INCIAL!K41,"dd")&amp;TEXT(TELA_INCIAL!K41,"mm")&amp;TEXT(TELA_INCIAL!K41,"aa"))</f>
        <v>000100</v>
      </c>
      <c r="R28" s="23" t="str">
        <f>TEXT(SUBSTITUTE(TEXT(TELA_INCIAL!J41,"###0,00"),",",""),"0000000000000")</f>
        <v>0000000000000</v>
      </c>
      <c r="S28" s="20">
        <v>422</v>
      </c>
      <c r="T28" s="20" t="str">
        <f t="shared" si="0"/>
        <v>15500</v>
      </c>
      <c r="U28" s="21" t="s">
        <v>64</v>
      </c>
      <c r="V28" s="20" t="s">
        <v>124</v>
      </c>
      <c r="W28" s="20" t="str">
        <f t="shared" ca="1" si="8"/>
        <v>280619</v>
      </c>
      <c r="X2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8" s="23" t="str">
        <f>IF(TELA_INCIAL!$C$18="sim",TEXT(SUBSTITUTE(TEXT((R28/100)*TELA_INCIAL!$D$18,"###0,00"),",",""),"0000000000000"),REPT(0,13))</f>
        <v>0000000000000</v>
      </c>
      <c r="AA28" s="20" t="s">
        <v>125</v>
      </c>
      <c r="AB28" s="20" t="s">
        <v>126</v>
      </c>
      <c r="AC28" s="20" t="s">
        <v>126</v>
      </c>
      <c r="AD28" s="20" t="str">
        <f>IF(ISERROR(IF(TELA_INCIAL!$C$19="não","0000000000000",IF(TEXT(VALUE(LEFT(Q28,2)&amp;"/"&amp;MID(Q28,3,2)&amp;"/"&amp;RIGHT(Q28,2))+1,"aa")="aa",TEXT(VALUE(LEFT(Q28,2)&amp;"/"&amp;MID(Q28,3,2)&amp;"/"&amp;RIGHT(Q28,2))+1,"dd")&amp;TEXT(VALUE(LEFT(Q28,2)&amp;"/"&amp;MID(Q28,3,2)&amp;"/"&amp;RIGHT(Q28,2))+1,"mm")&amp;TEXT(VALUE(LEFT(Q28,2)&amp;"/"&amp;MID(Q28,3,2)&amp;"/"&amp;RIGHT(Q28,2))+1,"yy")&amp;"0"&amp;TELA_INCIAL!$D$19*100&amp;"00"&amp;"000",TEXT(VALUE(LEFT(Q28,2)&amp;"/"&amp;MID(Q28,3,2)&amp;"/"&amp;RIGHT(Q28,2))+1,"dd")&amp;TEXT(VALUE(LEFT(Q28,2)&amp;"/"&amp;MID(Q28,3,2)&amp;"/"&amp;RIGHT(Q28,2))+1,"mm")&amp;TEXT(VALUE(LEFT(Q28,2)&amp;"/"&amp;MID(Q28,3,2)&amp;"/"&amp;RIGHT(Q28,2))+1,"aa")&amp;"0"&amp;TELA_INCIAL!$D$19*100&amp;"00"&amp;"000"))),"",IF(TELA_INCIAL!$C$19="não","0000000000000",IF(TEXT(VALUE(LEFT(Q28,2)&amp;"/"&amp;MID(Q28,3,2)&amp;"/"&amp;RIGHT(Q28,2))+1,"aa")="aa",TEXT(VALUE(LEFT(Q28,2)&amp;"/"&amp;MID(Q28,3,2)&amp;"/"&amp;RIGHT(Q28,2))+1,"dd")&amp;TEXT(VALUE(LEFT(Q28,2)&amp;"/"&amp;MID(Q28,3,2)&amp;"/"&amp;RIGHT(Q28,2))+1,"mm")&amp;TEXT(VALUE(LEFT(Q28,2)&amp;"/"&amp;MID(Q28,3,2)&amp;"/"&amp;RIGHT(Q28,2))+1,"yy")&amp;"0"&amp;TELA_INCIAL!$D$19*100&amp;"00"&amp;"000",TEXT(VALUE(LEFT(Q28,2)&amp;"/"&amp;MID(Q28,3,2)&amp;"/"&amp;RIGHT(Q28,2))+1,"dd")&amp;TEXT(VALUE(LEFT(Q28,2)&amp;"/"&amp;MID(Q28,3,2)&amp;"/"&amp;RIGHT(Q28,2))+1,"mm")&amp;TEXT(VALUE(LEFT(Q28,2)&amp;"/"&amp;MID(Q28,3,2)&amp;"/"&amp;RIGHT(Q28,2))+1,"aa")&amp;"0"&amp;TELA_INCIAL!$D$19*100&amp;"00"&amp;"000")))</f>
        <v/>
      </c>
      <c r="AE28" s="22" t="str">
        <f>IF(TELA_INCIAL!D41="pf","01","02")</f>
        <v>02</v>
      </c>
      <c r="AF28" s="29" t="str">
        <f>IF(TELA_INCIAL!C41="","00000000000000",TEXT(SUBSTITUTE(SUBSTITUTE(SUBSTITUTE(TELA_INCIAL!C41,".",""),"-",""),"/",""),"00000000000000"))</f>
        <v>00000000000000</v>
      </c>
      <c r="AG28" s="20" t="str">
        <f>LEFT(TELA_INCIAL!B41,40)&amp;REPT(" ",40-LEN(TELA_INCIAL!B41))</f>
        <v xml:space="preserve">                                        </v>
      </c>
      <c r="AH28" s="20" t="str">
        <f>LEFT(TELA_INCIAL!F41,40)&amp;REPT(" ",40-LEN(TELA_INCIAL!F41))</f>
        <v xml:space="preserve">                                        </v>
      </c>
      <c r="AI28" s="20" t="str">
        <f>LEFT(TELA_INCIAL!G41,10)&amp;REPT(" ",10-LEN(TELA_INCIAL!G41))</f>
        <v xml:space="preserve">          </v>
      </c>
      <c r="AJ28" s="20" t="str">
        <f t="shared" si="9"/>
        <v xml:space="preserve">  </v>
      </c>
      <c r="AK28" s="20" t="str">
        <f>TEXT(SUBSTITUTE(SUBSTITUTE(SUBSTITUTE(TELA_INCIAL!E41," ",""),".",""),"-",""),"00000000")</f>
        <v/>
      </c>
      <c r="AL28" s="20" t="str">
        <f>LEFT(TELA_INCIAL!H41,15)&amp;REPT(" ",15-LEN(TELA_INCIAL!H41))</f>
        <v xml:space="preserve">               </v>
      </c>
      <c r="AM28" s="20" t="str">
        <f>LEFT(TELA_INCIAL!I41,2)</f>
        <v/>
      </c>
      <c r="AN28" s="20" t="str">
        <f t="shared" si="10"/>
        <v xml:space="preserve">                              </v>
      </c>
      <c r="AO28" s="20" t="str">
        <f t="shared" si="11"/>
        <v xml:space="preserve">       </v>
      </c>
      <c r="AP28" s="20">
        <v>422</v>
      </c>
      <c r="AQ28" s="24" t="s">
        <v>71</v>
      </c>
      <c r="AR28" s="20" t="str">
        <f t="shared" si="16"/>
        <v>000018</v>
      </c>
      <c r="AS28" s="69" t="str">
        <f t="shared" si="17"/>
        <v/>
      </c>
      <c r="AT28" s="9">
        <f t="shared" si="13"/>
        <v>0</v>
      </c>
      <c r="AZ28" s="1"/>
      <c r="BA28" s="1">
        <v>2400</v>
      </c>
      <c r="BB28" s="9" t="s">
        <v>175</v>
      </c>
    </row>
    <row r="29" spans="1:54" x14ac:dyDescent="0.25">
      <c r="A29" s="9"/>
      <c r="B29" s="20" t="str">
        <f>IF(TELA_INCIAL!B42="","",1)</f>
        <v/>
      </c>
      <c r="C29" s="24" t="str">
        <f>TEXT(TELA_INCIAL!$C$9,"00")</f>
        <v>02</v>
      </c>
      <c r="D29" s="18" t="str">
        <f>TEXT(LEFT(SUBSTITUTE(SUBSTITUTE(SUBSTITUTE(TELA_INCIAL!$C$8,"/",""),"-",""),".",""),14),"00000000000000")</f>
        <v>11111111100011</v>
      </c>
      <c r="E29" s="20" t="str">
        <f t="shared" si="2"/>
        <v>15500000002000</v>
      </c>
      <c r="F29" s="20" t="str">
        <f t="shared" si="3"/>
        <v xml:space="preserve">      </v>
      </c>
      <c r="G29" s="20" t="str">
        <f t="shared" si="4"/>
        <v xml:space="preserve">                         </v>
      </c>
      <c r="H29" s="25" t="str">
        <f t="shared" si="14"/>
        <v>000000018</v>
      </c>
      <c r="I29" s="20" t="str">
        <f t="shared" si="6"/>
        <v xml:space="preserve">                              </v>
      </c>
      <c r="J29" s="20">
        <v>0</v>
      </c>
      <c r="K29" s="21" t="s">
        <v>121</v>
      </c>
      <c r="L29" s="20" t="s">
        <v>122</v>
      </c>
      <c r="M29" s="21" t="str">
        <f>IF(TELA_INCIAL!$C$14="Vinculada","10",IF(TELA_INCIAL!$C$20="não","00",TEXT(TELA_INCIAL!$D$20,"00")))</f>
        <v>00</v>
      </c>
      <c r="N29" s="20">
        <f>IF(TELA_INCIAL!$C$14="Vinculada",2,1)</f>
        <v>1</v>
      </c>
      <c r="O29" s="21" t="s">
        <v>64</v>
      </c>
      <c r="P29" s="26" t="str">
        <f t="shared" si="15"/>
        <v>0000000018</v>
      </c>
      <c r="Q29" s="27" t="str">
        <f>IF(TEXT(TELA_INCIAL!K42,"aa")="aa",TEXT(TELA_INCIAL!K42,"dd")&amp;TEXT(TELA_INCIAL!K42,"mm")&amp;TEXT(TELA_INCIAL!K42,"yy"),TEXT(TELA_INCIAL!K42,"dd")&amp;TEXT(TELA_INCIAL!K42,"mm")&amp;TEXT(TELA_INCIAL!K42,"aa"))</f>
        <v>000100</v>
      </c>
      <c r="R29" s="23" t="str">
        <f>TEXT(SUBSTITUTE(TEXT(TELA_INCIAL!J42,"###0,00"),",",""),"0000000000000")</f>
        <v>0000000000000</v>
      </c>
      <c r="S29" s="20">
        <v>422</v>
      </c>
      <c r="T29" s="20" t="str">
        <f t="shared" si="0"/>
        <v>15500</v>
      </c>
      <c r="U29" s="21" t="s">
        <v>64</v>
      </c>
      <c r="V29" s="20" t="s">
        <v>124</v>
      </c>
      <c r="W29" s="20" t="str">
        <f t="shared" ca="1" si="8"/>
        <v>280619</v>
      </c>
      <c r="X2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29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2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29" s="23" t="str">
        <f>IF(TELA_INCIAL!$C$18="sim",TEXT(SUBSTITUTE(TEXT((R29/100)*TELA_INCIAL!$D$18,"###0,00"),",",""),"0000000000000"),REPT(0,13))</f>
        <v>0000000000000</v>
      </c>
      <c r="AA29" s="20" t="s">
        <v>125</v>
      </c>
      <c r="AB29" s="20" t="s">
        <v>126</v>
      </c>
      <c r="AC29" s="20" t="s">
        <v>126</v>
      </c>
      <c r="AD29" s="20" t="str">
        <f>IF(ISERROR(IF(TELA_INCIAL!$C$19="não","0000000000000",IF(TEXT(VALUE(LEFT(Q29,2)&amp;"/"&amp;MID(Q29,3,2)&amp;"/"&amp;RIGHT(Q29,2))+1,"aa")="aa",TEXT(VALUE(LEFT(Q29,2)&amp;"/"&amp;MID(Q29,3,2)&amp;"/"&amp;RIGHT(Q29,2))+1,"dd")&amp;TEXT(VALUE(LEFT(Q29,2)&amp;"/"&amp;MID(Q29,3,2)&amp;"/"&amp;RIGHT(Q29,2))+1,"mm")&amp;TEXT(VALUE(LEFT(Q29,2)&amp;"/"&amp;MID(Q29,3,2)&amp;"/"&amp;RIGHT(Q29,2))+1,"yy")&amp;"0"&amp;TELA_INCIAL!$D$19*100&amp;"00"&amp;"000",TEXT(VALUE(LEFT(Q29,2)&amp;"/"&amp;MID(Q29,3,2)&amp;"/"&amp;RIGHT(Q29,2))+1,"dd")&amp;TEXT(VALUE(LEFT(Q29,2)&amp;"/"&amp;MID(Q29,3,2)&amp;"/"&amp;RIGHT(Q29,2))+1,"mm")&amp;TEXT(VALUE(LEFT(Q29,2)&amp;"/"&amp;MID(Q29,3,2)&amp;"/"&amp;RIGHT(Q29,2))+1,"aa")&amp;"0"&amp;TELA_INCIAL!$D$19*100&amp;"00"&amp;"000"))),"",IF(TELA_INCIAL!$C$19="não","0000000000000",IF(TEXT(VALUE(LEFT(Q29,2)&amp;"/"&amp;MID(Q29,3,2)&amp;"/"&amp;RIGHT(Q29,2))+1,"aa")="aa",TEXT(VALUE(LEFT(Q29,2)&amp;"/"&amp;MID(Q29,3,2)&amp;"/"&amp;RIGHT(Q29,2))+1,"dd")&amp;TEXT(VALUE(LEFT(Q29,2)&amp;"/"&amp;MID(Q29,3,2)&amp;"/"&amp;RIGHT(Q29,2))+1,"mm")&amp;TEXT(VALUE(LEFT(Q29,2)&amp;"/"&amp;MID(Q29,3,2)&amp;"/"&amp;RIGHT(Q29,2))+1,"yy")&amp;"0"&amp;TELA_INCIAL!$D$19*100&amp;"00"&amp;"000",TEXT(VALUE(LEFT(Q29,2)&amp;"/"&amp;MID(Q29,3,2)&amp;"/"&amp;RIGHT(Q29,2))+1,"dd")&amp;TEXT(VALUE(LEFT(Q29,2)&amp;"/"&amp;MID(Q29,3,2)&amp;"/"&amp;RIGHT(Q29,2))+1,"mm")&amp;TEXT(VALUE(LEFT(Q29,2)&amp;"/"&amp;MID(Q29,3,2)&amp;"/"&amp;RIGHT(Q29,2))+1,"aa")&amp;"0"&amp;TELA_INCIAL!$D$19*100&amp;"00"&amp;"000")))</f>
        <v/>
      </c>
      <c r="AE29" s="22" t="str">
        <f>IF(TELA_INCIAL!D42="pf","01","02")</f>
        <v>02</v>
      </c>
      <c r="AF29" s="29" t="str">
        <f>IF(TELA_INCIAL!C42="","00000000000000",TEXT(SUBSTITUTE(SUBSTITUTE(SUBSTITUTE(TELA_INCIAL!C42,".",""),"-",""),"/",""),"00000000000000"))</f>
        <v>00000000000000</v>
      </c>
      <c r="AG29" s="20" t="str">
        <f>LEFT(TELA_INCIAL!B42,40)&amp;REPT(" ",40-LEN(TELA_INCIAL!B42))</f>
        <v xml:space="preserve">                                        </v>
      </c>
      <c r="AH29" s="20" t="str">
        <f>LEFT(TELA_INCIAL!F42,40)&amp;REPT(" ",40-LEN(TELA_INCIAL!F42))</f>
        <v xml:space="preserve">                                        </v>
      </c>
      <c r="AI29" s="20" t="str">
        <f>LEFT(TELA_INCIAL!G42,10)&amp;REPT(" ",10-LEN(TELA_INCIAL!G42))</f>
        <v xml:space="preserve">          </v>
      </c>
      <c r="AJ29" s="20" t="str">
        <f t="shared" si="9"/>
        <v xml:space="preserve">  </v>
      </c>
      <c r="AK29" s="20" t="str">
        <f>TEXT(SUBSTITUTE(SUBSTITUTE(SUBSTITUTE(TELA_INCIAL!E42," ",""),".",""),"-",""),"00000000")</f>
        <v/>
      </c>
      <c r="AL29" s="20" t="str">
        <f>LEFT(TELA_INCIAL!H42,15)&amp;REPT(" ",15-LEN(TELA_INCIAL!H42))</f>
        <v xml:space="preserve">               </v>
      </c>
      <c r="AM29" s="20" t="str">
        <f>LEFT(TELA_INCIAL!I42,2)</f>
        <v/>
      </c>
      <c r="AN29" s="20" t="str">
        <f t="shared" si="10"/>
        <v xml:space="preserve">                              </v>
      </c>
      <c r="AO29" s="20" t="str">
        <f t="shared" si="11"/>
        <v xml:space="preserve">       </v>
      </c>
      <c r="AP29" s="20">
        <v>422</v>
      </c>
      <c r="AQ29" s="24" t="s">
        <v>71</v>
      </c>
      <c r="AR29" s="20" t="str">
        <f t="shared" si="16"/>
        <v>000019</v>
      </c>
      <c r="AS29" s="69" t="str">
        <f t="shared" si="17"/>
        <v/>
      </c>
      <c r="AT29" s="9">
        <f t="shared" si="13"/>
        <v>0</v>
      </c>
      <c r="AZ29" s="1"/>
      <c r="BA29" s="1">
        <v>2500</v>
      </c>
      <c r="BB29" s="9" t="s">
        <v>176</v>
      </c>
    </row>
    <row r="30" spans="1:54" x14ac:dyDescent="0.25">
      <c r="A30" s="9"/>
      <c r="B30" s="20" t="str">
        <f>IF(TELA_INCIAL!B43="","",1)</f>
        <v/>
      </c>
      <c r="C30" s="24" t="str">
        <f>TEXT(TELA_INCIAL!$C$9,"00")</f>
        <v>02</v>
      </c>
      <c r="D30" s="18" t="str">
        <f>TEXT(LEFT(SUBSTITUTE(SUBSTITUTE(SUBSTITUTE(TELA_INCIAL!$C$8,"/",""),"-",""),".",""),14),"00000000000000")</f>
        <v>11111111100011</v>
      </c>
      <c r="E30" s="20" t="str">
        <f t="shared" si="2"/>
        <v>15500000002000</v>
      </c>
      <c r="F30" s="20" t="str">
        <f t="shared" si="3"/>
        <v xml:space="preserve">      </v>
      </c>
      <c r="G30" s="20" t="str">
        <f t="shared" si="4"/>
        <v xml:space="preserve">                         </v>
      </c>
      <c r="H30" s="25" t="str">
        <f t="shared" si="14"/>
        <v>000000019</v>
      </c>
      <c r="I30" s="20" t="str">
        <f t="shared" si="6"/>
        <v xml:space="preserve">                              </v>
      </c>
      <c r="J30" s="20">
        <v>0</v>
      </c>
      <c r="K30" s="21" t="s">
        <v>121</v>
      </c>
      <c r="L30" s="20" t="s">
        <v>122</v>
      </c>
      <c r="M30" s="21" t="str">
        <f>IF(TELA_INCIAL!$C$14="Vinculada","10",IF(TELA_INCIAL!$C$20="não","00",TEXT(TELA_INCIAL!$D$20,"00")))</f>
        <v>00</v>
      </c>
      <c r="N30" s="20">
        <f>IF(TELA_INCIAL!$C$14="Vinculada",2,1)</f>
        <v>1</v>
      </c>
      <c r="O30" s="21" t="s">
        <v>64</v>
      </c>
      <c r="P30" s="26" t="str">
        <f t="shared" si="15"/>
        <v>0000000019</v>
      </c>
      <c r="Q30" s="27" t="str">
        <f>IF(TEXT(TELA_INCIAL!K43,"aa")="aa",TEXT(TELA_INCIAL!K43,"dd")&amp;TEXT(TELA_INCIAL!K43,"mm")&amp;TEXT(TELA_INCIAL!K43,"yy"),TEXT(TELA_INCIAL!K43,"dd")&amp;TEXT(TELA_INCIAL!K43,"mm")&amp;TEXT(TELA_INCIAL!K43,"aa"))</f>
        <v>000100</v>
      </c>
      <c r="R30" s="23" t="str">
        <f>TEXT(SUBSTITUTE(TEXT(TELA_INCIAL!J43,"###0,00"),",",""),"0000000000000")</f>
        <v>0000000000000</v>
      </c>
      <c r="S30" s="20">
        <v>422</v>
      </c>
      <c r="T30" s="20" t="str">
        <f t="shared" si="0"/>
        <v>15500</v>
      </c>
      <c r="U30" s="21" t="s">
        <v>64</v>
      </c>
      <c r="V30" s="20" t="s">
        <v>124</v>
      </c>
      <c r="W30" s="20" t="str">
        <f t="shared" ca="1" si="8"/>
        <v>280619</v>
      </c>
      <c r="X3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0" s="23" t="str">
        <f>IF(TELA_INCIAL!$C$18="sim",TEXT(SUBSTITUTE(TEXT((R30/100)*TELA_INCIAL!$D$18,"###0,00"),",",""),"0000000000000"),REPT(0,13))</f>
        <v>0000000000000</v>
      </c>
      <c r="AA30" s="20" t="s">
        <v>125</v>
      </c>
      <c r="AB30" s="20" t="s">
        <v>126</v>
      </c>
      <c r="AC30" s="20" t="s">
        <v>126</v>
      </c>
      <c r="AD30" s="20" t="str">
        <f>IF(ISERROR(IF(TELA_INCIAL!$C$19="não","0000000000000",IF(TEXT(VALUE(LEFT(Q30,2)&amp;"/"&amp;MID(Q30,3,2)&amp;"/"&amp;RIGHT(Q30,2))+1,"aa")="aa",TEXT(VALUE(LEFT(Q30,2)&amp;"/"&amp;MID(Q30,3,2)&amp;"/"&amp;RIGHT(Q30,2))+1,"dd")&amp;TEXT(VALUE(LEFT(Q30,2)&amp;"/"&amp;MID(Q30,3,2)&amp;"/"&amp;RIGHT(Q30,2))+1,"mm")&amp;TEXT(VALUE(LEFT(Q30,2)&amp;"/"&amp;MID(Q30,3,2)&amp;"/"&amp;RIGHT(Q30,2))+1,"yy")&amp;"0"&amp;TELA_INCIAL!$D$19*100&amp;"00"&amp;"000",TEXT(VALUE(LEFT(Q30,2)&amp;"/"&amp;MID(Q30,3,2)&amp;"/"&amp;RIGHT(Q30,2))+1,"dd")&amp;TEXT(VALUE(LEFT(Q30,2)&amp;"/"&amp;MID(Q30,3,2)&amp;"/"&amp;RIGHT(Q30,2))+1,"mm")&amp;TEXT(VALUE(LEFT(Q30,2)&amp;"/"&amp;MID(Q30,3,2)&amp;"/"&amp;RIGHT(Q30,2))+1,"aa")&amp;"0"&amp;TELA_INCIAL!$D$19*100&amp;"00"&amp;"000"))),"",IF(TELA_INCIAL!$C$19="não","0000000000000",IF(TEXT(VALUE(LEFT(Q30,2)&amp;"/"&amp;MID(Q30,3,2)&amp;"/"&amp;RIGHT(Q30,2))+1,"aa")="aa",TEXT(VALUE(LEFT(Q30,2)&amp;"/"&amp;MID(Q30,3,2)&amp;"/"&amp;RIGHT(Q30,2))+1,"dd")&amp;TEXT(VALUE(LEFT(Q30,2)&amp;"/"&amp;MID(Q30,3,2)&amp;"/"&amp;RIGHT(Q30,2))+1,"mm")&amp;TEXT(VALUE(LEFT(Q30,2)&amp;"/"&amp;MID(Q30,3,2)&amp;"/"&amp;RIGHT(Q30,2))+1,"yy")&amp;"0"&amp;TELA_INCIAL!$D$19*100&amp;"00"&amp;"000",TEXT(VALUE(LEFT(Q30,2)&amp;"/"&amp;MID(Q30,3,2)&amp;"/"&amp;RIGHT(Q30,2))+1,"dd")&amp;TEXT(VALUE(LEFT(Q30,2)&amp;"/"&amp;MID(Q30,3,2)&amp;"/"&amp;RIGHT(Q30,2))+1,"mm")&amp;TEXT(VALUE(LEFT(Q30,2)&amp;"/"&amp;MID(Q30,3,2)&amp;"/"&amp;RIGHT(Q30,2))+1,"aa")&amp;"0"&amp;TELA_INCIAL!$D$19*100&amp;"00"&amp;"000")))</f>
        <v/>
      </c>
      <c r="AE30" s="22" t="str">
        <f>IF(TELA_INCIAL!D43="pf","01","02")</f>
        <v>02</v>
      </c>
      <c r="AF30" s="29" t="str">
        <f>IF(TELA_INCIAL!C43="","00000000000000",TEXT(SUBSTITUTE(SUBSTITUTE(SUBSTITUTE(TELA_INCIAL!C43,".",""),"-",""),"/",""),"00000000000000"))</f>
        <v>00000000000000</v>
      </c>
      <c r="AG30" s="20" t="str">
        <f>LEFT(TELA_INCIAL!B43,40)&amp;REPT(" ",40-LEN(TELA_INCIAL!B43))</f>
        <v xml:space="preserve">                                        </v>
      </c>
      <c r="AH30" s="20" t="str">
        <f>LEFT(TELA_INCIAL!F43,40)&amp;REPT(" ",40-LEN(TELA_INCIAL!F43))</f>
        <v xml:space="preserve">                                        </v>
      </c>
      <c r="AI30" s="20" t="str">
        <f>LEFT(TELA_INCIAL!G43,10)&amp;REPT(" ",10-LEN(TELA_INCIAL!G43))</f>
        <v xml:space="preserve">          </v>
      </c>
      <c r="AJ30" s="20" t="str">
        <f t="shared" si="9"/>
        <v xml:space="preserve">  </v>
      </c>
      <c r="AK30" s="20" t="str">
        <f>TEXT(SUBSTITUTE(SUBSTITUTE(SUBSTITUTE(TELA_INCIAL!E43," ",""),".",""),"-",""),"00000000")</f>
        <v/>
      </c>
      <c r="AL30" s="20" t="str">
        <f>LEFT(TELA_INCIAL!H43,15)&amp;REPT(" ",15-LEN(TELA_INCIAL!H43))</f>
        <v xml:space="preserve">               </v>
      </c>
      <c r="AM30" s="20" t="str">
        <f>LEFT(TELA_INCIAL!I43,2)</f>
        <v/>
      </c>
      <c r="AN30" s="20" t="str">
        <f t="shared" si="10"/>
        <v xml:space="preserve">                              </v>
      </c>
      <c r="AO30" s="20" t="str">
        <f t="shared" si="11"/>
        <v xml:space="preserve">       </v>
      </c>
      <c r="AP30" s="20">
        <v>422</v>
      </c>
      <c r="AQ30" s="24" t="s">
        <v>71</v>
      </c>
      <c r="AR30" s="20" t="str">
        <f t="shared" si="16"/>
        <v>000020</v>
      </c>
      <c r="AS30" s="69" t="str">
        <f t="shared" si="17"/>
        <v/>
      </c>
      <c r="AT30" s="9">
        <f t="shared" si="13"/>
        <v>0</v>
      </c>
      <c r="AZ30" s="1"/>
      <c r="BA30" s="1">
        <v>2600</v>
      </c>
      <c r="BB30" s="9" t="s">
        <v>177</v>
      </c>
    </row>
    <row r="31" spans="1:54" x14ac:dyDescent="0.25">
      <c r="A31" s="9"/>
      <c r="B31" s="20" t="str">
        <f>IF(TELA_INCIAL!B44="","",1)</f>
        <v/>
      </c>
      <c r="C31" s="24" t="str">
        <f>TEXT(TELA_INCIAL!$C$9,"00")</f>
        <v>02</v>
      </c>
      <c r="D31" s="18" t="str">
        <f>TEXT(LEFT(SUBSTITUTE(SUBSTITUTE(SUBSTITUTE(TELA_INCIAL!$C$8,"/",""),"-",""),".",""),14),"00000000000000")</f>
        <v>11111111100011</v>
      </c>
      <c r="E31" s="20" t="str">
        <f t="shared" si="2"/>
        <v>15500000002000</v>
      </c>
      <c r="F31" s="20" t="str">
        <f t="shared" si="3"/>
        <v xml:space="preserve">      </v>
      </c>
      <c r="G31" s="20" t="str">
        <f t="shared" si="4"/>
        <v xml:space="preserve">                         </v>
      </c>
      <c r="H31" s="25" t="str">
        <f t="shared" si="14"/>
        <v>000000020</v>
      </c>
      <c r="I31" s="20" t="str">
        <f t="shared" si="6"/>
        <v xml:space="preserve">                              </v>
      </c>
      <c r="J31" s="20">
        <v>0</v>
      </c>
      <c r="K31" s="21" t="s">
        <v>121</v>
      </c>
      <c r="L31" s="20" t="s">
        <v>122</v>
      </c>
      <c r="M31" s="21" t="str">
        <f>IF(TELA_INCIAL!$C$14="Vinculada","10",IF(TELA_INCIAL!$C$20="não","00",TEXT(TELA_INCIAL!$D$20,"00")))</f>
        <v>00</v>
      </c>
      <c r="N31" s="20">
        <f>IF(TELA_INCIAL!$C$14="Vinculada",2,1)</f>
        <v>1</v>
      </c>
      <c r="O31" s="21" t="s">
        <v>64</v>
      </c>
      <c r="P31" s="26" t="str">
        <f t="shared" si="15"/>
        <v>0000000020</v>
      </c>
      <c r="Q31" s="27" t="str">
        <f>IF(TEXT(TELA_INCIAL!K44,"aa")="aa",TEXT(TELA_INCIAL!K44,"dd")&amp;TEXT(TELA_INCIAL!K44,"mm")&amp;TEXT(TELA_INCIAL!K44,"yy"),TEXT(TELA_INCIAL!K44,"dd")&amp;TEXT(TELA_INCIAL!K44,"mm")&amp;TEXT(TELA_INCIAL!K44,"aa"))</f>
        <v>000100</v>
      </c>
      <c r="R31" s="23" t="str">
        <f>TEXT(SUBSTITUTE(TEXT(TELA_INCIAL!J44,"###0,00"),",",""),"0000000000000")</f>
        <v>0000000000000</v>
      </c>
      <c r="S31" s="20">
        <v>422</v>
      </c>
      <c r="T31" s="20" t="str">
        <f t="shared" si="0"/>
        <v>15500</v>
      </c>
      <c r="U31" s="21" t="s">
        <v>64</v>
      </c>
      <c r="V31" s="20" t="s">
        <v>124</v>
      </c>
      <c r="W31" s="20" t="str">
        <f t="shared" ca="1" si="8"/>
        <v>280619</v>
      </c>
      <c r="X3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1" s="23" t="str">
        <f>IF(TELA_INCIAL!$C$18="sim",TEXT(SUBSTITUTE(TEXT((R31/100)*TELA_INCIAL!$D$18,"###0,00"),",",""),"0000000000000"),REPT(0,13))</f>
        <v>0000000000000</v>
      </c>
      <c r="AA31" s="20" t="s">
        <v>125</v>
      </c>
      <c r="AB31" s="20" t="s">
        <v>126</v>
      </c>
      <c r="AC31" s="20" t="s">
        <v>126</v>
      </c>
      <c r="AD31" s="20" t="str">
        <f>IF(ISERROR(IF(TELA_INCIAL!$C$19="não","0000000000000",IF(TEXT(VALUE(LEFT(Q31,2)&amp;"/"&amp;MID(Q31,3,2)&amp;"/"&amp;RIGHT(Q31,2))+1,"aa")="aa",TEXT(VALUE(LEFT(Q31,2)&amp;"/"&amp;MID(Q31,3,2)&amp;"/"&amp;RIGHT(Q31,2))+1,"dd")&amp;TEXT(VALUE(LEFT(Q31,2)&amp;"/"&amp;MID(Q31,3,2)&amp;"/"&amp;RIGHT(Q31,2))+1,"mm")&amp;TEXT(VALUE(LEFT(Q31,2)&amp;"/"&amp;MID(Q31,3,2)&amp;"/"&amp;RIGHT(Q31,2))+1,"yy")&amp;"0"&amp;TELA_INCIAL!$D$19*100&amp;"00"&amp;"000",TEXT(VALUE(LEFT(Q31,2)&amp;"/"&amp;MID(Q31,3,2)&amp;"/"&amp;RIGHT(Q31,2))+1,"dd")&amp;TEXT(VALUE(LEFT(Q31,2)&amp;"/"&amp;MID(Q31,3,2)&amp;"/"&amp;RIGHT(Q31,2))+1,"mm")&amp;TEXT(VALUE(LEFT(Q31,2)&amp;"/"&amp;MID(Q31,3,2)&amp;"/"&amp;RIGHT(Q31,2))+1,"aa")&amp;"0"&amp;TELA_INCIAL!$D$19*100&amp;"00"&amp;"000"))),"",IF(TELA_INCIAL!$C$19="não","0000000000000",IF(TEXT(VALUE(LEFT(Q31,2)&amp;"/"&amp;MID(Q31,3,2)&amp;"/"&amp;RIGHT(Q31,2))+1,"aa")="aa",TEXT(VALUE(LEFT(Q31,2)&amp;"/"&amp;MID(Q31,3,2)&amp;"/"&amp;RIGHT(Q31,2))+1,"dd")&amp;TEXT(VALUE(LEFT(Q31,2)&amp;"/"&amp;MID(Q31,3,2)&amp;"/"&amp;RIGHT(Q31,2))+1,"mm")&amp;TEXT(VALUE(LEFT(Q31,2)&amp;"/"&amp;MID(Q31,3,2)&amp;"/"&amp;RIGHT(Q31,2))+1,"yy")&amp;"0"&amp;TELA_INCIAL!$D$19*100&amp;"00"&amp;"000",TEXT(VALUE(LEFT(Q31,2)&amp;"/"&amp;MID(Q31,3,2)&amp;"/"&amp;RIGHT(Q31,2))+1,"dd")&amp;TEXT(VALUE(LEFT(Q31,2)&amp;"/"&amp;MID(Q31,3,2)&amp;"/"&amp;RIGHT(Q31,2))+1,"mm")&amp;TEXT(VALUE(LEFT(Q31,2)&amp;"/"&amp;MID(Q31,3,2)&amp;"/"&amp;RIGHT(Q31,2))+1,"aa")&amp;"0"&amp;TELA_INCIAL!$D$19*100&amp;"00"&amp;"000")))</f>
        <v/>
      </c>
      <c r="AE31" s="22" t="str">
        <f>IF(TELA_INCIAL!D44="pf","01","02")</f>
        <v>02</v>
      </c>
      <c r="AF31" s="29" t="str">
        <f>IF(TELA_INCIAL!C44="","00000000000000",TEXT(SUBSTITUTE(SUBSTITUTE(SUBSTITUTE(TELA_INCIAL!C44,".",""),"-",""),"/",""),"00000000000000"))</f>
        <v>00000000000000</v>
      </c>
      <c r="AG31" s="20" t="str">
        <f>LEFT(TELA_INCIAL!B44,40)&amp;REPT(" ",40-LEN(TELA_INCIAL!B44))</f>
        <v xml:space="preserve">                                        </v>
      </c>
      <c r="AH31" s="20" t="str">
        <f>LEFT(TELA_INCIAL!F44,40)&amp;REPT(" ",40-LEN(TELA_INCIAL!F44))</f>
        <v xml:space="preserve">                                        </v>
      </c>
      <c r="AI31" s="20" t="str">
        <f>LEFT(TELA_INCIAL!G44,10)&amp;REPT(" ",10-LEN(TELA_INCIAL!G44))</f>
        <v xml:space="preserve">          </v>
      </c>
      <c r="AJ31" s="20" t="str">
        <f t="shared" si="9"/>
        <v xml:space="preserve">  </v>
      </c>
      <c r="AK31" s="20" t="str">
        <f>TEXT(SUBSTITUTE(SUBSTITUTE(SUBSTITUTE(TELA_INCIAL!E44," ",""),".",""),"-",""),"00000000")</f>
        <v/>
      </c>
      <c r="AL31" s="20" t="str">
        <f>LEFT(TELA_INCIAL!H44,15)&amp;REPT(" ",15-LEN(TELA_INCIAL!H44))</f>
        <v xml:space="preserve">               </v>
      </c>
      <c r="AM31" s="20" t="str">
        <f>LEFT(TELA_INCIAL!I44,2)</f>
        <v/>
      </c>
      <c r="AN31" s="20" t="str">
        <f t="shared" si="10"/>
        <v xml:space="preserve">                              </v>
      </c>
      <c r="AO31" s="20" t="str">
        <f t="shared" si="11"/>
        <v xml:space="preserve">       </v>
      </c>
      <c r="AP31" s="20">
        <v>422</v>
      </c>
      <c r="AQ31" s="24" t="s">
        <v>71</v>
      </c>
      <c r="AR31" s="20" t="str">
        <f t="shared" si="16"/>
        <v>000021</v>
      </c>
      <c r="AS31" s="69" t="str">
        <f t="shared" si="17"/>
        <v/>
      </c>
      <c r="AT31" s="9">
        <f t="shared" si="13"/>
        <v>0</v>
      </c>
      <c r="AZ31" s="1"/>
      <c r="BA31" s="1">
        <v>2700</v>
      </c>
      <c r="BB31" s="9" t="s">
        <v>178</v>
      </c>
    </row>
    <row r="32" spans="1:54" x14ac:dyDescent="0.25">
      <c r="A32" s="9"/>
      <c r="B32" s="20" t="str">
        <f>IF(TELA_INCIAL!B45="","",1)</f>
        <v/>
      </c>
      <c r="C32" s="24" t="str">
        <f>TEXT(TELA_INCIAL!$C$9,"00")</f>
        <v>02</v>
      </c>
      <c r="D32" s="18" t="str">
        <f>TEXT(LEFT(SUBSTITUTE(SUBSTITUTE(SUBSTITUTE(TELA_INCIAL!$C$8,"/",""),"-",""),".",""),14),"00000000000000")</f>
        <v>11111111100011</v>
      </c>
      <c r="E32" s="20" t="str">
        <f t="shared" si="2"/>
        <v>15500000002000</v>
      </c>
      <c r="F32" s="20" t="str">
        <f t="shared" si="3"/>
        <v xml:space="preserve">      </v>
      </c>
      <c r="G32" s="20" t="str">
        <f t="shared" si="4"/>
        <v xml:space="preserve">                         </v>
      </c>
      <c r="H32" s="25" t="str">
        <f t="shared" si="14"/>
        <v>000000021</v>
      </c>
      <c r="I32" s="20" t="str">
        <f t="shared" si="6"/>
        <v xml:space="preserve">                              </v>
      </c>
      <c r="J32" s="20">
        <v>0</v>
      </c>
      <c r="K32" s="21" t="s">
        <v>121</v>
      </c>
      <c r="L32" s="20" t="s">
        <v>122</v>
      </c>
      <c r="M32" s="21" t="str">
        <f>IF(TELA_INCIAL!$C$14="Vinculada","10",IF(TELA_INCIAL!$C$20="não","00",TEXT(TELA_INCIAL!$D$20,"00")))</f>
        <v>00</v>
      </c>
      <c r="N32" s="20">
        <f>IF(TELA_INCIAL!$C$14="Vinculada",2,1)</f>
        <v>1</v>
      </c>
      <c r="O32" s="21" t="s">
        <v>64</v>
      </c>
      <c r="P32" s="26" t="str">
        <f t="shared" si="15"/>
        <v>0000000021</v>
      </c>
      <c r="Q32" s="27" t="str">
        <f>IF(TEXT(TELA_INCIAL!K45,"aa")="aa",TEXT(TELA_INCIAL!K45,"dd")&amp;TEXT(TELA_INCIAL!K45,"mm")&amp;TEXT(TELA_INCIAL!K45,"yy"),TEXT(TELA_INCIAL!K45,"dd")&amp;TEXT(TELA_INCIAL!K45,"mm")&amp;TEXT(TELA_INCIAL!K45,"aa"))</f>
        <v>000100</v>
      </c>
      <c r="R32" s="23" t="str">
        <f>TEXT(SUBSTITUTE(TEXT(TELA_INCIAL!J45,"###0,00"),",",""),"0000000000000")</f>
        <v>0000000000000</v>
      </c>
      <c r="S32" s="20">
        <v>422</v>
      </c>
      <c r="T32" s="20" t="str">
        <f t="shared" si="0"/>
        <v>15500</v>
      </c>
      <c r="U32" s="21" t="s">
        <v>64</v>
      </c>
      <c r="V32" s="20" t="s">
        <v>124</v>
      </c>
      <c r="W32" s="20" t="str">
        <f t="shared" ca="1" si="8"/>
        <v>280619</v>
      </c>
      <c r="X3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2" s="23" t="str">
        <f>IF(TELA_INCIAL!$C$18="sim",TEXT(SUBSTITUTE(TEXT((R32/100)*TELA_INCIAL!$D$18,"###0,00"),",",""),"0000000000000"),REPT(0,13))</f>
        <v>0000000000000</v>
      </c>
      <c r="AA32" s="20" t="s">
        <v>125</v>
      </c>
      <c r="AB32" s="20" t="s">
        <v>126</v>
      </c>
      <c r="AC32" s="20" t="s">
        <v>126</v>
      </c>
      <c r="AD32" s="20" t="str">
        <f>IF(ISERROR(IF(TELA_INCIAL!$C$19="não","0000000000000",IF(TEXT(VALUE(LEFT(Q32,2)&amp;"/"&amp;MID(Q32,3,2)&amp;"/"&amp;RIGHT(Q32,2))+1,"aa")="aa",TEXT(VALUE(LEFT(Q32,2)&amp;"/"&amp;MID(Q32,3,2)&amp;"/"&amp;RIGHT(Q32,2))+1,"dd")&amp;TEXT(VALUE(LEFT(Q32,2)&amp;"/"&amp;MID(Q32,3,2)&amp;"/"&amp;RIGHT(Q32,2))+1,"mm")&amp;TEXT(VALUE(LEFT(Q32,2)&amp;"/"&amp;MID(Q32,3,2)&amp;"/"&amp;RIGHT(Q32,2))+1,"yy")&amp;"0"&amp;TELA_INCIAL!$D$19*100&amp;"00"&amp;"000",TEXT(VALUE(LEFT(Q32,2)&amp;"/"&amp;MID(Q32,3,2)&amp;"/"&amp;RIGHT(Q32,2))+1,"dd")&amp;TEXT(VALUE(LEFT(Q32,2)&amp;"/"&amp;MID(Q32,3,2)&amp;"/"&amp;RIGHT(Q32,2))+1,"mm")&amp;TEXT(VALUE(LEFT(Q32,2)&amp;"/"&amp;MID(Q32,3,2)&amp;"/"&amp;RIGHT(Q32,2))+1,"aa")&amp;"0"&amp;TELA_INCIAL!$D$19*100&amp;"00"&amp;"000"))),"",IF(TELA_INCIAL!$C$19="não","0000000000000",IF(TEXT(VALUE(LEFT(Q32,2)&amp;"/"&amp;MID(Q32,3,2)&amp;"/"&amp;RIGHT(Q32,2))+1,"aa")="aa",TEXT(VALUE(LEFT(Q32,2)&amp;"/"&amp;MID(Q32,3,2)&amp;"/"&amp;RIGHT(Q32,2))+1,"dd")&amp;TEXT(VALUE(LEFT(Q32,2)&amp;"/"&amp;MID(Q32,3,2)&amp;"/"&amp;RIGHT(Q32,2))+1,"mm")&amp;TEXT(VALUE(LEFT(Q32,2)&amp;"/"&amp;MID(Q32,3,2)&amp;"/"&amp;RIGHT(Q32,2))+1,"yy")&amp;"0"&amp;TELA_INCIAL!$D$19*100&amp;"00"&amp;"000",TEXT(VALUE(LEFT(Q32,2)&amp;"/"&amp;MID(Q32,3,2)&amp;"/"&amp;RIGHT(Q32,2))+1,"dd")&amp;TEXT(VALUE(LEFT(Q32,2)&amp;"/"&amp;MID(Q32,3,2)&amp;"/"&amp;RIGHT(Q32,2))+1,"mm")&amp;TEXT(VALUE(LEFT(Q32,2)&amp;"/"&amp;MID(Q32,3,2)&amp;"/"&amp;RIGHT(Q32,2))+1,"aa")&amp;"0"&amp;TELA_INCIAL!$D$19*100&amp;"00"&amp;"000")))</f>
        <v/>
      </c>
      <c r="AE32" s="22" t="str">
        <f>IF(TELA_INCIAL!D45="pf","01","02")</f>
        <v>02</v>
      </c>
      <c r="AF32" s="29" t="str">
        <f>IF(TELA_INCIAL!C45="","00000000000000",TEXT(SUBSTITUTE(SUBSTITUTE(SUBSTITUTE(TELA_INCIAL!C45,".",""),"-",""),"/",""),"00000000000000"))</f>
        <v>00000000000000</v>
      </c>
      <c r="AG32" s="20" t="str">
        <f>LEFT(TELA_INCIAL!B45,40)&amp;REPT(" ",40-LEN(TELA_INCIAL!B45))</f>
        <v xml:space="preserve">                                        </v>
      </c>
      <c r="AH32" s="20" t="str">
        <f>LEFT(TELA_INCIAL!F45,40)&amp;REPT(" ",40-LEN(TELA_INCIAL!F45))</f>
        <v xml:space="preserve">                                        </v>
      </c>
      <c r="AI32" s="20" t="str">
        <f>LEFT(TELA_INCIAL!G45,10)&amp;REPT(" ",10-LEN(TELA_INCIAL!G45))</f>
        <v xml:space="preserve">          </v>
      </c>
      <c r="AJ32" s="20" t="str">
        <f t="shared" si="9"/>
        <v xml:space="preserve">  </v>
      </c>
      <c r="AK32" s="20" t="str">
        <f>TEXT(SUBSTITUTE(SUBSTITUTE(SUBSTITUTE(TELA_INCIAL!E45," ",""),".",""),"-",""),"00000000")</f>
        <v/>
      </c>
      <c r="AL32" s="20" t="str">
        <f>LEFT(TELA_INCIAL!H45,15)&amp;REPT(" ",15-LEN(TELA_INCIAL!H45))</f>
        <v xml:space="preserve">               </v>
      </c>
      <c r="AM32" s="20" t="str">
        <f>LEFT(TELA_INCIAL!I45,2)</f>
        <v/>
      </c>
      <c r="AN32" s="20" t="str">
        <f t="shared" si="10"/>
        <v xml:space="preserve">                              </v>
      </c>
      <c r="AO32" s="20" t="str">
        <f t="shared" si="11"/>
        <v xml:space="preserve">       </v>
      </c>
      <c r="AP32" s="20">
        <v>422</v>
      </c>
      <c r="AQ32" s="24" t="s">
        <v>71</v>
      </c>
      <c r="AR32" s="20" t="str">
        <f t="shared" si="16"/>
        <v>000022</v>
      </c>
      <c r="AS32" s="69" t="str">
        <f t="shared" si="17"/>
        <v/>
      </c>
      <c r="AT32" s="9">
        <f t="shared" si="13"/>
        <v>0</v>
      </c>
      <c r="AZ32" s="1"/>
      <c r="BA32" s="1">
        <v>2800</v>
      </c>
      <c r="BB32" s="9" t="s">
        <v>179</v>
      </c>
    </row>
    <row r="33" spans="1:54" x14ac:dyDescent="0.25">
      <c r="A33" s="9"/>
      <c r="B33" s="20" t="str">
        <f>IF(TELA_INCIAL!B46="","",1)</f>
        <v/>
      </c>
      <c r="C33" s="24" t="str">
        <f>TEXT(TELA_INCIAL!$C$9,"00")</f>
        <v>02</v>
      </c>
      <c r="D33" s="18" t="str">
        <f>TEXT(LEFT(SUBSTITUTE(SUBSTITUTE(SUBSTITUTE(TELA_INCIAL!$C$8,"/",""),"-",""),".",""),14),"00000000000000")</f>
        <v>11111111100011</v>
      </c>
      <c r="E33" s="20" t="str">
        <f t="shared" si="2"/>
        <v>15500000002000</v>
      </c>
      <c r="F33" s="20" t="str">
        <f t="shared" si="3"/>
        <v xml:space="preserve">      </v>
      </c>
      <c r="G33" s="20" t="str">
        <f t="shared" si="4"/>
        <v xml:space="preserve">                         </v>
      </c>
      <c r="H33" s="25" t="str">
        <f t="shared" si="14"/>
        <v>000000022</v>
      </c>
      <c r="I33" s="20" t="str">
        <f t="shared" si="6"/>
        <v xml:space="preserve">                              </v>
      </c>
      <c r="J33" s="20">
        <v>0</v>
      </c>
      <c r="K33" s="21" t="s">
        <v>121</v>
      </c>
      <c r="L33" s="20" t="s">
        <v>122</v>
      </c>
      <c r="M33" s="21" t="str">
        <f>IF(TELA_INCIAL!$C$14="Vinculada","10",IF(TELA_INCIAL!$C$20="não","00",TEXT(TELA_INCIAL!$D$20,"00")))</f>
        <v>00</v>
      </c>
      <c r="N33" s="20">
        <f>IF(TELA_INCIAL!$C$14="Vinculada",2,1)</f>
        <v>1</v>
      </c>
      <c r="O33" s="21" t="s">
        <v>64</v>
      </c>
      <c r="P33" s="26" t="str">
        <f t="shared" si="15"/>
        <v>0000000022</v>
      </c>
      <c r="Q33" s="27" t="str">
        <f>IF(TEXT(TELA_INCIAL!K46,"aa")="aa",TEXT(TELA_INCIAL!K46,"dd")&amp;TEXT(TELA_INCIAL!K46,"mm")&amp;TEXT(TELA_INCIAL!K46,"yy"),TEXT(TELA_INCIAL!K46,"dd")&amp;TEXT(TELA_INCIAL!K46,"mm")&amp;TEXT(TELA_INCIAL!K46,"aa"))</f>
        <v>000100</v>
      </c>
      <c r="R33" s="23" t="str">
        <f>TEXT(SUBSTITUTE(TEXT(TELA_INCIAL!J46,"###0,00"),",",""),"0000000000000")</f>
        <v>0000000000000</v>
      </c>
      <c r="S33" s="20">
        <v>422</v>
      </c>
      <c r="T33" s="20" t="str">
        <f t="shared" si="0"/>
        <v>15500</v>
      </c>
      <c r="U33" s="21" t="s">
        <v>64</v>
      </c>
      <c r="V33" s="20" t="s">
        <v>124</v>
      </c>
      <c r="W33" s="20" t="str">
        <f t="shared" ca="1" si="8"/>
        <v>280619</v>
      </c>
      <c r="X3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3" s="23" t="str">
        <f>IF(TELA_INCIAL!$C$18="sim",TEXT(SUBSTITUTE(TEXT((R33/100)*TELA_INCIAL!$D$18,"###0,00"),",",""),"0000000000000"),REPT(0,13))</f>
        <v>0000000000000</v>
      </c>
      <c r="AA33" s="20" t="s">
        <v>125</v>
      </c>
      <c r="AB33" s="20" t="s">
        <v>126</v>
      </c>
      <c r="AC33" s="20" t="s">
        <v>126</v>
      </c>
      <c r="AD33" s="20" t="str">
        <f>IF(ISERROR(IF(TELA_INCIAL!$C$19="não","0000000000000",IF(TEXT(VALUE(LEFT(Q33,2)&amp;"/"&amp;MID(Q33,3,2)&amp;"/"&amp;RIGHT(Q33,2))+1,"aa")="aa",TEXT(VALUE(LEFT(Q33,2)&amp;"/"&amp;MID(Q33,3,2)&amp;"/"&amp;RIGHT(Q33,2))+1,"dd")&amp;TEXT(VALUE(LEFT(Q33,2)&amp;"/"&amp;MID(Q33,3,2)&amp;"/"&amp;RIGHT(Q33,2))+1,"mm")&amp;TEXT(VALUE(LEFT(Q33,2)&amp;"/"&amp;MID(Q33,3,2)&amp;"/"&amp;RIGHT(Q33,2))+1,"yy")&amp;"0"&amp;TELA_INCIAL!$D$19*100&amp;"00"&amp;"000",TEXT(VALUE(LEFT(Q33,2)&amp;"/"&amp;MID(Q33,3,2)&amp;"/"&amp;RIGHT(Q33,2))+1,"dd")&amp;TEXT(VALUE(LEFT(Q33,2)&amp;"/"&amp;MID(Q33,3,2)&amp;"/"&amp;RIGHT(Q33,2))+1,"mm")&amp;TEXT(VALUE(LEFT(Q33,2)&amp;"/"&amp;MID(Q33,3,2)&amp;"/"&amp;RIGHT(Q33,2))+1,"aa")&amp;"0"&amp;TELA_INCIAL!$D$19*100&amp;"00"&amp;"000"))),"",IF(TELA_INCIAL!$C$19="não","0000000000000",IF(TEXT(VALUE(LEFT(Q33,2)&amp;"/"&amp;MID(Q33,3,2)&amp;"/"&amp;RIGHT(Q33,2))+1,"aa")="aa",TEXT(VALUE(LEFT(Q33,2)&amp;"/"&amp;MID(Q33,3,2)&amp;"/"&amp;RIGHT(Q33,2))+1,"dd")&amp;TEXT(VALUE(LEFT(Q33,2)&amp;"/"&amp;MID(Q33,3,2)&amp;"/"&amp;RIGHT(Q33,2))+1,"mm")&amp;TEXT(VALUE(LEFT(Q33,2)&amp;"/"&amp;MID(Q33,3,2)&amp;"/"&amp;RIGHT(Q33,2))+1,"yy")&amp;"0"&amp;TELA_INCIAL!$D$19*100&amp;"00"&amp;"000",TEXT(VALUE(LEFT(Q33,2)&amp;"/"&amp;MID(Q33,3,2)&amp;"/"&amp;RIGHT(Q33,2))+1,"dd")&amp;TEXT(VALUE(LEFT(Q33,2)&amp;"/"&amp;MID(Q33,3,2)&amp;"/"&amp;RIGHT(Q33,2))+1,"mm")&amp;TEXT(VALUE(LEFT(Q33,2)&amp;"/"&amp;MID(Q33,3,2)&amp;"/"&amp;RIGHT(Q33,2))+1,"aa")&amp;"0"&amp;TELA_INCIAL!$D$19*100&amp;"00"&amp;"000")))</f>
        <v/>
      </c>
      <c r="AE33" s="22" t="str">
        <f>IF(TELA_INCIAL!D46="pf","01","02")</f>
        <v>02</v>
      </c>
      <c r="AF33" s="29" t="str">
        <f>IF(TELA_INCIAL!C46="","00000000000000",TEXT(SUBSTITUTE(SUBSTITUTE(SUBSTITUTE(TELA_INCIAL!C46,".",""),"-",""),"/",""),"00000000000000"))</f>
        <v>00000000000000</v>
      </c>
      <c r="AG33" s="20" t="str">
        <f>LEFT(TELA_INCIAL!B46,40)&amp;REPT(" ",40-LEN(TELA_INCIAL!B46))</f>
        <v xml:space="preserve">                                        </v>
      </c>
      <c r="AH33" s="20" t="str">
        <f>LEFT(TELA_INCIAL!F46,40)&amp;REPT(" ",40-LEN(TELA_INCIAL!F46))</f>
        <v xml:space="preserve">                                        </v>
      </c>
      <c r="AI33" s="20" t="str">
        <f>LEFT(TELA_INCIAL!G46,10)&amp;REPT(" ",10-LEN(TELA_INCIAL!G46))</f>
        <v xml:space="preserve">          </v>
      </c>
      <c r="AJ33" s="20" t="str">
        <f t="shared" si="9"/>
        <v xml:space="preserve">  </v>
      </c>
      <c r="AK33" s="20" t="str">
        <f>TEXT(SUBSTITUTE(SUBSTITUTE(SUBSTITUTE(TELA_INCIAL!E46," ",""),".",""),"-",""),"00000000")</f>
        <v/>
      </c>
      <c r="AL33" s="20" t="str">
        <f>LEFT(TELA_INCIAL!H46,15)&amp;REPT(" ",15-LEN(TELA_INCIAL!H46))</f>
        <v xml:space="preserve">               </v>
      </c>
      <c r="AM33" s="20" t="str">
        <f>LEFT(TELA_INCIAL!I46,2)</f>
        <v/>
      </c>
      <c r="AN33" s="20" t="str">
        <f t="shared" si="10"/>
        <v xml:space="preserve">                              </v>
      </c>
      <c r="AO33" s="20" t="str">
        <f t="shared" si="11"/>
        <v xml:space="preserve">       </v>
      </c>
      <c r="AP33" s="20">
        <v>422</v>
      </c>
      <c r="AQ33" s="24" t="s">
        <v>71</v>
      </c>
      <c r="AR33" s="20" t="str">
        <f t="shared" si="16"/>
        <v>000023</v>
      </c>
      <c r="AS33" s="69" t="str">
        <f t="shared" si="17"/>
        <v/>
      </c>
      <c r="AT33" s="9">
        <f t="shared" si="13"/>
        <v>0</v>
      </c>
      <c r="AZ33" s="1"/>
      <c r="BA33" s="1">
        <v>2900</v>
      </c>
      <c r="BB33" s="9" t="s">
        <v>180</v>
      </c>
    </row>
    <row r="34" spans="1:54" x14ac:dyDescent="0.25">
      <c r="A34" s="9"/>
      <c r="B34" s="20" t="str">
        <f>IF(TELA_INCIAL!B47="","",1)</f>
        <v/>
      </c>
      <c r="C34" s="24" t="str">
        <f>TEXT(TELA_INCIAL!$C$9,"00")</f>
        <v>02</v>
      </c>
      <c r="D34" s="18" t="str">
        <f>TEXT(LEFT(SUBSTITUTE(SUBSTITUTE(SUBSTITUTE(TELA_INCIAL!$C$8,"/",""),"-",""),".",""),14),"00000000000000")</f>
        <v>11111111100011</v>
      </c>
      <c r="E34" s="20" t="str">
        <f t="shared" si="2"/>
        <v>15500000002000</v>
      </c>
      <c r="F34" s="20" t="str">
        <f t="shared" si="3"/>
        <v xml:space="preserve">      </v>
      </c>
      <c r="G34" s="20" t="str">
        <f t="shared" si="4"/>
        <v xml:space="preserve">                         </v>
      </c>
      <c r="H34" s="25" t="str">
        <f t="shared" si="14"/>
        <v>000000023</v>
      </c>
      <c r="I34" s="20" t="str">
        <f t="shared" si="6"/>
        <v xml:space="preserve">                              </v>
      </c>
      <c r="J34" s="20">
        <v>0</v>
      </c>
      <c r="K34" s="21" t="s">
        <v>121</v>
      </c>
      <c r="L34" s="20" t="s">
        <v>122</v>
      </c>
      <c r="M34" s="21" t="str">
        <f>IF(TELA_INCIAL!$C$14="Vinculada","10",IF(TELA_INCIAL!$C$20="não","00",TEXT(TELA_INCIAL!$D$20,"00")))</f>
        <v>00</v>
      </c>
      <c r="N34" s="20">
        <f>IF(TELA_INCIAL!$C$14="Vinculada",2,1)</f>
        <v>1</v>
      </c>
      <c r="O34" s="21" t="s">
        <v>64</v>
      </c>
      <c r="P34" s="26" t="str">
        <f t="shared" si="15"/>
        <v>0000000023</v>
      </c>
      <c r="Q34" s="27" t="str">
        <f>IF(TEXT(TELA_INCIAL!K47,"aa")="aa",TEXT(TELA_INCIAL!K47,"dd")&amp;TEXT(TELA_INCIAL!K47,"mm")&amp;TEXT(TELA_INCIAL!K47,"yy"),TEXT(TELA_INCIAL!K47,"dd")&amp;TEXT(TELA_INCIAL!K47,"mm")&amp;TEXT(TELA_INCIAL!K47,"aa"))</f>
        <v>000100</v>
      </c>
      <c r="R34" s="23" t="str">
        <f>TEXT(SUBSTITUTE(TEXT(TELA_INCIAL!J47,"###0,00"),",",""),"0000000000000")</f>
        <v>0000000000000</v>
      </c>
      <c r="S34" s="20">
        <v>422</v>
      </c>
      <c r="T34" s="20" t="str">
        <f t="shared" si="0"/>
        <v>15500</v>
      </c>
      <c r="U34" s="21" t="s">
        <v>64</v>
      </c>
      <c r="V34" s="20" t="s">
        <v>124</v>
      </c>
      <c r="W34" s="20" t="str">
        <f t="shared" ca="1" si="8"/>
        <v>280619</v>
      </c>
      <c r="X3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4" s="23" t="str">
        <f>IF(TELA_INCIAL!$C$18="sim",TEXT(SUBSTITUTE(TEXT((R34/100)*TELA_INCIAL!$D$18,"###0,00"),",",""),"0000000000000"),REPT(0,13))</f>
        <v>0000000000000</v>
      </c>
      <c r="AA34" s="20" t="s">
        <v>125</v>
      </c>
      <c r="AB34" s="20" t="s">
        <v>126</v>
      </c>
      <c r="AC34" s="20" t="s">
        <v>126</v>
      </c>
      <c r="AD34" s="20" t="str">
        <f>IF(ISERROR(IF(TELA_INCIAL!$C$19="não","0000000000000",IF(TEXT(VALUE(LEFT(Q34,2)&amp;"/"&amp;MID(Q34,3,2)&amp;"/"&amp;RIGHT(Q34,2))+1,"aa")="aa",TEXT(VALUE(LEFT(Q34,2)&amp;"/"&amp;MID(Q34,3,2)&amp;"/"&amp;RIGHT(Q34,2))+1,"dd")&amp;TEXT(VALUE(LEFT(Q34,2)&amp;"/"&amp;MID(Q34,3,2)&amp;"/"&amp;RIGHT(Q34,2))+1,"mm")&amp;TEXT(VALUE(LEFT(Q34,2)&amp;"/"&amp;MID(Q34,3,2)&amp;"/"&amp;RIGHT(Q34,2))+1,"yy")&amp;"0"&amp;TELA_INCIAL!$D$19*100&amp;"00"&amp;"000",TEXT(VALUE(LEFT(Q34,2)&amp;"/"&amp;MID(Q34,3,2)&amp;"/"&amp;RIGHT(Q34,2))+1,"dd")&amp;TEXT(VALUE(LEFT(Q34,2)&amp;"/"&amp;MID(Q34,3,2)&amp;"/"&amp;RIGHT(Q34,2))+1,"mm")&amp;TEXT(VALUE(LEFT(Q34,2)&amp;"/"&amp;MID(Q34,3,2)&amp;"/"&amp;RIGHT(Q34,2))+1,"aa")&amp;"0"&amp;TELA_INCIAL!$D$19*100&amp;"00"&amp;"000"))),"",IF(TELA_INCIAL!$C$19="não","0000000000000",IF(TEXT(VALUE(LEFT(Q34,2)&amp;"/"&amp;MID(Q34,3,2)&amp;"/"&amp;RIGHT(Q34,2))+1,"aa")="aa",TEXT(VALUE(LEFT(Q34,2)&amp;"/"&amp;MID(Q34,3,2)&amp;"/"&amp;RIGHT(Q34,2))+1,"dd")&amp;TEXT(VALUE(LEFT(Q34,2)&amp;"/"&amp;MID(Q34,3,2)&amp;"/"&amp;RIGHT(Q34,2))+1,"mm")&amp;TEXT(VALUE(LEFT(Q34,2)&amp;"/"&amp;MID(Q34,3,2)&amp;"/"&amp;RIGHT(Q34,2))+1,"yy")&amp;"0"&amp;TELA_INCIAL!$D$19*100&amp;"00"&amp;"000",TEXT(VALUE(LEFT(Q34,2)&amp;"/"&amp;MID(Q34,3,2)&amp;"/"&amp;RIGHT(Q34,2))+1,"dd")&amp;TEXT(VALUE(LEFT(Q34,2)&amp;"/"&amp;MID(Q34,3,2)&amp;"/"&amp;RIGHT(Q34,2))+1,"mm")&amp;TEXT(VALUE(LEFT(Q34,2)&amp;"/"&amp;MID(Q34,3,2)&amp;"/"&amp;RIGHT(Q34,2))+1,"aa")&amp;"0"&amp;TELA_INCIAL!$D$19*100&amp;"00"&amp;"000")))</f>
        <v/>
      </c>
      <c r="AE34" s="22" t="str">
        <f>IF(TELA_INCIAL!D47="pf","01","02")</f>
        <v>02</v>
      </c>
      <c r="AF34" s="29" t="str">
        <f>IF(TELA_INCIAL!C47="","00000000000000",TEXT(SUBSTITUTE(SUBSTITUTE(SUBSTITUTE(TELA_INCIAL!C47,".",""),"-",""),"/",""),"00000000000000"))</f>
        <v>00000000000000</v>
      </c>
      <c r="AG34" s="20" t="str">
        <f>LEFT(TELA_INCIAL!B47,40)&amp;REPT(" ",40-LEN(TELA_INCIAL!B47))</f>
        <v xml:space="preserve">                                        </v>
      </c>
      <c r="AH34" s="20" t="str">
        <f>LEFT(TELA_INCIAL!F47,40)&amp;REPT(" ",40-LEN(TELA_INCIAL!F47))</f>
        <v xml:space="preserve">                                        </v>
      </c>
      <c r="AI34" s="20" t="str">
        <f>LEFT(TELA_INCIAL!G47,10)&amp;REPT(" ",10-LEN(TELA_INCIAL!G47))</f>
        <v xml:space="preserve">          </v>
      </c>
      <c r="AJ34" s="20" t="str">
        <f t="shared" si="9"/>
        <v xml:space="preserve">  </v>
      </c>
      <c r="AK34" s="20" t="str">
        <f>TEXT(SUBSTITUTE(SUBSTITUTE(SUBSTITUTE(TELA_INCIAL!E47," ",""),".",""),"-",""),"00000000")</f>
        <v/>
      </c>
      <c r="AL34" s="20" t="str">
        <f>LEFT(TELA_INCIAL!H47,15)&amp;REPT(" ",15-LEN(TELA_INCIAL!H47))</f>
        <v xml:space="preserve">               </v>
      </c>
      <c r="AM34" s="20" t="str">
        <f>LEFT(TELA_INCIAL!I47,2)</f>
        <v/>
      </c>
      <c r="AN34" s="20" t="str">
        <f t="shared" si="10"/>
        <v xml:space="preserve">                              </v>
      </c>
      <c r="AO34" s="20" t="str">
        <f t="shared" si="11"/>
        <v xml:space="preserve">       </v>
      </c>
      <c r="AP34" s="20">
        <v>422</v>
      </c>
      <c r="AQ34" s="24" t="s">
        <v>71</v>
      </c>
      <c r="AR34" s="20" t="str">
        <f t="shared" si="16"/>
        <v>000024</v>
      </c>
      <c r="AS34" s="69" t="str">
        <f t="shared" si="17"/>
        <v/>
      </c>
      <c r="AT34" s="9">
        <f t="shared" si="13"/>
        <v>0</v>
      </c>
      <c r="AZ34" s="1"/>
      <c r="BA34" s="1">
        <v>3000</v>
      </c>
      <c r="BB34" s="9" t="s">
        <v>181</v>
      </c>
    </row>
    <row r="35" spans="1:54" x14ac:dyDescent="0.25">
      <c r="A35" s="9"/>
      <c r="B35" s="20" t="str">
        <f>IF(TELA_INCIAL!B48="","",1)</f>
        <v/>
      </c>
      <c r="C35" s="24" t="str">
        <f>TEXT(TELA_INCIAL!$C$9,"00")</f>
        <v>02</v>
      </c>
      <c r="D35" s="18" t="str">
        <f>TEXT(LEFT(SUBSTITUTE(SUBSTITUTE(SUBSTITUTE(TELA_INCIAL!$C$8,"/",""),"-",""),".",""),14),"00000000000000")</f>
        <v>11111111100011</v>
      </c>
      <c r="E35" s="20" t="str">
        <f t="shared" si="2"/>
        <v>15500000002000</v>
      </c>
      <c r="F35" s="20" t="str">
        <f t="shared" si="3"/>
        <v xml:space="preserve">      </v>
      </c>
      <c r="G35" s="20" t="str">
        <f t="shared" si="4"/>
        <v xml:space="preserve">                         </v>
      </c>
      <c r="H35" s="25" t="str">
        <f t="shared" si="14"/>
        <v>000000024</v>
      </c>
      <c r="I35" s="20" t="str">
        <f t="shared" si="6"/>
        <v xml:space="preserve">                              </v>
      </c>
      <c r="J35" s="20">
        <v>0</v>
      </c>
      <c r="K35" s="21" t="s">
        <v>121</v>
      </c>
      <c r="L35" s="20" t="s">
        <v>122</v>
      </c>
      <c r="M35" s="21" t="str">
        <f>IF(TELA_INCIAL!$C$14="Vinculada","10",IF(TELA_INCIAL!$C$20="não","00",TEXT(TELA_INCIAL!$D$20,"00")))</f>
        <v>00</v>
      </c>
      <c r="N35" s="20">
        <f>IF(TELA_INCIAL!$C$14="Vinculada",2,1)</f>
        <v>1</v>
      </c>
      <c r="O35" s="21" t="s">
        <v>64</v>
      </c>
      <c r="P35" s="26" t="str">
        <f t="shared" si="15"/>
        <v>0000000024</v>
      </c>
      <c r="Q35" s="27" t="str">
        <f>IF(TEXT(TELA_INCIAL!K48,"aa")="aa",TEXT(TELA_INCIAL!K48,"dd")&amp;TEXT(TELA_INCIAL!K48,"mm")&amp;TEXT(TELA_INCIAL!K48,"yy"),TEXT(TELA_INCIAL!K48,"dd")&amp;TEXT(TELA_INCIAL!K48,"mm")&amp;TEXT(TELA_INCIAL!K48,"aa"))</f>
        <v>000100</v>
      </c>
      <c r="R35" s="23" t="str">
        <f>TEXT(SUBSTITUTE(TEXT(TELA_INCIAL!J48,"###0,00"),",",""),"0000000000000")</f>
        <v>0000000000000</v>
      </c>
      <c r="S35" s="20">
        <v>422</v>
      </c>
      <c r="T35" s="20" t="str">
        <f t="shared" si="0"/>
        <v>15500</v>
      </c>
      <c r="U35" s="21" t="s">
        <v>64</v>
      </c>
      <c r="V35" s="20" t="s">
        <v>124</v>
      </c>
      <c r="W35" s="20" t="str">
        <f t="shared" ca="1" si="8"/>
        <v>280619</v>
      </c>
      <c r="X3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5" s="23" t="str">
        <f>IF(TELA_INCIAL!$C$18="sim",TEXT(SUBSTITUTE(TEXT((R35/100)*TELA_INCIAL!$D$18,"###0,00"),",",""),"0000000000000"),REPT(0,13))</f>
        <v>0000000000000</v>
      </c>
      <c r="AA35" s="20" t="s">
        <v>125</v>
      </c>
      <c r="AB35" s="20" t="s">
        <v>126</v>
      </c>
      <c r="AC35" s="20" t="s">
        <v>126</v>
      </c>
      <c r="AD35" s="20" t="str">
        <f>IF(ISERROR(IF(TELA_INCIAL!$C$19="não","0000000000000",IF(TEXT(VALUE(LEFT(Q35,2)&amp;"/"&amp;MID(Q35,3,2)&amp;"/"&amp;RIGHT(Q35,2))+1,"aa")="aa",TEXT(VALUE(LEFT(Q35,2)&amp;"/"&amp;MID(Q35,3,2)&amp;"/"&amp;RIGHT(Q35,2))+1,"dd")&amp;TEXT(VALUE(LEFT(Q35,2)&amp;"/"&amp;MID(Q35,3,2)&amp;"/"&amp;RIGHT(Q35,2))+1,"mm")&amp;TEXT(VALUE(LEFT(Q35,2)&amp;"/"&amp;MID(Q35,3,2)&amp;"/"&amp;RIGHT(Q35,2))+1,"yy")&amp;"0"&amp;TELA_INCIAL!$D$19*100&amp;"00"&amp;"000",TEXT(VALUE(LEFT(Q35,2)&amp;"/"&amp;MID(Q35,3,2)&amp;"/"&amp;RIGHT(Q35,2))+1,"dd")&amp;TEXT(VALUE(LEFT(Q35,2)&amp;"/"&amp;MID(Q35,3,2)&amp;"/"&amp;RIGHT(Q35,2))+1,"mm")&amp;TEXT(VALUE(LEFT(Q35,2)&amp;"/"&amp;MID(Q35,3,2)&amp;"/"&amp;RIGHT(Q35,2))+1,"aa")&amp;"0"&amp;TELA_INCIAL!$D$19*100&amp;"00"&amp;"000"))),"",IF(TELA_INCIAL!$C$19="não","0000000000000",IF(TEXT(VALUE(LEFT(Q35,2)&amp;"/"&amp;MID(Q35,3,2)&amp;"/"&amp;RIGHT(Q35,2))+1,"aa")="aa",TEXT(VALUE(LEFT(Q35,2)&amp;"/"&amp;MID(Q35,3,2)&amp;"/"&amp;RIGHT(Q35,2))+1,"dd")&amp;TEXT(VALUE(LEFT(Q35,2)&amp;"/"&amp;MID(Q35,3,2)&amp;"/"&amp;RIGHT(Q35,2))+1,"mm")&amp;TEXT(VALUE(LEFT(Q35,2)&amp;"/"&amp;MID(Q35,3,2)&amp;"/"&amp;RIGHT(Q35,2))+1,"yy")&amp;"0"&amp;TELA_INCIAL!$D$19*100&amp;"00"&amp;"000",TEXT(VALUE(LEFT(Q35,2)&amp;"/"&amp;MID(Q35,3,2)&amp;"/"&amp;RIGHT(Q35,2))+1,"dd")&amp;TEXT(VALUE(LEFT(Q35,2)&amp;"/"&amp;MID(Q35,3,2)&amp;"/"&amp;RIGHT(Q35,2))+1,"mm")&amp;TEXT(VALUE(LEFT(Q35,2)&amp;"/"&amp;MID(Q35,3,2)&amp;"/"&amp;RIGHT(Q35,2))+1,"aa")&amp;"0"&amp;TELA_INCIAL!$D$19*100&amp;"00"&amp;"000")))</f>
        <v/>
      </c>
      <c r="AE35" s="22" t="str">
        <f>IF(TELA_INCIAL!D48="pf","01","02")</f>
        <v>02</v>
      </c>
      <c r="AF35" s="29" t="str">
        <f>IF(TELA_INCIAL!C48="","00000000000000",TEXT(SUBSTITUTE(SUBSTITUTE(SUBSTITUTE(TELA_INCIAL!C48,".",""),"-",""),"/",""),"00000000000000"))</f>
        <v>00000000000000</v>
      </c>
      <c r="AG35" s="20" t="str">
        <f>LEFT(TELA_INCIAL!B48,40)&amp;REPT(" ",40-LEN(TELA_INCIAL!B48))</f>
        <v xml:space="preserve">                                        </v>
      </c>
      <c r="AH35" s="20" t="str">
        <f>LEFT(TELA_INCIAL!F48,40)&amp;REPT(" ",40-LEN(TELA_INCIAL!F48))</f>
        <v xml:space="preserve">                                        </v>
      </c>
      <c r="AI35" s="20" t="str">
        <f>LEFT(TELA_INCIAL!G48,10)&amp;REPT(" ",10-LEN(TELA_INCIAL!G48))</f>
        <v xml:space="preserve">          </v>
      </c>
      <c r="AJ35" s="20" t="str">
        <f t="shared" si="9"/>
        <v xml:space="preserve">  </v>
      </c>
      <c r="AK35" s="20" t="str">
        <f>TEXT(SUBSTITUTE(SUBSTITUTE(SUBSTITUTE(TELA_INCIAL!E48," ",""),".",""),"-",""),"00000000")</f>
        <v/>
      </c>
      <c r="AL35" s="20" t="str">
        <f>LEFT(TELA_INCIAL!H48,15)&amp;REPT(" ",15-LEN(TELA_INCIAL!H48))</f>
        <v xml:space="preserve">               </v>
      </c>
      <c r="AM35" s="20" t="str">
        <f>LEFT(TELA_INCIAL!I48,2)</f>
        <v/>
      </c>
      <c r="AN35" s="20" t="str">
        <f t="shared" si="10"/>
        <v xml:space="preserve">                              </v>
      </c>
      <c r="AO35" s="20" t="str">
        <f t="shared" si="11"/>
        <v xml:space="preserve">       </v>
      </c>
      <c r="AP35" s="20">
        <v>422</v>
      </c>
      <c r="AQ35" s="24" t="s">
        <v>71</v>
      </c>
      <c r="AR35" s="20" t="str">
        <f t="shared" si="16"/>
        <v>000025</v>
      </c>
      <c r="AS35" s="69" t="str">
        <f t="shared" si="17"/>
        <v/>
      </c>
      <c r="AT35" s="9">
        <f t="shared" si="13"/>
        <v>0</v>
      </c>
      <c r="AZ35" s="1"/>
      <c r="BA35" s="1">
        <v>3400</v>
      </c>
      <c r="BB35" s="9" t="s">
        <v>182</v>
      </c>
    </row>
    <row r="36" spans="1:54" x14ac:dyDescent="0.25">
      <c r="A36" s="9"/>
      <c r="B36" s="20" t="str">
        <f>IF(TELA_INCIAL!B49="","",1)</f>
        <v/>
      </c>
      <c r="C36" s="24" t="str">
        <f>TEXT(TELA_INCIAL!$C$9,"00")</f>
        <v>02</v>
      </c>
      <c r="D36" s="18" t="str">
        <f>TEXT(LEFT(SUBSTITUTE(SUBSTITUTE(SUBSTITUTE(TELA_INCIAL!$C$8,"/",""),"-",""),".",""),14),"00000000000000")</f>
        <v>11111111100011</v>
      </c>
      <c r="E36" s="20" t="str">
        <f t="shared" si="2"/>
        <v>15500000002000</v>
      </c>
      <c r="F36" s="20" t="str">
        <f t="shared" si="3"/>
        <v xml:space="preserve">      </v>
      </c>
      <c r="G36" s="20" t="str">
        <f t="shared" si="4"/>
        <v xml:space="preserve">                         </v>
      </c>
      <c r="H36" s="25" t="str">
        <f t="shared" si="14"/>
        <v>000000025</v>
      </c>
      <c r="I36" s="20" t="str">
        <f t="shared" si="6"/>
        <v xml:space="preserve">                              </v>
      </c>
      <c r="J36" s="20">
        <v>0</v>
      </c>
      <c r="K36" s="21" t="s">
        <v>121</v>
      </c>
      <c r="L36" s="20" t="s">
        <v>122</v>
      </c>
      <c r="M36" s="21" t="str">
        <f>IF(TELA_INCIAL!$C$14="Vinculada","10",IF(TELA_INCIAL!$C$20="não","00",TEXT(TELA_INCIAL!$D$20,"00")))</f>
        <v>00</v>
      </c>
      <c r="N36" s="20">
        <f>IF(TELA_INCIAL!$C$14="Vinculada",2,1)</f>
        <v>1</v>
      </c>
      <c r="O36" s="21" t="s">
        <v>64</v>
      </c>
      <c r="P36" s="26" t="str">
        <f t="shared" si="15"/>
        <v>0000000025</v>
      </c>
      <c r="Q36" s="27" t="str">
        <f>IF(TEXT(TELA_INCIAL!K49,"aa")="aa",TEXT(TELA_INCIAL!K49,"dd")&amp;TEXT(TELA_INCIAL!K49,"mm")&amp;TEXT(TELA_INCIAL!K49,"yy"),TEXT(TELA_INCIAL!K49,"dd")&amp;TEXT(TELA_INCIAL!K49,"mm")&amp;TEXT(TELA_INCIAL!K49,"aa"))</f>
        <v>000100</v>
      </c>
      <c r="R36" s="23" t="str">
        <f>TEXT(SUBSTITUTE(TEXT(TELA_INCIAL!J49,"###0,00"),",",""),"0000000000000")</f>
        <v>0000000000000</v>
      </c>
      <c r="S36" s="20">
        <v>422</v>
      </c>
      <c r="T36" s="20" t="str">
        <f t="shared" si="0"/>
        <v>15500</v>
      </c>
      <c r="U36" s="21" t="s">
        <v>64</v>
      </c>
      <c r="V36" s="20" t="s">
        <v>124</v>
      </c>
      <c r="W36" s="20" t="str">
        <f t="shared" ca="1" si="8"/>
        <v>280619</v>
      </c>
      <c r="X3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6" s="23" t="str">
        <f>IF(TELA_INCIAL!$C$18="sim",TEXT(SUBSTITUTE(TEXT((R36/100)*TELA_INCIAL!$D$18,"###0,00"),",",""),"0000000000000"),REPT(0,13))</f>
        <v>0000000000000</v>
      </c>
      <c r="AA36" s="20" t="s">
        <v>125</v>
      </c>
      <c r="AB36" s="20" t="s">
        <v>126</v>
      </c>
      <c r="AC36" s="20" t="s">
        <v>126</v>
      </c>
      <c r="AD36" s="20" t="str">
        <f>IF(ISERROR(IF(TELA_INCIAL!$C$19="não","0000000000000",IF(TEXT(VALUE(LEFT(Q36,2)&amp;"/"&amp;MID(Q36,3,2)&amp;"/"&amp;RIGHT(Q36,2))+1,"aa")="aa",TEXT(VALUE(LEFT(Q36,2)&amp;"/"&amp;MID(Q36,3,2)&amp;"/"&amp;RIGHT(Q36,2))+1,"dd")&amp;TEXT(VALUE(LEFT(Q36,2)&amp;"/"&amp;MID(Q36,3,2)&amp;"/"&amp;RIGHT(Q36,2))+1,"mm")&amp;TEXT(VALUE(LEFT(Q36,2)&amp;"/"&amp;MID(Q36,3,2)&amp;"/"&amp;RIGHT(Q36,2))+1,"yy")&amp;"0"&amp;TELA_INCIAL!$D$19*100&amp;"00"&amp;"000",TEXT(VALUE(LEFT(Q36,2)&amp;"/"&amp;MID(Q36,3,2)&amp;"/"&amp;RIGHT(Q36,2))+1,"dd")&amp;TEXT(VALUE(LEFT(Q36,2)&amp;"/"&amp;MID(Q36,3,2)&amp;"/"&amp;RIGHT(Q36,2))+1,"mm")&amp;TEXT(VALUE(LEFT(Q36,2)&amp;"/"&amp;MID(Q36,3,2)&amp;"/"&amp;RIGHT(Q36,2))+1,"aa")&amp;"0"&amp;TELA_INCIAL!$D$19*100&amp;"00"&amp;"000"))),"",IF(TELA_INCIAL!$C$19="não","0000000000000",IF(TEXT(VALUE(LEFT(Q36,2)&amp;"/"&amp;MID(Q36,3,2)&amp;"/"&amp;RIGHT(Q36,2))+1,"aa")="aa",TEXT(VALUE(LEFT(Q36,2)&amp;"/"&amp;MID(Q36,3,2)&amp;"/"&amp;RIGHT(Q36,2))+1,"dd")&amp;TEXT(VALUE(LEFT(Q36,2)&amp;"/"&amp;MID(Q36,3,2)&amp;"/"&amp;RIGHT(Q36,2))+1,"mm")&amp;TEXT(VALUE(LEFT(Q36,2)&amp;"/"&amp;MID(Q36,3,2)&amp;"/"&amp;RIGHT(Q36,2))+1,"yy")&amp;"0"&amp;TELA_INCIAL!$D$19*100&amp;"00"&amp;"000",TEXT(VALUE(LEFT(Q36,2)&amp;"/"&amp;MID(Q36,3,2)&amp;"/"&amp;RIGHT(Q36,2))+1,"dd")&amp;TEXT(VALUE(LEFT(Q36,2)&amp;"/"&amp;MID(Q36,3,2)&amp;"/"&amp;RIGHT(Q36,2))+1,"mm")&amp;TEXT(VALUE(LEFT(Q36,2)&amp;"/"&amp;MID(Q36,3,2)&amp;"/"&amp;RIGHT(Q36,2))+1,"aa")&amp;"0"&amp;TELA_INCIAL!$D$19*100&amp;"00"&amp;"000")))</f>
        <v/>
      </c>
      <c r="AE36" s="22" t="str">
        <f>IF(TELA_INCIAL!D49="pf","01","02")</f>
        <v>02</v>
      </c>
      <c r="AF36" s="29" t="str">
        <f>IF(TELA_INCIAL!C49="","00000000000000",TEXT(SUBSTITUTE(SUBSTITUTE(SUBSTITUTE(TELA_INCIAL!C49,".",""),"-",""),"/",""),"00000000000000"))</f>
        <v>00000000000000</v>
      </c>
      <c r="AG36" s="20" t="str">
        <f>LEFT(TELA_INCIAL!B49,40)&amp;REPT(" ",40-LEN(TELA_INCIAL!B49))</f>
        <v xml:space="preserve">                                        </v>
      </c>
      <c r="AH36" s="20" t="str">
        <f>LEFT(TELA_INCIAL!F49,40)&amp;REPT(" ",40-LEN(TELA_INCIAL!F49))</f>
        <v xml:space="preserve">                                        </v>
      </c>
      <c r="AI36" s="20" t="str">
        <f>LEFT(TELA_INCIAL!G49,10)&amp;REPT(" ",10-LEN(TELA_INCIAL!G49))</f>
        <v xml:space="preserve">          </v>
      </c>
      <c r="AJ36" s="20" t="str">
        <f t="shared" si="9"/>
        <v xml:space="preserve">  </v>
      </c>
      <c r="AK36" s="20" t="str">
        <f>TEXT(SUBSTITUTE(SUBSTITUTE(SUBSTITUTE(TELA_INCIAL!E49," ",""),".",""),"-",""),"00000000")</f>
        <v/>
      </c>
      <c r="AL36" s="20" t="str">
        <f>LEFT(TELA_INCIAL!H49,15)&amp;REPT(" ",15-LEN(TELA_INCIAL!H49))</f>
        <v xml:space="preserve">               </v>
      </c>
      <c r="AM36" s="20" t="str">
        <f>LEFT(TELA_INCIAL!I49,2)</f>
        <v/>
      </c>
      <c r="AN36" s="20" t="str">
        <f t="shared" si="10"/>
        <v xml:space="preserve">                              </v>
      </c>
      <c r="AO36" s="20" t="str">
        <f t="shared" si="11"/>
        <v xml:space="preserve">       </v>
      </c>
      <c r="AP36" s="20">
        <v>422</v>
      </c>
      <c r="AQ36" s="24" t="s">
        <v>71</v>
      </c>
      <c r="AR36" s="20" t="str">
        <f t="shared" si="16"/>
        <v>000026</v>
      </c>
      <c r="AS36" s="69" t="str">
        <f t="shared" si="17"/>
        <v/>
      </c>
      <c r="AT36" s="9">
        <f t="shared" si="13"/>
        <v>0</v>
      </c>
      <c r="AZ36" s="1"/>
      <c r="BA36" s="1">
        <v>3500</v>
      </c>
      <c r="BB36" s="9" t="s">
        <v>183</v>
      </c>
    </row>
    <row r="37" spans="1:54" x14ac:dyDescent="0.25">
      <c r="A37" s="9"/>
      <c r="B37" s="20" t="str">
        <f>IF(TELA_INCIAL!B50="","",1)</f>
        <v/>
      </c>
      <c r="C37" s="24" t="str">
        <f>TEXT(TELA_INCIAL!$C$9,"00")</f>
        <v>02</v>
      </c>
      <c r="D37" s="18" t="str">
        <f>TEXT(LEFT(SUBSTITUTE(SUBSTITUTE(SUBSTITUTE(TELA_INCIAL!$C$8,"/",""),"-",""),".",""),14),"00000000000000")</f>
        <v>11111111100011</v>
      </c>
      <c r="E37" s="20" t="str">
        <f t="shared" si="2"/>
        <v>15500000002000</v>
      </c>
      <c r="F37" s="20" t="str">
        <f t="shared" si="3"/>
        <v xml:space="preserve">      </v>
      </c>
      <c r="G37" s="20" t="str">
        <f t="shared" si="4"/>
        <v xml:space="preserve">                         </v>
      </c>
      <c r="H37" s="25" t="str">
        <f t="shared" si="14"/>
        <v>000000026</v>
      </c>
      <c r="I37" s="20" t="str">
        <f t="shared" si="6"/>
        <v xml:space="preserve">                              </v>
      </c>
      <c r="J37" s="20">
        <v>0</v>
      </c>
      <c r="K37" s="21" t="s">
        <v>121</v>
      </c>
      <c r="L37" s="20" t="s">
        <v>122</v>
      </c>
      <c r="M37" s="21" t="str">
        <f>IF(TELA_INCIAL!$C$14="Vinculada","10",IF(TELA_INCIAL!$C$20="não","00",TEXT(TELA_INCIAL!$D$20,"00")))</f>
        <v>00</v>
      </c>
      <c r="N37" s="20">
        <f>IF(TELA_INCIAL!$C$14="Vinculada",2,1)</f>
        <v>1</v>
      </c>
      <c r="O37" s="21" t="s">
        <v>64</v>
      </c>
      <c r="P37" s="26" t="str">
        <f t="shared" si="15"/>
        <v>0000000026</v>
      </c>
      <c r="Q37" s="27" t="str">
        <f>IF(TEXT(TELA_INCIAL!K50,"aa")="aa",TEXT(TELA_INCIAL!K50,"dd")&amp;TEXT(TELA_INCIAL!K50,"mm")&amp;TEXT(TELA_INCIAL!K50,"yy"),TEXT(TELA_INCIAL!K50,"dd")&amp;TEXT(TELA_INCIAL!K50,"mm")&amp;TEXT(TELA_INCIAL!K50,"aa"))</f>
        <v>000100</v>
      </c>
      <c r="R37" s="23" t="str">
        <f>TEXT(SUBSTITUTE(TEXT(TELA_INCIAL!J50,"###0,00"),",",""),"0000000000000")</f>
        <v>0000000000000</v>
      </c>
      <c r="S37" s="20">
        <v>422</v>
      </c>
      <c r="T37" s="20" t="str">
        <f t="shared" si="0"/>
        <v>15500</v>
      </c>
      <c r="U37" s="21" t="s">
        <v>64</v>
      </c>
      <c r="V37" s="20" t="s">
        <v>124</v>
      </c>
      <c r="W37" s="20" t="str">
        <f t="shared" ca="1" si="8"/>
        <v>280619</v>
      </c>
      <c r="X3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7" s="23" t="str">
        <f>IF(TELA_INCIAL!$C$18="sim",TEXT(SUBSTITUTE(TEXT((R37/100)*TELA_INCIAL!$D$18,"###0,00"),",",""),"0000000000000"),REPT(0,13))</f>
        <v>0000000000000</v>
      </c>
      <c r="AA37" s="20" t="s">
        <v>125</v>
      </c>
      <c r="AB37" s="20" t="s">
        <v>126</v>
      </c>
      <c r="AC37" s="20" t="s">
        <v>126</v>
      </c>
      <c r="AD37" s="20" t="str">
        <f>IF(ISERROR(IF(TELA_INCIAL!$C$19="não","0000000000000",IF(TEXT(VALUE(LEFT(Q37,2)&amp;"/"&amp;MID(Q37,3,2)&amp;"/"&amp;RIGHT(Q37,2))+1,"aa")="aa",TEXT(VALUE(LEFT(Q37,2)&amp;"/"&amp;MID(Q37,3,2)&amp;"/"&amp;RIGHT(Q37,2))+1,"dd")&amp;TEXT(VALUE(LEFT(Q37,2)&amp;"/"&amp;MID(Q37,3,2)&amp;"/"&amp;RIGHT(Q37,2))+1,"mm")&amp;TEXT(VALUE(LEFT(Q37,2)&amp;"/"&amp;MID(Q37,3,2)&amp;"/"&amp;RIGHT(Q37,2))+1,"yy")&amp;"0"&amp;TELA_INCIAL!$D$19*100&amp;"00"&amp;"000",TEXT(VALUE(LEFT(Q37,2)&amp;"/"&amp;MID(Q37,3,2)&amp;"/"&amp;RIGHT(Q37,2))+1,"dd")&amp;TEXT(VALUE(LEFT(Q37,2)&amp;"/"&amp;MID(Q37,3,2)&amp;"/"&amp;RIGHT(Q37,2))+1,"mm")&amp;TEXT(VALUE(LEFT(Q37,2)&amp;"/"&amp;MID(Q37,3,2)&amp;"/"&amp;RIGHT(Q37,2))+1,"aa")&amp;"0"&amp;TELA_INCIAL!$D$19*100&amp;"00"&amp;"000"))),"",IF(TELA_INCIAL!$C$19="não","0000000000000",IF(TEXT(VALUE(LEFT(Q37,2)&amp;"/"&amp;MID(Q37,3,2)&amp;"/"&amp;RIGHT(Q37,2))+1,"aa")="aa",TEXT(VALUE(LEFT(Q37,2)&amp;"/"&amp;MID(Q37,3,2)&amp;"/"&amp;RIGHT(Q37,2))+1,"dd")&amp;TEXT(VALUE(LEFT(Q37,2)&amp;"/"&amp;MID(Q37,3,2)&amp;"/"&amp;RIGHT(Q37,2))+1,"mm")&amp;TEXT(VALUE(LEFT(Q37,2)&amp;"/"&amp;MID(Q37,3,2)&amp;"/"&amp;RIGHT(Q37,2))+1,"yy")&amp;"0"&amp;TELA_INCIAL!$D$19*100&amp;"00"&amp;"000",TEXT(VALUE(LEFT(Q37,2)&amp;"/"&amp;MID(Q37,3,2)&amp;"/"&amp;RIGHT(Q37,2))+1,"dd")&amp;TEXT(VALUE(LEFT(Q37,2)&amp;"/"&amp;MID(Q37,3,2)&amp;"/"&amp;RIGHT(Q37,2))+1,"mm")&amp;TEXT(VALUE(LEFT(Q37,2)&amp;"/"&amp;MID(Q37,3,2)&amp;"/"&amp;RIGHT(Q37,2))+1,"aa")&amp;"0"&amp;TELA_INCIAL!$D$19*100&amp;"00"&amp;"000")))</f>
        <v/>
      </c>
      <c r="AE37" s="22" t="str">
        <f>IF(TELA_INCIAL!D50="pf","01","02")</f>
        <v>02</v>
      </c>
      <c r="AF37" s="29" t="str">
        <f>IF(TELA_INCIAL!C50="","00000000000000",TEXT(SUBSTITUTE(SUBSTITUTE(SUBSTITUTE(TELA_INCIAL!C50,".",""),"-",""),"/",""),"00000000000000"))</f>
        <v>00000000000000</v>
      </c>
      <c r="AG37" s="20" t="str">
        <f>LEFT(TELA_INCIAL!B50,40)&amp;REPT(" ",40-LEN(TELA_INCIAL!B50))</f>
        <v xml:space="preserve">                                        </v>
      </c>
      <c r="AH37" s="20" t="str">
        <f>LEFT(TELA_INCIAL!F50,40)&amp;REPT(" ",40-LEN(TELA_INCIAL!F50))</f>
        <v xml:space="preserve">                                        </v>
      </c>
      <c r="AI37" s="20" t="str">
        <f>LEFT(TELA_INCIAL!G50,10)&amp;REPT(" ",10-LEN(TELA_INCIAL!G50))</f>
        <v xml:space="preserve">          </v>
      </c>
      <c r="AJ37" s="20" t="str">
        <f t="shared" si="9"/>
        <v xml:space="preserve">  </v>
      </c>
      <c r="AK37" s="20" t="str">
        <f>TEXT(SUBSTITUTE(SUBSTITUTE(SUBSTITUTE(TELA_INCIAL!E50," ",""),".",""),"-",""),"00000000")</f>
        <v/>
      </c>
      <c r="AL37" s="20" t="str">
        <f>LEFT(TELA_INCIAL!H50,15)&amp;REPT(" ",15-LEN(TELA_INCIAL!H50))</f>
        <v xml:space="preserve">               </v>
      </c>
      <c r="AM37" s="20" t="str">
        <f>LEFT(TELA_INCIAL!I50,2)</f>
        <v/>
      </c>
      <c r="AN37" s="20" t="str">
        <f t="shared" si="10"/>
        <v xml:space="preserve">                              </v>
      </c>
      <c r="AO37" s="20" t="str">
        <f t="shared" si="11"/>
        <v xml:space="preserve">       </v>
      </c>
      <c r="AP37" s="20">
        <v>422</v>
      </c>
      <c r="AQ37" s="24" t="s">
        <v>71</v>
      </c>
      <c r="AR37" s="20" t="str">
        <f t="shared" si="16"/>
        <v>000027</v>
      </c>
      <c r="AS37" s="69" t="str">
        <f t="shared" si="17"/>
        <v/>
      </c>
      <c r="AT37" s="9">
        <f t="shared" si="13"/>
        <v>0</v>
      </c>
      <c r="AZ37" s="1"/>
      <c r="BA37" s="1">
        <v>3600</v>
      </c>
      <c r="BB37" s="9" t="s">
        <v>184</v>
      </c>
    </row>
    <row r="38" spans="1:54" x14ac:dyDescent="0.25">
      <c r="A38" s="9"/>
      <c r="B38" s="20" t="str">
        <f>IF(TELA_INCIAL!B51="","",1)</f>
        <v/>
      </c>
      <c r="C38" s="24" t="str">
        <f>TEXT(TELA_INCIAL!$C$9,"00")</f>
        <v>02</v>
      </c>
      <c r="D38" s="18" t="str">
        <f>TEXT(LEFT(SUBSTITUTE(SUBSTITUTE(SUBSTITUTE(TELA_INCIAL!$C$8,"/",""),"-",""),".",""),14),"00000000000000")</f>
        <v>11111111100011</v>
      </c>
      <c r="E38" s="20" t="str">
        <f t="shared" si="2"/>
        <v>15500000002000</v>
      </c>
      <c r="F38" s="20" t="str">
        <f t="shared" si="3"/>
        <v xml:space="preserve">      </v>
      </c>
      <c r="G38" s="20" t="str">
        <f t="shared" si="4"/>
        <v xml:space="preserve">                         </v>
      </c>
      <c r="H38" s="25" t="str">
        <f t="shared" si="14"/>
        <v>000000027</v>
      </c>
      <c r="I38" s="20" t="str">
        <f t="shared" si="6"/>
        <v xml:space="preserve">                              </v>
      </c>
      <c r="J38" s="20">
        <v>0</v>
      </c>
      <c r="K38" s="21" t="s">
        <v>121</v>
      </c>
      <c r="L38" s="20" t="s">
        <v>122</v>
      </c>
      <c r="M38" s="21" t="str">
        <f>IF(TELA_INCIAL!$C$14="Vinculada","10",IF(TELA_INCIAL!$C$20="não","00",TEXT(TELA_INCIAL!$D$20,"00")))</f>
        <v>00</v>
      </c>
      <c r="N38" s="20">
        <f>IF(TELA_INCIAL!$C$14="Vinculada",2,1)</f>
        <v>1</v>
      </c>
      <c r="O38" s="21" t="s">
        <v>64</v>
      </c>
      <c r="P38" s="26" t="str">
        <f t="shared" si="15"/>
        <v>0000000027</v>
      </c>
      <c r="Q38" s="27" t="str">
        <f>IF(TEXT(TELA_INCIAL!K51,"aa")="aa",TEXT(TELA_INCIAL!K51,"dd")&amp;TEXT(TELA_INCIAL!K51,"mm")&amp;TEXT(TELA_INCIAL!K51,"yy"),TEXT(TELA_INCIAL!K51,"dd")&amp;TEXT(TELA_INCIAL!K51,"mm")&amp;TEXT(TELA_INCIAL!K51,"aa"))</f>
        <v>000100</v>
      </c>
      <c r="R38" s="23" t="str">
        <f>TEXT(SUBSTITUTE(TEXT(TELA_INCIAL!J51,"###0,00"),",",""),"0000000000000")</f>
        <v>0000000000000</v>
      </c>
      <c r="S38" s="20">
        <v>422</v>
      </c>
      <c r="T38" s="20" t="str">
        <f t="shared" si="0"/>
        <v>15500</v>
      </c>
      <c r="U38" s="21" t="s">
        <v>64</v>
      </c>
      <c r="V38" s="20" t="s">
        <v>124</v>
      </c>
      <c r="W38" s="20" t="str">
        <f t="shared" ca="1" si="8"/>
        <v>280619</v>
      </c>
      <c r="X3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8" s="23" t="str">
        <f>IF(TELA_INCIAL!$C$18="sim",TEXT(SUBSTITUTE(TEXT((R38/100)*TELA_INCIAL!$D$18,"###0,00"),",",""),"0000000000000"),REPT(0,13))</f>
        <v>0000000000000</v>
      </c>
      <c r="AA38" s="20" t="s">
        <v>125</v>
      </c>
      <c r="AB38" s="20" t="s">
        <v>126</v>
      </c>
      <c r="AC38" s="20" t="s">
        <v>126</v>
      </c>
      <c r="AD38" s="20" t="str">
        <f>IF(ISERROR(IF(TELA_INCIAL!$C$19="não","0000000000000",IF(TEXT(VALUE(LEFT(Q38,2)&amp;"/"&amp;MID(Q38,3,2)&amp;"/"&amp;RIGHT(Q38,2))+1,"aa")="aa",TEXT(VALUE(LEFT(Q38,2)&amp;"/"&amp;MID(Q38,3,2)&amp;"/"&amp;RIGHT(Q38,2))+1,"dd")&amp;TEXT(VALUE(LEFT(Q38,2)&amp;"/"&amp;MID(Q38,3,2)&amp;"/"&amp;RIGHT(Q38,2))+1,"mm")&amp;TEXT(VALUE(LEFT(Q38,2)&amp;"/"&amp;MID(Q38,3,2)&amp;"/"&amp;RIGHT(Q38,2))+1,"yy")&amp;"0"&amp;TELA_INCIAL!$D$19*100&amp;"00"&amp;"000",TEXT(VALUE(LEFT(Q38,2)&amp;"/"&amp;MID(Q38,3,2)&amp;"/"&amp;RIGHT(Q38,2))+1,"dd")&amp;TEXT(VALUE(LEFT(Q38,2)&amp;"/"&amp;MID(Q38,3,2)&amp;"/"&amp;RIGHT(Q38,2))+1,"mm")&amp;TEXT(VALUE(LEFT(Q38,2)&amp;"/"&amp;MID(Q38,3,2)&amp;"/"&amp;RIGHT(Q38,2))+1,"aa")&amp;"0"&amp;TELA_INCIAL!$D$19*100&amp;"00"&amp;"000"))),"",IF(TELA_INCIAL!$C$19="não","0000000000000",IF(TEXT(VALUE(LEFT(Q38,2)&amp;"/"&amp;MID(Q38,3,2)&amp;"/"&amp;RIGHT(Q38,2))+1,"aa")="aa",TEXT(VALUE(LEFT(Q38,2)&amp;"/"&amp;MID(Q38,3,2)&amp;"/"&amp;RIGHT(Q38,2))+1,"dd")&amp;TEXT(VALUE(LEFT(Q38,2)&amp;"/"&amp;MID(Q38,3,2)&amp;"/"&amp;RIGHT(Q38,2))+1,"mm")&amp;TEXT(VALUE(LEFT(Q38,2)&amp;"/"&amp;MID(Q38,3,2)&amp;"/"&amp;RIGHT(Q38,2))+1,"yy")&amp;"0"&amp;TELA_INCIAL!$D$19*100&amp;"00"&amp;"000",TEXT(VALUE(LEFT(Q38,2)&amp;"/"&amp;MID(Q38,3,2)&amp;"/"&amp;RIGHT(Q38,2))+1,"dd")&amp;TEXT(VALUE(LEFT(Q38,2)&amp;"/"&amp;MID(Q38,3,2)&amp;"/"&amp;RIGHT(Q38,2))+1,"mm")&amp;TEXT(VALUE(LEFT(Q38,2)&amp;"/"&amp;MID(Q38,3,2)&amp;"/"&amp;RIGHT(Q38,2))+1,"aa")&amp;"0"&amp;TELA_INCIAL!$D$19*100&amp;"00"&amp;"000")))</f>
        <v/>
      </c>
      <c r="AE38" s="22" t="str">
        <f>IF(TELA_INCIAL!D51="pf","01","02")</f>
        <v>02</v>
      </c>
      <c r="AF38" s="29" t="str">
        <f>IF(TELA_INCIAL!C51="","00000000000000",TEXT(SUBSTITUTE(SUBSTITUTE(SUBSTITUTE(TELA_INCIAL!C51,".",""),"-",""),"/",""),"00000000000000"))</f>
        <v>00000000000000</v>
      </c>
      <c r="AG38" s="20" t="str">
        <f>LEFT(TELA_INCIAL!B51,40)&amp;REPT(" ",40-LEN(TELA_INCIAL!B51))</f>
        <v xml:space="preserve">                                        </v>
      </c>
      <c r="AH38" s="20" t="str">
        <f>LEFT(TELA_INCIAL!F51,40)&amp;REPT(" ",40-LEN(TELA_INCIAL!F51))</f>
        <v xml:space="preserve">                                        </v>
      </c>
      <c r="AI38" s="20" t="str">
        <f>LEFT(TELA_INCIAL!G51,10)&amp;REPT(" ",10-LEN(TELA_INCIAL!G51))</f>
        <v xml:space="preserve">          </v>
      </c>
      <c r="AJ38" s="20" t="str">
        <f t="shared" si="9"/>
        <v xml:space="preserve">  </v>
      </c>
      <c r="AK38" s="20" t="str">
        <f>TEXT(SUBSTITUTE(SUBSTITUTE(SUBSTITUTE(TELA_INCIAL!E51," ",""),".",""),"-",""),"00000000")</f>
        <v/>
      </c>
      <c r="AL38" s="20" t="str">
        <f>LEFT(TELA_INCIAL!H51,15)&amp;REPT(" ",15-LEN(TELA_INCIAL!H51))</f>
        <v xml:space="preserve">               </v>
      </c>
      <c r="AM38" s="20" t="str">
        <f>LEFT(TELA_INCIAL!I51,2)</f>
        <v/>
      </c>
      <c r="AN38" s="20" t="str">
        <f t="shared" si="10"/>
        <v xml:space="preserve">                              </v>
      </c>
      <c r="AO38" s="20" t="str">
        <f t="shared" si="11"/>
        <v xml:space="preserve">       </v>
      </c>
      <c r="AP38" s="20">
        <v>422</v>
      </c>
      <c r="AQ38" s="24" t="s">
        <v>71</v>
      </c>
      <c r="AR38" s="20" t="str">
        <f t="shared" si="16"/>
        <v>000028</v>
      </c>
      <c r="AS38" s="69" t="str">
        <f t="shared" si="17"/>
        <v/>
      </c>
      <c r="AT38" s="9">
        <f t="shared" si="13"/>
        <v>0</v>
      </c>
      <c r="AZ38" s="1"/>
      <c r="BA38" s="1">
        <v>3700</v>
      </c>
      <c r="BB38" s="9" t="s">
        <v>185</v>
      </c>
    </row>
    <row r="39" spans="1:54" x14ac:dyDescent="0.25">
      <c r="A39" s="9"/>
      <c r="B39" s="20" t="str">
        <f>IF(TELA_INCIAL!B52="","",1)</f>
        <v/>
      </c>
      <c r="C39" s="24" t="str">
        <f>TEXT(TELA_INCIAL!$C$9,"00")</f>
        <v>02</v>
      </c>
      <c r="D39" s="18" t="str">
        <f>TEXT(LEFT(SUBSTITUTE(SUBSTITUTE(SUBSTITUTE(TELA_INCIAL!$C$8,"/",""),"-",""),".",""),14),"00000000000000")</f>
        <v>11111111100011</v>
      </c>
      <c r="E39" s="20" t="str">
        <f t="shared" si="2"/>
        <v>15500000002000</v>
      </c>
      <c r="F39" s="20" t="str">
        <f t="shared" si="3"/>
        <v xml:space="preserve">      </v>
      </c>
      <c r="G39" s="20" t="str">
        <f t="shared" si="4"/>
        <v xml:space="preserve">                         </v>
      </c>
      <c r="H39" s="25" t="str">
        <f t="shared" si="14"/>
        <v>000000028</v>
      </c>
      <c r="I39" s="20" t="str">
        <f t="shared" si="6"/>
        <v xml:space="preserve">                              </v>
      </c>
      <c r="J39" s="20">
        <v>0</v>
      </c>
      <c r="K39" s="21" t="s">
        <v>121</v>
      </c>
      <c r="L39" s="20" t="s">
        <v>122</v>
      </c>
      <c r="M39" s="21" t="str">
        <f>IF(TELA_INCIAL!$C$14="Vinculada","10",IF(TELA_INCIAL!$C$20="não","00",TEXT(TELA_INCIAL!$D$20,"00")))</f>
        <v>00</v>
      </c>
      <c r="N39" s="20">
        <f>IF(TELA_INCIAL!$C$14="Vinculada",2,1)</f>
        <v>1</v>
      </c>
      <c r="O39" s="21" t="s">
        <v>64</v>
      </c>
      <c r="P39" s="26" t="str">
        <f t="shared" si="15"/>
        <v>0000000028</v>
      </c>
      <c r="Q39" s="27" t="str">
        <f>IF(TEXT(TELA_INCIAL!K52,"aa")="aa",TEXT(TELA_INCIAL!K52,"dd")&amp;TEXT(TELA_INCIAL!K52,"mm")&amp;TEXT(TELA_INCIAL!K52,"yy"),TEXT(TELA_INCIAL!K52,"dd")&amp;TEXT(TELA_INCIAL!K52,"mm")&amp;TEXT(TELA_INCIAL!K52,"aa"))</f>
        <v>000100</v>
      </c>
      <c r="R39" s="23" t="str">
        <f>TEXT(SUBSTITUTE(TEXT(TELA_INCIAL!J52,"###0,00"),",",""),"0000000000000")</f>
        <v>0000000000000</v>
      </c>
      <c r="S39" s="20">
        <v>422</v>
      </c>
      <c r="T39" s="20" t="str">
        <f t="shared" si="0"/>
        <v>15500</v>
      </c>
      <c r="U39" s="21" t="s">
        <v>64</v>
      </c>
      <c r="V39" s="20" t="s">
        <v>124</v>
      </c>
      <c r="W39" s="20" t="str">
        <f t="shared" ca="1" si="8"/>
        <v>280619</v>
      </c>
      <c r="X3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39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3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39" s="23" t="str">
        <f>IF(TELA_INCIAL!$C$18="sim",TEXT(SUBSTITUTE(TEXT((R39/100)*TELA_INCIAL!$D$18,"###0,00"),",",""),"0000000000000"),REPT(0,13))</f>
        <v>0000000000000</v>
      </c>
      <c r="AA39" s="20" t="s">
        <v>125</v>
      </c>
      <c r="AB39" s="20" t="s">
        <v>126</v>
      </c>
      <c r="AC39" s="20" t="s">
        <v>126</v>
      </c>
      <c r="AD39" s="20" t="str">
        <f>IF(ISERROR(IF(TELA_INCIAL!$C$19="não","0000000000000",IF(TEXT(VALUE(LEFT(Q39,2)&amp;"/"&amp;MID(Q39,3,2)&amp;"/"&amp;RIGHT(Q39,2))+1,"aa")="aa",TEXT(VALUE(LEFT(Q39,2)&amp;"/"&amp;MID(Q39,3,2)&amp;"/"&amp;RIGHT(Q39,2))+1,"dd")&amp;TEXT(VALUE(LEFT(Q39,2)&amp;"/"&amp;MID(Q39,3,2)&amp;"/"&amp;RIGHT(Q39,2))+1,"mm")&amp;TEXT(VALUE(LEFT(Q39,2)&amp;"/"&amp;MID(Q39,3,2)&amp;"/"&amp;RIGHT(Q39,2))+1,"yy")&amp;"0"&amp;TELA_INCIAL!$D$19*100&amp;"00"&amp;"000",TEXT(VALUE(LEFT(Q39,2)&amp;"/"&amp;MID(Q39,3,2)&amp;"/"&amp;RIGHT(Q39,2))+1,"dd")&amp;TEXT(VALUE(LEFT(Q39,2)&amp;"/"&amp;MID(Q39,3,2)&amp;"/"&amp;RIGHT(Q39,2))+1,"mm")&amp;TEXT(VALUE(LEFT(Q39,2)&amp;"/"&amp;MID(Q39,3,2)&amp;"/"&amp;RIGHT(Q39,2))+1,"aa")&amp;"0"&amp;TELA_INCIAL!$D$19*100&amp;"00"&amp;"000"))),"",IF(TELA_INCIAL!$C$19="não","0000000000000",IF(TEXT(VALUE(LEFT(Q39,2)&amp;"/"&amp;MID(Q39,3,2)&amp;"/"&amp;RIGHT(Q39,2))+1,"aa")="aa",TEXT(VALUE(LEFT(Q39,2)&amp;"/"&amp;MID(Q39,3,2)&amp;"/"&amp;RIGHT(Q39,2))+1,"dd")&amp;TEXT(VALUE(LEFT(Q39,2)&amp;"/"&amp;MID(Q39,3,2)&amp;"/"&amp;RIGHT(Q39,2))+1,"mm")&amp;TEXT(VALUE(LEFT(Q39,2)&amp;"/"&amp;MID(Q39,3,2)&amp;"/"&amp;RIGHT(Q39,2))+1,"yy")&amp;"0"&amp;TELA_INCIAL!$D$19*100&amp;"00"&amp;"000",TEXT(VALUE(LEFT(Q39,2)&amp;"/"&amp;MID(Q39,3,2)&amp;"/"&amp;RIGHT(Q39,2))+1,"dd")&amp;TEXT(VALUE(LEFT(Q39,2)&amp;"/"&amp;MID(Q39,3,2)&amp;"/"&amp;RIGHT(Q39,2))+1,"mm")&amp;TEXT(VALUE(LEFT(Q39,2)&amp;"/"&amp;MID(Q39,3,2)&amp;"/"&amp;RIGHT(Q39,2))+1,"aa")&amp;"0"&amp;TELA_INCIAL!$D$19*100&amp;"00"&amp;"000")))</f>
        <v/>
      </c>
      <c r="AE39" s="22" t="str">
        <f>IF(TELA_INCIAL!D52="pf","01","02")</f>
        <v>02</v>
      </c>
      <c r="AF39" s="29" t="str">
        <f>IF(TELA_INCIAL!C52="","00000000000000",TEXT(SUBSTITUTE(SUBSTITUTE(SUBSTITUTE(TELA_INCIAL!C52,".",""),"-",""),"/",""),"00000000000000"))</f>
        <v>00000000000000</v>
      </c>
      <c r="AG39" s="20" t="str">
        <f>LEFT(TELA_INCIAL!B52,40)&amp;REPT(" ",40-LEN(TELA_INCIAL!B52))</f>
        <v xml:space="preserve">                                        </v>
      </c>
      <c r="AH39" s="20" t="str">
        <f>LEFT(TELA_INCIAL!F52,40)&amp;REPT(" ",40-LEN(TELA_INCIAL!F52))</f>
        <v xml:space="preserve">                                        </v>
      </c>
      <c r="AI39" s="20" t="str">
        <f>LEFT(TELA_INCIAL!G52,10)&amp;REPT(" ",10-LEN(TELA_INCIAL!G52))</f>
        <v xml:space="preserve">          </v>
      </c>
      <c r="AJ39" s="20" t="str">
        <f t="shared" si="9"/>
        <v xml:space="preserve">  </v>
      </c>
      <c r="AK39" s="20" t="str">
        <f>TEXT(SUBSTITUTE(SUBSTITUTE(SUBSTITUTE(TELA_INCIAL!E52," ",""),".",""),"-",""),"00000000")</f>
        <v/>
      </c>
      <c r="AL39" s="20" t="str">
        <f>LEFT(TELA_INCIAL!H52,15)&amp;REPT(" ",15-LEN(TELA_INCIAL!H52))</f>
        <v xml:space="preserve">               </v>
      </c>
      <c r="AM39" s="20" t="str">
        <f>LEFT(TELA_INCIAL!I52,2)</f>
        <v/>
      </c>
      <c r="AN39" s="20" t="str">
        <f t="shared" si="10"/>
        <v xml:space="preserve">                              </v>
      </c>
      <c r="AO39" s="20" t="str">
        <f t="shared" si="11"/>
        <v xml:space="preserve">       </v>
      </c>
      <c r="AP39" s="20">
        <v>422</v>
      </c>
      <c r="AQ39" s="24" t="s">
        <v>71</v>
      </c>
      <c r="AR39" s="20" t="str">
        <f t="shared" si="16"/>
        <v>000029</v>
      </c>
      <c r="AS39" s="69" t="str">
        <f t="shared" si="17"/>
        <v/>
      </c>
      <c r="AT39" s="9">
        <f t="shared" si="13"/>
        <v>0</v>
      </c>
      <c r="AZ39" s="1"/>
      <c r="BA39" s="1">
        <v>3800</v>
      </c>
      <c r="BB39" s="9" t="s">
        <v>186</v>
      </c>
    </row>
    <row r="40" spans="1:54" x14ac:dyDescent="0.25">
      <c r="A40" s="9"/>
      <c r="B40" s="20" t="str">
        <f>IF(TELA_INCIAL!B53="","",1)</f>
        <v/>
      </c>
      <c r="C40" s="24" t="str">
        <f>TEXT(TELA_INCIAL!$C$9,"00")</f>
        <v>02</v>
      </c>
      <c r="D40" s="18" t="str">
        <f>TEXT(LEFT(SUBSTITUTE(SUBSTITUTE(SUBSTITUTE(TELA_INCIAL!$C$8,"/",""),"-",""),".",""),14),"00000000000000")</f>
        <v>11111111100011</v>
      </c>
      <c r="E40" s="20" t="str">
        <f t="shared" si="2"/>
        <v>15500000002000</v>
      </c>
      <c r="F40" s="20" t="str">
        <f t="shared" si="3"/>
        <v xml:space="preserve">      </v>
      </c>
      <c r="G40" s="20" t="str">
        <f t="shared" si="4"/>
        <v xml:space="preserve">                         </v>
      </c>
      <c r="H40" s="25" t="str">
        <f t="shared" si="14"/>
        <v>000000029</v>
      </c>
      <c r="I40" s="20" t="str">
        <f t="shared" si="6"/>
        <v xml:space="preserve">                              </v>
      </c>
      <c r="J40" s="20">
        <v>0</v>
      </c>
      <c r="K40" s="21" t="s">
        <v>121</v>
      </c>
      <c r="L40" s="20" t="s">
        <v>122</v>
      </c>
      <c r="M40" s="21" t="str">
        <f>IF(TELA_INCIAL!$C$14="Vinculada","10",IF(TELA_INCIAL!$C$20="não","00",TEXT(TELA_INCIAL!$D$20,"00")))</f>
        <v>00</v>
      </c>
      <c r="N40" s="20">
        <f>IF(TELA_INCIAL!$C$14="Vinculada",2,1)</f>
        <v>1</v>
      </c>
      <c r="O40" s="21" t="s">
        <v>64</v>
      </c>
      <c r="P40" s="26" t="str">
        <f t="shared" si="15"/>
        <v>0000000029</v>
      </c>
      <c r="Q40" s="27" t="str">
        <f>IF(TEXT(TELA_INCIAL!K53,"aa")="aa",TEXT(TELA_INCIAL!K53,"dd")&amp;TEXT(TELA_INCIAL!K53,"mm")&amp;TEXT(TELA_INCIAL!K53,"yy"),TEXT(TELA_INCIAL!K53,"dd")&amp;TEXT(TELA_INCIAL!K53,"mm")&amp;TEXT(TELA_INCIAL!K53,"aa"))</f>
        <v>000100</v>
      </c>
      <c r="R40" s="23" t="str">
        <f>TEXT(SUBSTITUTE(TEXT(TELA_INCIAL!J53,"###0,00"),",",""),"0000000000000")</f>
        <v>0000000000000</v>
      </c>
      <c r="S40" s="20">
        <v>422</v>
      </c>
      <c r="T40" s="20" t="str">
        <f t="shared" si="0"/>
        <v>15500</v>
      </c>
      <c r="U40" s="21" t="s">
        <v>64</v>
      </c>
      <c r="V40" s="20" t="s">
        <v>124</v>
      </c>
      <c r="W40" s="20" t="str">
        <f t="shared" ca="1" si="8"/>
        <v>280619</v>
      </c>
      <c r="X4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0" s="23" t="str">
        <f>IF(TELA_INCIAL!$C$18="sim",TEXT(SUBSTITUTE(TEXT((R40/100)*TELA_INCIAL!$D$18,"###0,00"),",",""),"0000000000000"),REPT(0,13))</f>
        <v>0000000000000</v>
      </c>
      <c r="AA40" s="20" t="s">
        <v>125</v>
      </c>
      <c r="AB40" s="20" t="s">
        <v>126</v>
      </c>
      <c r="AC40" s="20" t="s">
        <v>126</v>
      </c>
      <c r="AD40" s="20" t="str">
        <f>IF(ISERROR(IF(TELA_INCIAL!$C$19="não","0000000000000",IF(TEXT(VALUE(LEFT(Q40,2)&amp;"/"&amp;MID(Q40,3,2)&amp;"/"&amp;RIGHT(Q40,2))+1,"aa")="aa",TEXT(VALUE(LEFT(Q40,2)&amp;"/"&amp;MID(Q40,3,2)&amp;"/"&amp;RIGHT(Q40,2))+1,"dd")&amp;TEXT(VALUE(LEFT(Q40,2)&amp;"/"&amp;MID(Q40,3,2)&amp;"/"&amp;RIGHT(Q40,2))+1,"mm")&amp;TEXT(VALUE(LEFT(Q40,2)&amp;"/"&amp;MID(Q40,3,2)&amp;"/"&amp;RIGHT(Q40,2))+1,"yy")&amp;"0"&amp;TELA_INCIAL!$D$19*100&amp;"00"&amp;"000",TEXT(VALUE(LEFT(Q40,2)&amp;"/"&amp;MID(Q40,3,2)&amp;"/"&amp;RIGHT(Q40,2))+1,"dd")&amp;TEXT(VALUE(LEFT(Q40,2)&amp;"/"&amp;MID(Q40,3,2)&amp;"/"&amp;RIGHT(Q40,2))+1,"mm")&amp;TEXT(VALUE(LEFT(Q40,2)&amp;"/"&amp;MID(Q40,3,2)&amp;"/"&amp;RIGHT(Q40,2))+1,"aa")&amp;"0"&amp;TELA_INCIAL!$D$19*100&amp;"00"&amp;"000"))),"",IF(TELA_INCIAL!$C$19="não","0000000000000",IF(TEXT(VALUE(LEFT(Q40,2)&amp;"/"&amp;MID(Q40,3,2)&amp;"/"&amp;RIGHT(Q40,2))+1,"aa")="aa",TEXT(VALUE(LEFT(Q40,2)&amp;"/"&amp;MID(Q40,3,2)&amp;"/"&amp;RIGHT(Q40,2))+1,"dd")&amp;TEXT(VALUE(LEFT(Q40,2)&amp;"/"&amp;MID(Q40,3,2)&amp;"/"&amp;RIGHT(Q40,2))+1,"mm")&amp;TEXT(VALUE(LEFT(Q40,2)&amp;"/"&amp;MID(Q40,3,2)&amp;"/"&amp;RIGHT(Q40,2))+1,"yy")&amp;"0"&amp;TELA_INCIAL!$D$19*100&amp;"00"&amp;"000",TEXT(VALUE(LEFT(Q40,2)&amp;"/"&amp;MID(Q40,3,2)&amp;"/"&amp;RIGHT(Q40,2))+1,"dd")&amp;TEXT(VALUE(LEFT(Q40,2)&amp;"/"&amp;MID(Q40,3,2)&amp;"/"&amp;RIGHT(Q40,2))+1,"mm")&amp;TEXT(VALUE(LEFT(Q40,2)&amp;"/"&amp;MID(Q40,3,2)&amp;"/"&amp;RIGHT(Q40,2))+1,"aa")&amp;"0"&amp;TELA_INCIAL!$D$19*100&amp;"00"&amp;"000")))</f>
        <v/>
      </c>
      <c r="AE40" s="22" t="str">
        <f>IF(TELA_INCIAL!D53="pf","01","02")</f>
        <v>02</v>
      </c>
      <c r="AF40" s="29" t="str">
        <f>IF(TELA_INCIAL!C53="","00000000000000",TEXT(SUBSTITUTE(SUBSTITUTE(SUBSTITUTE(TELA_INCIAL!C53,".",""),"-",""),"/",""),"00000000000000"))</f>
        <v>00000000000000</v>
      </c>
      <c r="AG40" s="20" t="str">
        <f>LEFT(TELA_INCIAL!B53,40)&amp;REPT(" ",40-LEN(TELA_INCIAL!B53))</f>
        <v xml:space="preserve">                                        </v>
      </c>
      <c r="AH40" s="20" t="str">
        <f>LEFT(TELA_INCIAL!F53,40)&amp;REPT(" ",40-LEN(TELA_INCIAL!F53))</f>
        <v xml:space="preserve">                                        </v>
      </c>
      <c r="AI40" s="20" t="str">
        <f>LEFT(TELA_INCIAL!G53,10)&amp;REPT(" ",10-LEN(TELA_INCIAL!G53))</f>
        <v xml:space="preserve">          </v>
      </c>
      <c r="AJ40" s="20" t="str">
        <f t="shared" si="9"/>
        <v xml:space="preserve">  </v>
      </c>
      <c r="AK40" s="20" t="str">
        <f>TEXT(SUBSTITUTE(SUBSTITUTE(SUBSTITUTE(TELA_INCIAL!E53," ",""),".",""),"-",""),"00000000")</f>
        <v/>
      </c>
      <c r="AL40" s="20" t="str">
        <f>LEFT(TELA_INCIAL!H53,15)&amp;REPT(" ",15-LEN(TELA_INCIAL!H53))</f>
        <v xml:space="preserve">               </v>
      </c>
      <c r="AM40" s="20" t="str">
        <f>LEFT(TELA_INCIAL!I53,2)</f>
        <v/>
      </c>
      <c r="AN40" s="20" t="str">
        <f t="shared" si="10"/>
        <v xml:space="preserve">                              </v>
      </c>
      <c r="AO40" s="20" t="str">
        <f t="shared" si="11"/>
        <v xml:space="preserve">       </v>
      </c>
      <c r="AP40" s="20">
        <v>422</v>
      </c>
      <c r="AQ40" s="24" t="s">
        <v>71</v>
      </c>
      <c r="AR40" s="20" t="str">
        <f t="shared" si="16"/>
        <v>000030</v>
      </c>
      <c r="AS40" s="69" t="str">
        <f t="shared" si="17"/>
        <v/>
      </c>
      <c r="AT40" s="9">
        <f t="shared" si="13"/>
        <v>0</v>
      </c>
      <c r="AZ40" s="1"/>
      <c r="BA40" s="1">
        <v>3900</v>
      </c>
      <c r="BB40" s="9" t="s">
        <v>187</v>
      </c>
    </row>
    <row r="41" spans="1:54" x14ac:dyDescent="0.25">
      <c r="A41" s="9"/>
      <c r="B41" s="20" t="str">
        <f>IF(TELA_INCIAL!B54="","",1)</f>
        <v/>
      </c>
      <c r="C41" s="24" t="str">
        <f>TEXT(TELA_INCIAL!$C$9,"00")</f>
        <v>02</v>
      </c>
      <c r="D41" s="18" t="str">
        <f>TEXT(LEFT(SUBSTITUTE(SUBSTITUTE(SUBSTITUTE(TELA_INCIAL!$C$8,"/",""),"-",""),".",""),14),"00000000000000")</f>
        <v>11111111100011</v>
      </c>
      <c r="E41" s="20" t="str">
        <f t="shared" si="2"/>
        <v>15500000002000</v>
      </c>
      <c r="F41" s="20" t="str">
        <f t="shared" si="3"/>
        <v xml:space="preserve">      </v>
      </c>
      <c r="G41" s="20" t="str">
        <f t="shared" si="4"/>
        <v xml:space="preserve">                         </v>
      </c>
      <c r="H41" s="25" t="str">
        <f t="shared" si="14"/>
        <v>000000030</v>
      </c>
      <c r="I41" s="20" t="str">
        <f t="shared" si="6"/>
        <v xml:space="preserve">                              </v>
      </c>
      <c r="J41" s="20">
        <v>0</v>
      </c>
      <c r="K41" s="21" t="s">
        <v>121</v>
      </c>
      <c r="L41" s="20" t="s">
        <v>122</v>
      </c>
      <c r="M41" s="21" t="str">
        <f>IF(TELA_INCIAL!$C$14="Vinculada","10",IF(TELA_INCIAL!$C$20="não","00",TEXT(TELA_INCIAL!$D$20,"00")))</f>
        <v>00</v>
      </c>
      <c r="N41" s="20">
        <f>IF(TELA_INCIAL!$C$14="Vinculada",2,1)</f>
        <v>1</v>
      </c>
      <c r="O41" s="21" t="s">
        <v>64</v>
      </c>
      <c r="P41" s="26" t="str">
        <f t="shared" si="15"/>
        <v>0000000030</v>
      </c>
      <c r="Q41" s="27" t="str">
        <f>IF(TEXT(TELA_INCIAL!K54,"aa")="aa",TEXT(TELA_INCIAL!K54,"dd")&amp;TEXT(TELA_INCIAL!K54,"mm")&amp;TEXT(TELA_INCIAL!K54,"yy"),TEXT(TELA_INCIAL!K54,"dd")&amp;TEXT(TELA_INCIAL!K54,"mm")&amp;TEXT(TELA_INCIAL!K54,"aa"))</f>
        <v>000100</v>
      </c>
      <c r="R41" s="23" t="str">
        <f>TEXT(SUBSTITUTE(TEXT(TELA_INCIAL!J54,"###0,00"),",",""),"0000000000000")</f>
        <v>0000000000000</v>
      </c>
      <c r="S41" s="20">
        <v>422</v>
      </c>
      <c r="T41" s="20" t="str">
        <f t="shared" si="0"/>
        <v>15500</v>
      </c>
      <c r="U41" s="21" t="s">
        <v>64</v>
      </c>
      <c r="V41" s="20" t="s">
        <v>124</v>
      </c>
      <c r="W41" s="20" t="str">
        <f t="shared" ca="1" si="8"/>
        <v>280619</v>
      </c>
      <c r="X4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1" s="23" t="str">
        <f>IF(TELA_INCIAL!$C$18="sim",TEXT(SUBSTITUTE(TEXT((R41/100)*TELA_INCIAL!$D$18,"###0,00"),",",""),"0000000000000"),REPT(0,13))</f>
        <v>0000000000000</v>
      </c>
      <c r="AA41" s="20" t="s">
        <v>125</v>
      </c>
      <c r="AB41" s="20" t="s">
        <v>126</v>
      </c>
      <c r="AC41" s="20" t="s">
        <v>126</v>
      </c>
      <c r="AD41" s="20" t="str">
        <f>IF(ISERROR(IF(TELA_INCIAL!$C$19="não","0000000000000",IF(TEXT(VALUE(LEFT(Q41,2)&amp;"/"&amp;MID(Q41,3,2)&amp;"/"&amp;RIGHT(Q41,2))+1,"aa")="aa",TEXT(VALUE(LEFT(Q41,2)&amp;"/"&amp;MID(Q41,3,2)&amp;"/"&amp;RIGHT(Q41,2))+1,"dd")&amp;TEXT(VALUE(LEFT(Q41,2)&amp;"/"&amp;MID(Q41,3,2)&amp;"/"&amp;RIGHT(Q41,2))+1,"mm")&amp;TEXT(VALUE(LEFT(Q41,2)&amp;"/"&amp;MID(Q41,3,2)&amp;"/"&amp;RIGHT(Q41,2))+1,"yy")&amp;"0"&amp;TELA_INCIAL!$D$19*100&amp;"00"&amp;"000",TEXT(VALUE(LEFT(Q41,2)&amp;"/"&amp;MID(Q41,3,2)&amp;"/"&amp;RIGHT(Q41,2))+1,"dd")&amp;TEXT(VALUE(LEFT(Q41,2)&amp;"/"&amp;MID(Q41,3,2)&amp;"/"&amp;RIGHT(Q41,2))+1,"mm")&amp;TEXT(VALUE(LEFT(Q41,2)&amp;"/"&amp;MID(Q41,3,2)&amp;"/"&amp;RIGHT(Q41,2))+1,"aa")&amp;"0"&amp;TELA_INCIAL!$D$19*100&amp;"00"&amp;"000"))),"",IF(TELA_INCIAL!$C$19="não","0000000000000",IF(TEXT(VALUE(LEFT(Q41,2)&amp;"/"&amp;MID(Q41,3,2)&amp;"/"&amp;RIGHT(Q41,2))+1,"aa")="aa",TEXT(VALUE(LEFT(Q41,2)&amp;"/"&amp;MID(Q41,3,2)&amp;"/"&amp;RIGHT(Q41,2))+1,"dd")&amp;TEXT(VALUE(LEFT(Q41,2)&amp;"/"&amp;MID(Q41,3,2)&amp;"/"&amp;RIGHT(Q41,2))+1,"mm")&amp;TEXT(VALUE(LEFT(Q41,2)&amp;"/"&amp;MID(Q41,3,2)&amp;"/"&amp;RIGHT(Q41,2))+1,"yy")&amp;"0"&amp;TELA_INCIAL!$D$19*100&amp;"00"&amp;"000",TEXT(VALUE(LEFT(Q41,2)&amp;"/"&amp;MID(Q41,3,2)&amp;"/"&amp;RIGHT(Q41,2))+1,"dd")&amp;TEXT(VALUE(LEFT(Q41,2)&amp;"/"&amp;MID(Q41,3,2)&amp;"/"&amp;RIGHT(Q41,2))+1,"mm")&amp;TEXT(VALUE(LEFT(Q41,2)&amp;"/"&amp;MID(Q41,3,2)&amp;"/"&amp;RIGHT(Q41,2))+1,"aa")&amp;"0"&amp;TELA_INCIAL!$D$19*100&amp;"00"&amp;"000")))</f>
        <v/>
      </c>
      <c r="AE41" s="22" t="str">
        <f>IF(TELA_INCIAL!D54="pf","01","02")</f>
        <v>02</v>
      </c>
      <c r="AF41" s="29" t="str">
        <f>IF(TELA_INCIAL!C54="","00000000000000",TEXT(SUBSTITUTE(SUBSTITUTE(SUBSTITUTE(TELA_INCIAL!C54,".",""),"-",""),"/",""),"00000000000000"))</f>
        <v>00000000000000</v>
      </c>
      <c r="AG41" s="20" t="str">
        <f>LEFT(TELA_INCIAL!B54,40)&amp;REPT(" ",40-LEN(TELA_INCIAL!B54))</f>
        <v xml:space="preserve">                                        </v>
      </c>
      <c r="AH41" s="20" t="str">
        <f>LEFT(TELA_INCIAL!F54,40)&amp;REPT(" ",40-LEN(TELA_INCIAL!F54))</f>
        <v xml:space="preserve">                                        </v>
      </c>
      <c r="AI41" s="20" t="str">
        <f>LEFT(TELA_INCIAL!G54,10)&amp;REPT(" ",10-LEN(TELA_INCIAL!G54))</f>
        <v xml:space="preserve">          </v>
      </c>
      <c r="AJ41" s="20" t="str">
        <f t="shared" si="9"/>
        <v xml:space="preserve">  </v>
      </c>
      <c r="AK41" s="20" t="str">
        <f>TEXT(SUBSTITUTE(SUBSTITUTE(SUBSTITUTE(TELA_INCIAL!E54," ",""),".",""),"-",""),"00000000")</f>
        <v/>
      </c>
      <c r="AL41" s="20" t="str">
        <f>LEFT(TELA_INCIAL!H54,15)&amp;REPT(" ",15-LEN(TELA_INCIAL!H54))</f>
        <v xml:space="preserve">               </v>
      </c>
      <c r="AM41" s="20" t="str">
        <f>LEFT(TELA_INCIAL!I54,2)</f>
        <v/>
      </c>
      <c r="AN41" s="20" t="str">
        <f t="shared" si="10"/>
        <v xml:space="preserve">                              </v>
      </c>
      <c r="AO41" s="20" t="str">
        <f t="shared" si="11"/>
        <v xml:space="preserve">       </v>
      </c>
      <c r="AP41" s="20">
        <v>422</v>
      </c>
      <c r="AQ41" s="24" t="s">
        <v>71</v>
      </c>
      <c r="AR41" s="20" t="str">
        <f t="shared" si="16"/>
        <v>000031</v>
      </c>
      <c r="AS41" s="69" t="str">
        <f t="shared" si="17"/>
        <v/>
      </c>
      <c r="AT41" s="9">
        <f t="shared" si="13"/>
        <v>0</v>
      </c>
      <c r="AZ41" s="1"/>
      <c r="BA41" s="1">
        <v>4100</v>
      </c>
      <c r="BB41" s="9" t="s">
        <v>188</v>
      </c>
    </row>
    <row r="42" spans="1:54" x14ac:dyDescent="0.25">
      <c r="A42" s="9"/>
      <c r="B42" s="20" t="str">
        <f>IF(TELA_INCIAL!B55="","",1)</f>
        <v/>
      </c>
      <c r="C42" s="24" t="str">
        <f>TEXT(TELA_INCIAL!$C$9,"00")</f>
        <v>02</v>
      </c>
      <c r="D42" s="18" t="str">
        <f>TEXT(LEFT(SUBSTITUTE(SUBSTITUTE(SUBSTITUTE(TELA_INCIAL!$C$8,"/",""),"-",""),".",""),14),"00000000000000")</f>
        <v>11111111100011</v>
      </c>
      <c r="E42" s="20" t="str">
        <f t="shared" si="2"/>
        <v>15500000002000</v>
      </c>
      <c r="F42" s="20" t="str">
        <f t="shared" si="3"/>
        <v xml:space="preserve">      </v>
      </c>
      <c r="G42" s="20" t="str">
        <f t="shared" si="4"/>
        <v xml:space="preserve">                         </v>
      </c>
      <c r="H42" s="25" t="str">
        <f t="shared" si="14"/>
        <v>000000031</v>
      </c>
      <c r="I42" s="20" t="str">
        <f t="shared" si="6"/>
        <v xml:space="preserve">                              </v>
      </c>
      <c r="J42" s="20">
        <v>0</v>
      </c>
      <c r="K42" s="21" t="s">
        <v>121</v>
      </c>
      <c r="L42" s="20" t="s">
        <v>122</v>
      </c>
      <c r="M42" s="21" t="str">
        <f>IF(TELA_INCIAL!$C$14="Vinculada","10",IF(TELA_INCIAL!$C$20="não","00",TEXT(TELA_INCIAL!$D$20,"00")))</f>
        <v>00</v>
      </c>
      <c r="N42" s="20">
        <f>IF(TELA_INCIAL!$C$14="Vinculada",2,1)</f>
        <v>1</v>
      </c>
      <c r="O42" s="21" t="s">
        <v>64</v>
      </c>
      <c r="P42" s="26" t="str">
        <f t="shared" si="15"/>
        <v>0000000031</v>
      </c>
      <c r="Q42" s="27" t="str">
        <f>IF(TEXT(TELA_INCIAL!K55,"aa")="aa",TEXT(TELA_INCIAL!K55,"dd")&amp;TEXT(TELA_INCIAL!K55,"mm")&amp;TEXT(TELA_INCIAL!K55,"yy"),TEXT(TELA_INCIAL!K55,"dd")&amp;TEXT(TELA_INCIAL!K55,"mm")&amp;TEXT(TELA_INCIAL!K55,"aa"))</f>
        <v>000100</v>
      </c>
      <c r="R42" s="23" t="str">
        <f>TEXT(SUBSTITUTE(TEXT(TELA_INCIAL!J55,"###0,00"),",",""),"0000000000000")</f>
        <v>0000000000000</v>
      </c>
      <c r="S42" s="20">
        <v>422</v>
      </c>
      <c r="T42" s="20" t="str">
        <f t="shared" si="0"/>
        <v>15500</v>
      </c>
      <c r="U42" s="21" t="s">
        <v>64</v>
      </c>
      <c r="V42" s="20" t="s">
        <v>124</v>
      </c>
      <c r="W42" s="20" t="str">
        <f t="shared" ca="1" si="8"/>
        <v>280619</v>
      </c>
      <c r="X4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2" s="23" t="str">
        <f>IF(TELA_INCIAL!$C$18="sim",TEXT(SUBSTITUTE(TEXT((R42/100)*TELA_INCIAL!$D$18,"###0,00"),",",""),"0000000000000"),REPT(0,13))</f>
        <v>0000000000000</v>
      </c>
      <c r="AA42" s="20" t="s">
        <v>125</v>
      </c>
      <c r="AB42" s="20" t="s">
        <v>126</v>
      </c>
      <c r="AC42" s="20" t="s">
        <v>126</v>
      </c>
      <c r="AD42" s="20" t="str">
        <f>IF(ISERROR(IF(TELA_INCIAL!$C$19="não","0000000000000",IF(TEXT(VALUE(LEFT(Q42,2)&amp;"/"&amp;MID(Q42,3,2)&amp;"/"&amp;RIGHT(Q42,2))+1,"aa")="aa",TEXT(VALUE(LEFT(Q42,2)&amp;"/"&amp;MID(Q42,3,2)&amp;"/"&amp;RIGHT(Q42,2))+1,"dd")&amp;TEXT(VALUE(LEFT(Q42,2)&amp;"/"&amp;MID(Q42,3,2)&amp;"/"&amp;RIGHT(Q42,2))+1,"mm")&amp;TEXT(VALUE(LEFT(Q42,2)&amp;"/"&amp;MID(Q42,3,2)&amp;"/"&amp;RIGHT(Q42,2))+1,"yy")&amp;"0"&amp;TELA_INCIAL!$D$19*100&amp;"00"&amp;"000",TEXT(VALUE(LEFT(Q42,2)&amp;"/"&amp;MID(Q42,3,2)&amp;"/"&amp;RIGHT(Q42,2))+1,"dd")&amp;TEXT(VALUE(LEFT(Q42,2)&amp;"/"&amp;MID(Q42,3,2)&amp;"/"&amp;RIGHT(Q42,2))+1,"mm")&amp;TEXT(VALUE(LEFT(Q42,2)&amp;"/"&amp;MID(Q42,3,2)&amp;"/"&amp;RIGHT(Q42,2))+1,"aa")&amp;"0"&amp;TELA_INCIAL!$D$19*100&amp;"00"&amp;"000"))),"",IF(TELA_INCIAL!$C$19="não","0000000000000",IF(TEXT(VALUE(LEFT(Q42,2)&amp;"/"&amp;MID(Q42,3,2)&amp;"/"&amp;RIGHT(Q42,2))+1,"aa")="aa",TEXT(VALUE(LEFT(Q42,2)&amp;"/"&amp;MID(Q42,3,2)&amp;"/"&amp;RIGHT(Q42,2))+1,"dd")&amp;TEXT(VALUE(LEFT(Q42,2)&amp;"/"&amp;MID(Q42,3,2)&amp;"/"&amp;RIGHT(Q42,2))+1,"mm")&amp;TEXT(VALUE(LEFT(Q42,2)&amp;"/"&amp;MID(Q42,3,2)&amp;"/"&amp;RIGHT(Q42,2))+1,"yy")&amp;"0"&amp;TELA_INCIAL!$D$19*100&amp;"00"&amp;"000",TEXT(VALUE(LEFT(Q42,2)&amp;"/"&amp;MID(Q42,3,2)&amp;"/"&amp;RIGHT(Q42,2))+1,"dd")&amp;TEXT(VALUE(LEFT(Q42,2)&amp;"/"&amp;MID(Q42,3,2)&amp;"/"&amp;RIGHT(Q42,2))+1,"mm")&amp;TEXT(VALUE(LEFT(Q42,2)&amp;"/"&amp;MID(Q42,3,2)&amp;"/"&amp;RIGHT(Q42,2))+1,"aa")&amp;"0"&amp;TELA_INCIAL!$D$19*100&amp;"00"&amp;"000")))</f>
        <v/>
      </c>
      <c r="AE42" s="22" t="str">
        <f>IF(TELA_INCIAL!D55="pf","01","02")</f>
        <v>02</v>
      </c>
      <c r="AF42" s="29" t="str">
        <f>IF(TELA_INCIAL!C55="","00000000000000",TEXT(SUBSTITUTE(SUBSTITUTE(SUBSTITUTE(TELA_INCIAL!C55,".",""),"-",""),"/",""),"00000000000000"))</f>
        <v>00000000000000</v>
      </c>
      <c r="AG42" s="20" t="str">
        <f>LEFT(TELA_INCIAL!B55,40)&amp;REPT(" ",40-LEN(TELA_INCIAL!B55))</f>
        <v xml:space="preserve">                                        </v>
      </c>
      <c r="AH42" s="20" t="str">
        <f>LEFT(TELA_INCIAL!F55,40)&amp;REPT(" ",40-LEN(TELA_INCIAL!F55))</f>
        <v xml:space="preserve">                                        </v>
      </c>
      <c r="AI42" s="20" t="str">
        <f>LEFT(TELA_INCIAL!G55,10)&amp;REPT(" ",10-LEN(TELA_INCIAL!G55))</f>
        <v xml:space="preserve">          </v>
      </c>
      <c r="AJ42" s="20" t="str">
        <f t="shared" si="9"/>
        <v xml:space="preserve">  </v>
      </c>
      <c r="AK42" s="20" t="str">
        <f>TEXT(SUBSTITUTE(SUBSTITUTE(SUBSTITUTE(TELA_INCIAL!E55," ",""),".",""),"-",""),"00000000")</f>
        <v/>
      </c>
      <c r="AL42" s="20" t="str">
        <f>LEFT(TELA_INCIAL!H55,15)&amp;REPT(" ",15-LEN(TELA_INCIAL!H55))</f>
        <v xml:space="preserve">               </v>
      </c>
      <c r="AM42" s="20" t="str">
        <f>LEFT(TELA_INCIAL!I55,2)</f>
        <v/>
      </c>
      <c r="AN42" s="20" t="str">
        <f t="shared" si="10"/>
        <v xml:space="preserve">                              </v>
      </c>
      <c r="AO42" s="20" t="str">
        <f t="shared" si="11"/>
        <v xml:space="preserve">       </v>
      </c>
      <c r="AP42" s="20">
        <v>422</v>
      </c>
      <c r="AQ42" s="24" t="s">
        <v>71</v>
      </c>
      <c r="AR42" s="20" t="str">
        <f t="shared" si="16"/>
        <v>000032</v>
      </c>
      <c r="AS42" s="69" t="str">
        <f t="shared" si="17"/>
        <v/>
      </c>
      <c r="AT42" s="9">
        <f t="shared" si="13"/>
        <v>0</v>
      </c>
      <c r="AZ42" s="1"/>
      <c r="BA42" s="1">
        <v>4200</v>
      </c>
      <c r="BB42" s="9" t="s">
        <v>189</v>
      </c>
    </row>
    <row r="43" spans="1:54" x14ac:dyDescent="0.25">
      <c r="A43" s="9"/>
      <c r="B43" s="20" t="str">
        <f>IF(TELA_INCIAL!B56="","",1)</f>
        <v/>
      </c>
      <c r="C43" s="24" t="str">
        <f>TEXT(TELA_INCIAL!$C$9,"00")</f>
        <v>02</v>
      </c>
      <c r="D43" s="18" t="str">
        <f>TEXT(LEFT(SUBSTITUTE(SUBSTITUTE(SUBSTITUTE(TELA_INCIAL!$C$8,"/",""),"-",""),".",""),14),"00000000000000")</f>
        <v>11111111100011</v>
      </c>
      <c r="E43" s="20" t="str">
        <f t="shared" si="2"/>
        <v>15500000002000</v>
      </c>
      <c r="F43" s="20" t="str">
        <f t="shared" si="3"/>
        <v xml:space="preserve">      </v>
      </c>
      <c r="G43" s="20" t="str">
        <f t="shared" si="4"/>
        <v xml:space="preserve">                         </v>
      </c>
      <c r="H43" s="25" t="str">
        <f t="shared" si="14"/>
        <v>000000032</v>
      </c>
      <c r="I43" s="20" t="str">
        <f t="shared" si="6"/>
        <v xml:space="preserve">                              </v>
      </c>
      <c r="J43" s="20">
        <v>0</v>
      </c>
      <c r="K43" s="21" t="s">
        <v>121</v>
      </c>
      <c r="L43" s="20" t="s">
        <v>122</v>
      </c>
      <c r="M43" s="21" t="str">
        <f>IF(TELA_INCIAL!$C$14="Vinculada","10",IF(TELA_INCIAL!$C$20="não","00",TEXT(TELA_INCIAL!$D$20,"00")))</f>
        <v>00</v>
      </c>
      <c r="N43" s="20">
        <f>IF(TELA_INCIAL!$C$14="Vinculada",2,1)</f>
        <v>1</v>
      </c>
      <c r="O43" s="21" t="s">
        <v>64</v>
      </c>
      <c r="P43" s="26" t="str">
        <f t="shared" si="15"/>
        <v>0000000032</v>
      </c>
      <c r="Q43" s="27" t="str">
        <f>IF(TEXT(TELA_INCIAL!K56,"aa")="aa",TEXT(TELA_INCIAL!K56,"dd")&amp;TEXT(TELA_INCIAL!K56,"mm")&amp;TEXT(TELA_INCIAL!K56,"yy"),TEXT(TELA_INCIAL!K56,"dd")&amp;TEXT(TELA_INCIAL!K56,"mm")&amp;TEXT(TELA_INCIAL!K56,"aa"))</f>
        <v>000100</v>
      </c>
      <c r="R43" s="23" t="str">
        <f>TEXT(SUBSTITUTE(TEXT(TELA_INCIAL!J56,"###0,00"),",",""),"0000000000000")</f>
        <v>0000000000000</v>
      </c>
      <c r="S43" s="20">
        <v>422</v>
      </c>
      <c r="T43" s="20" t="str">
        <f t="shared" si="0"/>
        <v>15500</v>
      </c>
      <c r="U43" s="21" t="s">
        <v>64</v>
      </c>
      <c r="V43" s="20" t="s">
        <v>124</v>
      </c>
      <c r="W43" s="20" t="str">
        <f t="shared" ca="1" si="8"/>
        <v>280619</v>
      </c>
      <c r="X4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3" s="23" t="str">
        <f>IF(TELA_INCIAL!$C$18="sim",TEXT(SUBSTITUTE(TEXT((R43/100)*TELA_INCIAL!$D$18,"###0,00"),",",""),"0000000000000"),REPT(0,13))</f>
        <v>0000000000000</v>
      </c>
      <c r="AA43" s="20" t="s">
        <v>125</v>
      </c>
      <c r="AB43" s="20" t="s">
        <v>126</v>
      </c>
      <c r="AC43" s="20" t="s">
        <v>126</v>
      </c>
      <c r="AD43" s="20" t="str">
        <f>IF(ISERROR(IF(TELA_INCIAL!$C$19="não","0000000000000",IF(TEXT(VALUE(LEFT(Q43,2)&amp;"/"&amp;MID(Q43,3,2)&amp;"/"&amp;RIGHT(Q43,2))+1,"aa")="aa",TEXT(VALUE(LEFT(Q43,2)&amp;"/"&amp;MID(Q43,3,2)&amp;"/"&amp;RIGHT(Q43,2))+1,"dd")&amp;TEXT(VALUE(LEFT(Q43,2)&amp;"/"&amp;MID(Q43,3,2)&amp;"/"&amp;RIGHT(Q43,2))+1,"mm")&amp;TEXT(VALUE(LEFT(Q43,2)&amp;"/"&amp;MID(Q43,3,2)&amp;"/"&amp;RIGHT(Q43,2))+1,"yy")&amp;"0"&amp;TELA_INCIAL!$D$19*100&amp;"00"&amp;"000",TEXT(VALUE(LEFT(Q43,2)&amp;"/"&amp;MID(Q43,3,2)&amp;"/"&amp;RIGHT(Q43,2))+1,"dd")&amp;TEXT(VALUE(LEFT(Q43,2)&amp;"/"&amp;MID(Q43,3,2)&amp;"/"&amp;RIGHT(Q43,2))+1,"mm")&amp;TEXT(VALUE(LEFT(Q43,2)&amp;"/"&amp;MID(Q43,3,2)&amp;"/"&amp;RIGHT(Q43,2))+1,"aa")&amp;"0"&amp;TELA_INCIAL!$D$19*100&amp;"00"&amp;"000"))),"",IF(TELA_INCIAL!$C$19="não","0000000000000",IF(TEXT(VALUE(LEFT(Q43,2)&amp;"/"&amp;MID(Q43,3,2)&amp;"/"&amp;RIGHT(Q43,2))+1,"aa")="aa",TEXT(VALUE(LEFT(Q43,2)&amp;"/"&amp;MID(Q43,3,2)&amp;"/"&amp;RIGHT(Q43,2))+1,"dd")&amp;TEXT(VALUE(LEFT(Q43,2)&amp;"/"&amp;MID(Q43,3,2)&amp;"/"&amp;RIGHT(Q43,2))+1,"mm")&amp;TEXT(VALUE(LEFT(Q43,2)&amp;"/"&amp;MID(Q43,3,2)&amp;"/"&amp;RIGHT(Q43,2))+1,"yy")&amp;"0"&amp;TELA_INCIAL!$D$19*100&amp;"00"&amp;"000",TEXT(VALUE(LEFT(Q43,2)&amp;"/"&amp;MID(Q43,3,2)&amp;"/"&amp;RIGHT(Q43,2))+1,"dd")&amp;TEXT(VALUE(LEFT(Q43,2)&amp;"/"&amp;MID(Q43,3,2)&amp;"/"&amp;RIGHT(Q43,2))+1,"mm")&amp;TEXT(VALUE(LEFT(Q43,2)&amp;"/"&amp;MID(Q43,3,2)&amp;"/"&amp;RIGHT(Q43,2))+1,"aa")&amp;"0"&amp;TELA_INCIAL!$D$19*100&amp;"00"&amp;"000")))</f>
        <v/>
      </c>
      <c r="AE43" s="22" t="str">
        <f>IF(TELA_INCIAL!D56="pf","01","02")</f>
        <v>02</v>
      </c>
      <c r="AF43" s="29" t="str">
        <f>IF(TELA_INCIAL!C56="","00000000000000",TEXT(SUBSTITUTE(SUBSTITUTE(SUBSTITUTE(TELA_INCIAL!C56,".",""),"-",""),"/",""),"00000000000000"))</f>
        <v>00000000000000</v>
      </c>
      <c r="AG43" s="20" t="str">
        <f>LEFT(TELA_INCIAL!B56,40)&amp;REPT(" ",40-LEN(TELA_INCIAL!B56))</f>
        <v xml:space="preserve">                                        </v>
      </c>
      <c r="AH43" s="20" t="str">
        <f>LEFT(TELA_INCIAL!F56,40)&amp;REPT(" ",40-LEN(TELA_INCIAL!F56))</f>
        <v xml:space="preserve">                                        </v>
      </c>
      <c r="AI43" s="20" t="str">
        <f>LEFT(TELA_INCIAL!G56,10)&amp;REPT(" ",10-LEN(TELA_INCIAL!G56))</f>
        <v xml:space="preserve">          </v>
      </c>
      <c r="AJ43" s="20" t="str">
        <f t="shared" si="9"/>
        <v xml:space="preserve">  </v>
      </c>
      <c r="AK43" s="20" t="str">
        <f>TEXT(SUBSTITUTE(SUBSTITUTE(SUBSTITUTE(TELA_INCIAL!E56," ",""),".",""),"-",""),"00000000")</f>
        <v/>
      </c>
      <c r="AL43" s="20" t="str">
        <f>LEFT(TELA_INCIAL!H56,15)&amp;REPT(" ",15-LEN(TELA_INCIAL!H56))</f>
        <v xml:space="preserve">               </v>
      </c>
      <c r="AM43" s="20" t="str">
        <f>LEFT(TELA_INCIAL!I56,2)</f>
        <v/>
      </c>
      <c r="AN43" s="20" t="str">
        <f t="shared" si="10"/>
        <v xml:space="preserve">                              </v>
      </c>
      <c r="AO43" s="20" t="str">
        <f t="shared" si="11"/>
        <v xml:space="preserve">       </v>
      </c>
      <c r="AP43" s="20">
        <v>422</v>
      </c>
      <c r="AQ43" s="24" t="s">
        <v>71</v>
      </c>
      <c r="AR43" s="20" t="str">
        <f t="shared" si="16"/>
        <v>000033</v>
      </c>
      <c r="AS43" s="69" t="str">
        <f t="shared" si="17"/>
        <v/>
      </c>
      <c r="AT43" s="9">
        <f t="shared" si="13"/>
        <v>0</v>
      </c>
      <c r="AZ43" s="1"/>
      <c r="BA43" s="1">
        <v>4300</v>
      </c>
      <c r="BB43" s="9" t="s">
        <v>190</v>
      </c>
    </row>
    <row r="44" spans="1:54" x14ac:dyDescent="0.25">
      <c r="A44" s="9"/>
      <c r="B44" s="20" t="str">
        <f>IF(TELA_INCIAL!B57="","",1)</f>
        <v/>
      </c>
      <c r="C44" s="24" t="str">
        <f>TEXT(TELA_INCIAL!$C$9,"00")</f>
        <v>02</v>
      </c>
      <c r="D44" s="18" t="str">
        <f>TEXT(LEFT(SUBSTITUTE(SUBSTITUTE(SUBSTITUTE(TELA_INCIAL!$C$8,"/",""),"-",""),".",""),14),"00000000000000")</f>
        <v>11111111100011</v>
      </c>
      <c r="E44" s="20" t="str">
        <f t="shared" si="2"/>
        <v>15500000002000</v>
      </c>
      <c r="F44" s="20" t="str">
        <f t="shared" si="3"/>
        <v xml:space="preserve">      </v>
      </c>
      <c r="G44" s="20" t="str">
        <f t="shared" si="4"/>
        <v xml:space="preserve">                         </v>
      </c>
      <c r="H44" s="25" t="str">
        <f t="shared" si="14"/>
        <v>000000033</v>
      </c>
      <c r="I44" s="20" t="str">
        <f t="shared" si="6"/>
        <v xml:space="preserve">                              </v>
      </c>
      <c r="J44" s="20">
        <v>0</v>
      </c>
      <c r="K44" s="21" t="s">
        <v>121</v>
      </c>
      <c r="L44" s="20" t="s">
        <v>122</v>
      </c>
      <c r="M44" s="21" t="str">
        <f>IF(TELA_INCIAL!$C$14="Vinculada","10",IF(TELA_INCIAL!$C$20="não","00",TEXT(TELA_INCIAL!$D$20,"00")))</f>
        <v>00</v>
      </c>
      <c r="N44" s="20">
        <f>IF(TELA_INCIAL!$C$14="Vinculada",2,1)</f>
        <v>1</v>
      </c>
      <c r="O44" s="21" t="s">
        <v>64</v>
      </c>
      <c r="P44" s="26" t="str">
        <f t="shared" si="15"/>
        <v>0000000033</v>
      </c>
      <c r="Q44" s="27" t="str">
        <f>IF(TEXT(TELA_INCIAL!K57,"aa")="aa",TEXT(TELA_INCIAL!K57,"dd")&amp;TEXT(TELA_INCIAL!K57,"mm")&amp;TEXT(TELA_INCIAL!K57,"yy"),TEXT(TELA_INCIAL!K57,"dd")&amp;TEXT(TELA_INCIAL!K57,"mm")&amp;TEXT(TELA_INCIAL!K57,"aa"))</f>
        <v>000100</v>
      </c>
      <c r="R44" s="23" t="str">
        <f>TEXT(SUBSTITUTE(TEXT(TELA_INCIAL!J57,"###0,00"),",",""),"0000000000000")</f>
        <v>0000000000000</v>
      </c>
      <c r="S44" s="20">
        <v>422</v>
      </c>
      <c r="T44" s="20" t="str">
        <f t="shared" si="0"/>
        <v>15500</v>
      </c>
      <c r="U44" s="21" t="s">
        <v>64</v>
      </c>
      <c r="V44" s="20" t="s">
        <v>124</v>
      </c>
      <c r="W44" s="20" t="str">
        <f t="shared" ca="1" si="8"/>
        <v>280619</v>
      </c>
      <c r="X4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4" s="23" t="str">
        <f>IF(TELA_INCIAL!$C$18="sim",TEXT(SUBSTITUTE(TEXT((R44/100)*TELA_INCIAL!$D$18,"###0,00"),",",""),"0000000000000"),REPT(0,13))</f>
        <v>0000000000000</v>
      </c>
      <c r="AA44" s="20" t="s">
        <v>125</v>
      </c>
      <c r="AB44" s="20" t="s">
        <v>126</v>
      </c>
      <c r="AC44" s="20" t="s">
        <v>126</v>
      </c>
      <c r="AD44" s="20" t="str">
        <f>IF(ISERROR(IF(TELA_INCIAL!$C$19="não","0000000000000",IF(TEXT(VALUE(LEFT(Q44,2)&amp;"/"&amp;MID(Q44,3,2)&amp;"/"&amp;RIGHT(Q44,2))+1,"aa")="aa",TEXT(VALUE(LEFT(Q44,2)&amp;"/"&amp;MID(Q44,3,2)&amp;"/"&amp;RIGHT(Q44,2))+1,"dd")&amp;TEXT(VALUE(LEFT(Q44,2)&amp;"/"&amp;MID(Q44,3,2)&amp;"/"&amp;RIGHT(Q44,2))+1,"mm")&amp;TEXT(VALUE(LEFT(Q44,2)&amp;"/"&amp;MID(Q44,3,2)&amp;"/"&amp;RIGHT(Q44,2))+1,"yy")&amp;"0"&amp;TELA_INCIAL!$D$19*100&amp;"00"&amp;"000",TEXT(VALUE(LEFT(Q44,2)&amp;"/"&amp;MID(Q44,3,2)&amp;"/"&amp;RIGHT(Q44,2))+1,"dd")&amp;TEXT(VALUE(LEFT(Q44,2)&amp;"/"&amp;MID(Q44,3,2)&amp;"/"&amp;RIGHT(Q44,2))+1,"mm")&amp;TEXT(VALUE(LEFT(Q44,2)&amp;"/"&amp;MID(Q44,3,2)&amp;"/"&amp;RIGHT(Q44,2))+1,"aa")&amp;"0"&amp;TELA_INCIAL!$D$19*100&amp;"00"&amp;"000"))),"",IF(TELA_INCIAL!$C$19="não","0000000000000",IF(TEXT(VALUE(LEFT(Q44,2)&amp;"/"&amp;MID(Q44,3,2)&amp;"/"&amp;RIGHT(Q44,2))+1,"aa")="aa",TEXT(VALUE(LEFT(Q44,2)&amp;"/"&amp;MID(Q44,3,2)&amp;"/"&amp;RIGHT(Q44,2))+1,"dd")&amp;TEXT(VALUE(LEFT(Q44,2)&amp;"/"&amp;MID(Q44,3,2)&amp;"/"&amp;RIGHT(Q44,2))+1,"mm")&amp;TEXT(VALUE(LEFT(Q44,2)&amp;"/"&amp;MID(Q44,3,2)&amp;"/"&amp;RIGHT(Q44,2))+1,"yy")&amp;"0"&amp;TELA_INCIAL!$D$19*100&amp;"00"&amp;"000",TEXT(VALUE(LEFT(Q44,2)&amp;"/"&amp;MID(Q44,3,2)&amp;"/"&amp;RIGHT(Q44,2))+1,"dd")&amp;TEXT(VALUE(LEFT(Q44,2)&amp;"/"&amp;MID(Q44,3,2)&amp;"/"&amp;RIGHT(Q44,2))+1,"mm")&amp;TEXT(VALUE(LEFT(Q44,2)&amp;"/"&amp;MID(Q44,3,2)&amp;"/"&amp;RIGHT(Q44,2))+1,"aa")&amp;"0"&amp;TELA_INCIAL!$D$19*100&amp;"00"&amp;"000")))</f>
        <v/>
      </c>
      <c r="AE44" s="22" t="str">
        <f>IF(TELA_INCIAL!D57="pf","01","02")</f>
        <v>02</v>
      </c>
      <c r="AF44" s="29" t="str">
        <f>IF(TELA_INCIAL!C57="","00000000000000",TEXT(SUBSTITUTE(SUBSTITUTE(SUBSTITUTE(TELA_INCIAL!C57,".",""),"-",""),"/",""),"00000000000000"))</f>
        <v>00000000000000</v>
      </c>
      <c r="AG44" s="20" t="str">
        <f>LEFT(TELA_INCIAL!B57,40)&amp;REPT(" ",40-LEN(TELA_INCIAL!B57))</f>
        <v xml:space="preserve">                                        </v>
      </c>
      <c r="AH44" s="20" t="str">
        <f>LEFT(TELA_INCIAL!F57,40)&amp;REPT(" ",40-LEN(TELA_INCIAL!F57))</f>
        <v xml:space="preserve">                                        </v>
      </c>
      <c r="AI44" s="20" t="str">
        <f>LEFT(TELA_INCIAL!G57,10)&amp;REPT(" ",10-LEN(TELA_INCIAL!G57))</f>
        <v xml:space="preserve">          </v>
      </c>
      <c r="AJ44" s="20" t="str">
        <f t="shared" si="9"/>
        <v xml:space="preserve">  </v>
      </c>
      <c r="AK44" s="20" t="str">
        <f>TEXT(SUBSTITUTE(SUBSTITUTE(SUBSTITUTE(TELA_INCIAL!E57," ",""),".",""),"-",""),"00000000")</f>
        <v/>
      </c>
      <c r="AL44" s="20" t="str">
        <f>LEFT(TELA_INCIAL!H57,15)&amp;REPT(" ",15-LEN(TELA_INCIAL!H57))</f>
        <v xml:space="preserve">               </v>
      </c>
      <c r="AM44" s="20" t="str">
        <f>LEFT(TELA_INCIAL!I57,2)</f>
        <v/>
      </c>
      <c r="AN44" s="20" t="str">
        <f t="shared" si="10"/>
        <v xml:space="preserve">                              </v>
      </c>
      <c r="AO44" s="20" t="str">
        <f t="shared" si="11"/>
        <v xml:space="preserve">       </v>
      </c>
      <c r="AP44" s="20">
        <v>422</v>
      </c>
      <c r="AQ44" s="24" t="s">
        <v>71</v>
      </c>
      <c r="AR44" s="20" t="str">
        <f t="shared" si="16"/>
        <v>000034</v>
      </c>
      <c r="AS44" s="69" t="str">
        <f t="shared" si="17"/>
        <v/>
      </c>
      <c r="AT44" s="9">
        <f t="shared" si="13"/>
        <v>0</v>
      </c>
      <c r="AZ44" s="1"/>
      <c r="BA44" s="1">
        <v>4400</v>
      </c>
      <c r="BB44" s="9" t="s">
        <v>191</v>
      </c>
    </row>
    <row r="45" spans="1:54" x14ac:dyDescent="0.25">
      <c r="A45" s="9"/>
      <c r="B45" s="20" t="str">
        <f>IF(TELA_INCIAL!B58="","",1)</f>
        <v/>
      </c>
      <c r="C45" s="24" t="str">
        <f>TEXT(TELA_INCIAL!$C$9,"00")</f>
        <v>02</v>
      </c>
      <c r="D45" s="18" t="str">
        <f>TEXT(LEFT(SUBSTITUTE(SUBSTITUTE(SUBSTITUTE(TELA_INCIAL!$C$8,"/",""),"-",""),".",""),14),"00000000000000")</f>
        <v>11111111100011</v>
      </c>
      <c r="E45" s="20" t="str">
        <f t="shared" si="2"/>
        <v>15500000002000</v>
      </c>
      <c r="F45" s="20" t="str">
        <f t="shared" si="3"/>
        <v xml:space="preserve">      </v>
      </c>
      <c r="G45" s="20" t="str">
        <f t="shared" si="4"/>
        <v xml:space="preserve">                         </v>
      </c>
      <c r="H45" s="25" t="str">
        <f t="shared" si="14"/>
        <v>000000034</v>
      </c>
      <c r="I45" s="20" t="str">
        <f t="shared" si="6"/>
        <v xml:space="preserve">                              </v>
      </c>
      <c r="J45" s="20">
        <v>0</v>
      </c>
      <c r="K45" s="21" t="s">
        <v>121</v>
      </c>
      <c r="L45" s="20" t="s">
        <v>122</v>
      </c>
      <c r="M45" s="21" t="str">
        <f>IF(TELA_INCIAL!$C$14="Vinculada","10",IF(TELA_INCIAL!$C$20="não","00",TEXT(TELA_INCIAL!$D$20,"00")))</f>
        <v>00</v>
      </c>
      <c r="N45" s="20">
        <f>IF(TELA_INCIAL!$C$14="Vinculada",2,1)</f>
        <v>1</v>
      </c>
      <c r="O45" s="21" t="s">
        <v>64</v>
      </c>
      <c r="P45" s="26" t="str">
        <f t="shared" si="15"/>
        <v>0000000034</v>
      </c>
      <c r="Q45" s="27" t="str">
        <f>IF(TEXT(TELA_INCIAL!K58,"aa")="aa",TEXT(TELA_INCIAL!K58,"dd")&amp;TEXT(TELA_INCIAL!K58,"mm")&amp;TEXT(TELA_INCIAL!K58,"yy"),TEXT(TELA_INCIAL!K58,"dd")&amp;TEXT(TELA_INCIAL!K58,"mm")&amp;TEXT(TELA_INCIAL!K58,"aa"))</f>
        <v>000100</v>
      </c>
      <c r="R45" s="23" t="str">
        <f>TEXT(SUBSTITUTE(TEXT(TELA_INCIAL!J58,"###0,00"),",",""),"0000000000000")</f>
        <v>0000000000000</v>
      </c>
      <c r="S45" s="20">
        <v>422</v>
      </c>
      <c r="T45" s="20" t="str">
        <f t="shared" si="0"/>
        <v>15500</v>
      </c>
      <c r="U45" s="21" t="s">
        <v>64</v>
      </c>
      <c r="V45" s="20" t="s">
        <v>124</v>
      </c>
      <c r="W45" s="20" t="str">
        <f t="shared" ca="1" si="8"/>
        <v>280619</v>
      </c>
      <c r="X4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5" s="23" t="str">
        <f>IF(TELA_INCIAL!$C$18="sim",TEXT(SUBSTITUTE(TEXT((R45/100)*TELA_INCIAL!$D$18,"###0,00"),",",""),"0000000000000"),REPT(0,13))</f>
        <v>0000000000000</v>
      </c>
      <c r="AA45" s="20" t="s">
        <v>125</v>
      </c>
      <c r="AB45" s="20" t="s">
        <v>126</v>
      </c>
      <c r="AC45" s="20" t="s">
        <v>126</v>
      </c>
      <c r="AD45" s="20" t="str">
        <f>IF(ISERROR(IF(TELA_INCIAL!$C$19="não","0000000000000",IF(TEXT(VALUE(LEFT(Q45,2)&amp;"/"&amp;MID(Q45,3,2)&amp;"/"&amp;RIGHT(Q45,2))+1,"aa")="aa",TEXT(VALUE(LEFT(Q45,2)&amp;"/"&amp;MID(Q45,3,2)&amp;"/"&amp;RIGHT(Q45,2))+1,"dd")&amp;TEXT(VALUE(LEFT(Q45,2)&amp;"/"&amp;MID(Q45,3,2)&amp;"/"&amp;RIGHT(Q45,2))+1,"mm")&amp;TEXT(VALUE(LEFT(Q45,2)&amp;"/"&amp;MID(Q45,3,2)&amp;"/"&amp;RIGHT(Q45,2))+1,"yy")&amp;"0"&amp;TELA_INCIAL!$D$19*100&amp;"00"&amp;"000",TEXT(VALUE(LEFT(Q45,2)&amp;"/"&amp;MID(Q45,3,2)&amp;"/"&amp;RIGHT(Q45,2))+1,"dd")&amp;TEXT(VALUE(LEFT(Q45,2)&amp;"/"&amp;MID(Q45,3,2)&amp;"/"&amp;RIGHT(Q45,2))+1,"mm")&amp;TEXT(VALUE(LEFT(Q45,2)&amp;"/"&amp;MID(Q45,3,2)&amp;"/"&amp;RIGHT(Q45,2))+1,"aa")&amp;"0"&amp;TELA_INCIAL!$D$19*100&amp;"00"&amp;"000"))),"",IF(TELA_INCIAL!$C$19="não","0000000000000",IF(TEXT(VALUE(LEFT(Q45,2)&amp;"/"&amp;MID(Q45,3,2)&amp;"/"&amp;RIGHT(Q45,2))+1,"aa")="aa",TEXT(VALUE(LEFT(Q45,2)&amp;"/"&amp;MID(Q45,3,2)&amp;"/"&amp;RIGHT(Q45,2))+1,"dd")&amp;TEXT(VALUE(LEFT(Q45,2)&amp;"/"&amp;MID(Q45,3,2)&amp;"/"&amp;RIGHT(Q45,2))+1,"mm")&amp;TEXT(VALUE(LEFT(Q45,2)&amp;"/"&amp;MID(Q45,3,2)&amp;"/"&amp;RIGHT(Q45,2))+1,"yy")&amp;"0"&amp;TELA_INCIAL!$D$19*100&amp;"00"&amp;"000",TEXT(VALUE(LEFT(Q45,2)&amp;"/"&amp;MID(Q45,3,2)&amp;"/"&amp;RIGHT(Q45,2))+1,"dd")&amp;TEXT(VALUE(LEFT(Q45,2)&amp;"/"&amp;MID(Q45,3,2)&amp;"/"&amp;RIGHT(Q45,2))+1,"mm")&amp;TEXT(VALUE(LEFT(Q45,2)&amp;"/"&amp;MID(Q45,3,2)&amp;"/"&amp;RIGHT(Q45,2))+1,"aa")&amp;"0"&amp;TELA_INCIAL!$D$19*100&amp;"00"&amp;"000")))</f>
        <v/>
      </c>
      <c r="AE45" s="22" t="str">
        <f>IF(TELA_INCIAL!D58="pf","01","02")</f>
        <v>02</v>
      </c>
      <c r="AF45" s="29" t="str">
        <f>IF(TELA_INCIAL!C58="","00000000000000",TEXT(SUBSTITUTE(SUBSTITUTE(SUBSTITUTE(TELA_INCIAL!C58,".",""),"-",""),"/",""),"00000000000000"))</f>
        <v>00000000000000</v>
      </c>
      <c r="AG45" s="20" t="str">
        <f>LEFT(TELA_INCIAL!B58,40)&amp;REPT(" ",40-LEN(TELA_INCIAL!B58))</f>
        <v xml:space="preserve">                                        </v>
      </c>
      <c r="AH45" s="20" t="str">
        <f>LEFT(TELA_INCIAL!F58,40)&amp;REPT(" ",40-LEN(TELA_INCIAL!F58))</f>
        <v xml:space="preserve">                                        </v>
      </c>
      <c r="AI45" s="20" t="str">
        <f>LEFT(TELA_INCIAL!G58,10)&amp;REPT(" ",10-LEN(TELA_INCIAL!G58))</f>
        <v xml:space="preserve">          </v>
      </c>
      <c r="AJ45" s="20" t="str">
        <f t="shared" si="9"/>
        <v xml:space="preserve">  </v>
      </c>
      <c r="AK45" s="20" t="str">
        <f>TEXT(SUBSTITUTE(SUBSTITUTE(SUBSTITUTE(TELA_INCIAL!E58," ",""),".",""),"-",""),"00000000")</f>
        <v/>
      </c>
      <c r="AL45" s="20" t="str">
        <f>LEFT(TELA_INCIAL!H58,15)&amp;REPT(" ",15-LEN(TELA_INCIAL!H58))</f>
        <v xml:space="preserve">               </v>
      </c>
      <c r="AM45" s="20" t="str">
        <f>LEFT(TELA_INCIAL!I58,2)</f>
        <v/>
      </c>
      <c r="AN45" s="20" t="str">
        <f t="shared" si="10"/>
        <v xml:space="preserve">                              </v>
      </c>
      <c r="AO45" s="20" t="str">
        <f t="shared" si="11"/>
        <v xml:space="preserve">       </v>
      </c>
      <c r="AP45" s="20">
        <v>422</v>
      </c>
      <c r="AQ45" s="24" t="s">
        <v>71</v>
      </c>
      <c r="AR45" s="20" t="str">
        <f t="shared" si="16"/>
        <v>000035</v>
      </c>
      <c r="AS45" s="69" t="str">
        <f t="shared" si="17"/>
        <v/>
      </c>
      <c r="AT45" s="9">
        <f t="shared" si="13"/>
        <v>0</v>
      </c>
      <c r="AZ45" s="1"/>
      <c r="BA45" s="1">
        <v>4700</v>
      </c>
      <c r="BB45" s="9" t="s">
        <v>192</v>
      </c>
    </row>
    <row r="46" spans="1:54" x14ac:dyDescent="0.25">
      <c r="A46" s="9"/>
      <c r="B46" s="20" t="str">
        <f>IF(TELA_INCIAL!B59="","",1)</f>
        <v/>
      </c>
      <c r="C46" s="24" t="str">
        <f>TEXT(TELA_INCIAL!$C$9,"00")</f>
        <v>02</v>
      </c>
      <c r="D46" s="18" t="str">
        <f>TEXT(LEFT(SUBSTITUTE(SUBSTITUTE(SUBSTITUTE(TELA_INCIAL!$C$8,"/",""),"-",""),".",""),14),"00000000000000")</f>
        <v>11111111100011</v>
      </c>
      <c r="E46" s="20" t="str">
        <f t="shared" si="2"/>
        <v>15500000002000</v>
      </c>
      <c r="F46" s="20" t="str">
        <f t="shared" si="3"/>
        <v xml:space="preserve">      </v>
      </c>
      <c r="G46" s="20" t="str">
        <f t="shared" si="4"/>
        <v xml:space="preserve">                         </v>
      </c>
      <c r="H46" s="25" t="str">
        <f t="shared" si="14"/>
        <v>000000035</v>
      </c>
      <c r="I46" s="20" t="str">
        <f t="shared" si="6"/>
        <v xml:space="preserve">                              </v>
      </c>
      <c r="J46" s="20">
        <v>0</v>
      </c>
      <c r="K46" s="21" t="s">
        <v>121</v>
      </c>
      <c r="L46" s="20" t="s">
        <v>122</v>
      </c>
      <c r="M46" s="21" t="str">
        <f>IF(TELA_INCIAL!$C$14="Vinculada","10",IF(TELA_INCIAL!$C$20="não","00",TEXT(TELA_INCIAL!$D$20,"00")))</f>
        <v>00</v>
      </c>
      <c r="N46" s="20">
        <f>IF(TELA_INCIAL!$C$14="Vinculada",2,1)</f>
        <v>1</v>
      </c>
      <c r="O46" s="21" t="s">
        <v>64</v>
      </c>
      <c r="P46" s="26" t="str">
        <f t="shared" si="15"/>
        <v>0000000035</v>
      </c>
      <c r="Q46" s="27" t="str">
        <f>IF(TEXT(TELA_INCIAL!K59,"aa")="aa",TEXT(TELA_INCIAL!K59,"dd")&amp;TEXT(TELA_INCIAL!K59,"mm")&amp;TEXT(TELA_INCIAL!K59,"yy"),TEXT(TELA_INCIAL!K59,"dd")&amp;TEXT(TELA_INCIAL!K59,"mm")&amp;TEXT(TELA_INCIAL!K59,"aa"))</f>
        <v>000100</v>
      </c>
      <c r="R46" s="23" t="str">
        <f>TEXT(SUBSTITUTE(TEXT(TELA_INCIAL!J59,"###0,00"),",",""),"0000000000000")</f>
        <v>0000000000000</v>
      </c>
      <c r="S46" s="20">
        <v>422</v>
      </c>
      <c r="T46" s="20" t="str">
        <f t="shared" si="0"/>
        <v>15500</v>
      </c>
      <c r="U46" s="21" t="s">
        <v>64</v>
      </c>
      <c r="V46" s="20" t="s">
        <v>124</v>
      </c>
      <c r="W46" s="20" t="str">
        <f t="shared" ca="1" si="8"/>
        <v>280619</v>
      </c>
      <c r="X4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6" s="23" t="str">
        <f>IF(TELA_INCIAL!$C$18="sim",TEXT(SUBSTITUTE(TEXT((R46/100)*TELA_INCIAL!$D$18,"###0,00"),",",""),"0000000000000"),REPT(0,13))</f>
        <v>0000000000000</v>
      </c>
      <c r="AA46" s="20" t="s">
        <v>125</v>
      </c>
      <c r="AB46" s="20" t="s">
        <v>126</v>
      </c>
      <c r="AC46" s="20" t="s">
        <v>126</v>
      </c>
      <c r="AD46" s="20" t="str">
        <f>IF(ISERROR(IF(TELA_INCIAL!$C$19="não","0000000000000",IF(TEXT(VALUE(LEFT(Q46,2)&amp;"/"&amp;MID(Q46,3,2)&amp;"/"&amp;RIGHT(Q46,2))+1,"aa")="aa",TEXT(VALUE(LEFT(Q46,2)&amp;"/"&amp;MID(Q46,3,2)&amp;"/"&amp;RIGHT(Q46,2))+1,"dd")&amp;TEXT(VALUE(LEFT(Q46,2)&amp;"/"&amp;MID(Q46,3,2)&amp;"/"&amp;RIGHT(Q46,2))+1,"mm")&amp;TEXT(VALUE(LEFT(Q46,2)&amp;"/"&amp;MID(Q46,3,2)&amp;"/"&amp;RIGHT(Q46,2))+1,"yy")&amp;"0"&amp;TELA_INCIAL!$D$19*100&amp;"00"&amp;"000",TEXT(VALUE(LEFT(Q46,2)&amp;"/"&amp;MID(Q46,3,2)&amp;"/"&amp;RIGHT(Q46,2))+1,"dd")&amp;TEXT(VALUE(LEFT(Q46,2)&amp;"/"&amp;MID(Q46,3,2)&amp;"/"&amp;RIGHT(Q46,2))+1,"mm")&amp;TEXT(VALUE(LEFT(Q46,2)&amp;"/"&amp;MID(Q46,3,2)&amp;"/"&amp;RIGHT(Q46,2))+1,"aa")&amp;"0"&amp;TELA_INCIAL!$D$19*100&amp;"00"&amp;"000"))),"",IF(TELA_INCIAL!$C$19="não","0000000000000",IF(TEXT(VALUE(LEFT(Q46,2)&amp;"/"&amp;MID(Q46,3,2)&amp;"/"&amp;RIGHT(Q46,2))+1,"aa")="aa",TEXT(VALUE(LEFT(Q46,2)&amp;"/"&amp;MID(Q46,3,2)&amp;"/"&amp;RIGHT(Q46,2))+1,"dd")&amp;TEXT(VALUE(LEFT(Q46,2)&amp;"/"&amp;MID(Q46,3,2)&amp;"/"&amp;RIGHT(Q46,2))+1,"mm")&amp;TEXT(VALUE(LEFT(Q46,2)&amp;"/"&amp;MID(Q46,3,2)&amp;"/"&amp;RIGHT(Q46,2))+1,"yy")&amp;"0"&amp;TELA_INCIAL!$D$19*100&amp;"00"&amp;"000",TEXT(VALUE(LEFT(Q46,2)&amp;"/"&amp;MID(Q46,3,2)&amp;"/"&amp;RIGHT(Q46,2))+1,"dd")&amp;TEXT(VALUE(LEFT(Q46,2)&amp;"/"&amp;MID(Q46,3,2)&amp;"/"&amp;RIGHT(Q46,2))+1,"mm")&amp;TEXT(VALUE(LEFT(Q46,2)&amp;"/"&amp;MID(Q46,3,2)&amp;"/"&amp;RIGHT(Q46,2))+1,"aa")&amp;"0"&amp;TELA_INCIAL!$D$19*100&amp;"00"&amp;"000")))</f>
        <v/>
      </c>
      <c r="AE46" s="22" t="str">
        <f>IF(TELA_INCIAL!D59="pf","01","02")</f>
        <v>02</v>
      </c>
      <c r="AF46" s="29" t="str">
        <f>IF(TELA_INCIAL!C59="","00000000000000",TEXT(SUBSTITUTE(SUBSTITUTE(SUBSTITUTE(TELA_INCIAL!C59,".",""),"-",""),"/",""),"00000000000000"))</f>
        <v>00000000000000</v>
      </c>
      <c r="AG46" s="20" t="str">
        <f>LEFT(TELA_INCIAL!B59,40)&amp;REPT(" ",40-LEN(TELA_INCIAL!B59))</f>
        <v xml:space="preserve">                                        </v>
      </c>
      <c r="AH46" s="20" t="str">
        <f>LEFT(TELA_INCIAL!F59,40)&amp;REPT(" ",40-LEN(TELA_INCIAL!F59))</f>
        <v xml:space="preserve">                                        </v>
      </c>
      <c r="AI46" s="20" t="str">
        <f>LEFT(TELA_INCIAL!G59,10)&amp;REPT(" ",10-LEN(TELA_INCIAL!G59))</f>
        <v xml:space="preserve">          </v>
      </c>
      <c r="AJ46" s="20" t="str">
        <f t="shared" si="9"/>
        <v xml:space="preserve">  </v>
      </c>
      <c r="AK46" s="20" t="str">
        <f>TEXT(SUBSTITUTE(SUBSTITUTE(SUBSTITUTE(TELA_INCIAL!E59," ",""),".",""),"-",""),"00000000")</f>
        <v/>
      </c>
      <c r="AL46" s="20" t="str">
        <f>LEFT(TELA_INCIAL!H59,15)&amp;REPT(" ",15-LEN(TELA_INCIAL!H59))</f>
        <v xml:space="preserve">               </v>
      </c>
      <c r="AM46" s="20" t="str">
        <f>LEFT(TELA_INCIAL!I59,2)</f>
        <v/>
      </c>
      <c r="AN46" s="20" t="str">
        <f t="shared" si="10"/>
        <v xml:space="preserve">                              </v>
      </c>
      <c r="AO46" s="20" t="str">
        <f t="shared" si="11"/>
        <v xml:space="preserve">       </v>
      </c>
      <c r="AP46" s="20">
        <v>422</v>
      </c>
      <c r="AQ46" s="24" t="s">
        <v>71</v>
      </c>
      <c r="AR46" s="20" t="str">
        <f t="shared" si="16"/>
        <v>000036</v>
      </c>
      <c r="AS46" s="69" t="str">
        <f t="shared" si="17"/>
        <v/>
      </c>
      <c r="AT46" s="9">
        <f t="shared" si="13"/>
        <v>0</v>
      </c>
      <c r="AZ46" s="1"/>
      <c r="BA46" s="1">
        <v>4800</v>
      </c>
      <c r="BB46" s="9" t="s">
        <v>193</v>
      </c>
    </row>
    <row r="47" spans="1:54" x14ac:dyDescent="0.25">
      <c r="A47" s="9"/>
      <c r="B47" s="20" t="str">
        <f>IF(TELA_INCIAL!B60="","",1)</f>
        <v/>
      </c>
      <c r="C47" s="24" t="str">
        <f>TEXT(TELA_INCIAL!$C$9,"00")</f>
        <v>02</v>
      </c>
      <c r="D47" s="18" t="str">
        <f>TEXT(LEFT(SUBSTITUTE(SUBSTITUTE(SUBSTITUTE(TELA_INCIAL!$C$8,"/",""),"-",""),".",""),14),"00000000000000")</f>
        <v>11111111100011</v>
      </c>
      <c r="E47" s="20" t="str">
        <f t="shared" si="2"/>
        <v>15500000002000</v>
      </c>
      <c r="F47" s="20" t="str">
        <f t="shared" si="3"/>
        <v xml:space="preserve">      </v>
      </c>
      <c r="G47" s="20" t="str">
        <f t="shared" si="4"/>
        <v xml:space="preserve">                         </v>
      </c>
      <c r="H47" s="25" t="str">
        <f t="shared" si="14"/>
        <v>000000036</v>
      </c>
      <c r="I47" s="20" t="str">
        <f t="shared" si="6"/>
        <v xml:space="preserve">                              </v>
      </c>
      <c r="J47" s="20">
        <v>0</v>
      </c>
      <c r="K47" s="21" t="s">
        <v>121</v>
      </c>
      <c r="L47" s="20" t="s">
        <v>122</v>
      </c>
      <c r="M47" s="21" t="str">
        <f>IF(TELA_INCIAL!$C$14="Vinculada","10",IF(TELA_INCIAL!$C$20="não","00",TEXT(TELA_INCIAL!$D$20,"00")))</f>
        <v>00</v>
      </c>
      <c r="N47" s="20">
        <f>IF(TELA_INCIAL!$C$14="Vinculada",2,1)</f>
        <v>1</v>
      </c>
      <c r="O47" s="21" t="s">
        <v>64</v>
      </c>
      <c r="P47" s="26" t="str">
        <f t="shared" si="15"/>
        <v>0000000036</v>
      </c>
      <c r="Q47" s="27" t="str">
        <f>IF(TEXT(TELA_INCIAL!K60,"aa")="aa",TEXT(TELA_INCIAL!K60,"dd")&amp;TEXT(TELA_INCIAL!K60,"mm")&amp;TEXT(TELA_INCIAL!K60,"yy"),TEXT(TELA_INCIAL!K60,"dd")&amp;TEXT(TELA_INCIAL!K60,"mm")&amp;TEXT(TELA_INCIAL!K60,"aa"))</f>
        <v>000100</v>
      </c>
      <c r="R47" s="23" t="str">
        <f>TEXT(SUBSTITUTE(TEXT(TELA_INCIAL!J60,"###0,00"),",",""),"0000000000000")</f>
        <v>0000000000000</v>
      </c>
      <c r="S47" s="20">
        <v>422</v>
      </c>
      <c r="T47" s="20" t="str">
        <f t="shared" si="0"/>
        <v>15500</v>
      </c>
      <c r="U47" s="21" t="s">
        <v>64</v>
      </c>
      <c r="V47" s="20" t="s">
        <v>124</v>
      </c>
      <c r="W47" s="20" t="str">
        <f t="shared" ca="1" si="8"/>
        <v>280619</v>
      </c>
      <c r="X4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7" s="23" t="str">
        <f>IF(TELA_INCIAL!$C$18="sim",TEXT(SUBSTITUTE(TEXT((R47/100)*TELA_INCIAL!$D$18,"###0,00"),",",""),"0000000000000"),REPT(0,13))</f>
        <v>0000000000000</v>
      </c>
      <c r="AA47" s="20" t="s">
        <v>125</v>
      </c>
      <c r="AB47" s="20" t="s">
        <v>126</v>
      </c>
      <c r="AC47" s="20" t="s">
        <v>126</v>
      </c>
      <c r="AD47" s="20" t="str">
        <f>IF(ISERROR(IF(TELA_INCIAL!$C$19="não","0000000000000",IF(TEXT(VALUE(LEFT(Q47,2)&amp;"/"&amp;MID(Q47,3,2)&amp;"/"&amp;RIGHT(Q47,2))+1,"aa")="aa",TEXT(VALUE(LEFT(Q47,2)&amp;"/"&amp;MID(Q47,3,2)&amp;"/"&amp;RIGHT(Q47,2))+1,"dd")&amp;TEXT(VALUE(LEFT(Q47,2)&amp;"/"&amp;MID(Q47,3,2)&amp;"/"&amp;RIGHT(Q47,2))+1,"mm")&amp;TEXT(VALUE(LEFT(Q47,2)&amp;"/"&amp;MID(Q47,3,2)&amp;"/"&amp;RIGHT(Q47,2))+1,"yy")&amp;"0"&amp;TELA_INCIAL!$D$19*100&amp;"00"&amp;"000",TEXT(VALUE(LEFT(Q47,2)&amp;"/"&amp;MID(Q47,3,2)&amp;"/"&amp;RIGHT(Q47,2))+1,"dd")&amp;TEXT(VALUE(LEFT(Q47,2)&amp;"/"&amp;MID(Q47,3,2)&amp;"/"&amp;RIGHT(Q47,2))+1,"mm")&amp;TEXT(VALUE(LEFT(Q47,2)&amp;"/"&amp;MID(Q47,3,2)&amp;"/"&amp;RIGHT(Q47,2))+1,"aa")&amp;"0"&amp;TELA_INCIAL!$D$19*100&amp;"00"&amp;"000"))),"",IF(TELA_INCIAL!$C$19="não","0000000000000",IF(TEXT(VALUE(LEFT(Q47,2)&amp;"/"&amp;MID(Q47,3,2)&amp;"/"&amp;RIGHT(Q47,2))+1,"aa")="aa",TEXT(VALUE(LEFT(Q47,2)&amp;"/"&amp;MID(Q47,3,2)&amp;"/"&amp;RIGHT(Q47,2))+1,"dd")&amp;TEXT(VALUE(LEFT(Q47,2)&amp;"/"&amp;MID(Q47,3,2)&amp;"/"&amp;RIGHT(Q47,2))+1,"mm")&amp;TEXT(VALUE(LEFT(Q47,2)&amp;"/"&amp;MID(Q47,3,2)&amp;"/"&amp;RIGHT(Q47,2))+1,"yy")&amp;"0"&amp;TELA_INCIAL!$D$19*100&amp;"00"&amp;"000",TEXT(VALUE(LEFT(Q47,2)&amp;"/"&amp;MID(Q47,3,2)&amp;"/"&amp;RIGHT(Q47,2))+1,"dd")&amp;TEXT(VALUE(LEFT(Q47,2)&amp;"/"&amp;MID(Q47,3,2)&amp;"/"&amp;RIGHT(Q47,2))+1,"mm")&amp;TEXT(VALUE(LEFT(Q47,2)&amp;"/"&amp;MID(Q47,3,2)&amp;"/"&amp;RIGHT(Q47,2))+1,"aa")&amp;"0"&amp;TELA_INCIAL!$D$19*100&amp;"00"&amp;"000")))</f>
        <v/>
      </c>
      <c r="AE47" s="22" t="str">
        <f>IF(TELA_INCIAL!D60="pf","01","02")</f>
        <v>02</v>
      </c>
      <c r="AF47" s="29" t="str">
        <f>IF(TELA_INCIAL!C60="","00000000000000",TEXT(SUBSTITUTE(SUBSTITUTE(SUBSTITUTE(TELA_INCIAL!C60,".",""),"-",""),"/",""),"00000000000000"))</f>
        <v>00000000000000</v>
      </c>
      <c r="AG47" s="20" t="str">
        <f>LEFT(TELA_INCIAL!B60,40)&amp;REPT(" ",40-LEN(TELA_INCIAL!B60))</f>
        <v xml:space="preserve">                                        </v>
      </c>
      <c r="AH47" s="20" t="str">
        <f>LEFT(TELA_INCIAL!F60,40)&amp;REPT(" ",40-LEN(TELA_INCIAL!F60))</f>
        <v xml:space="preserve">                                        </v>
      </c>
      <c r="AI47" s="20" t="str">
        <f>LEFT(TELA_INCIAL!G60,10)&amp;REPT(" ",10-LEN(TELA_INCIAL!G60))</f>
        <v xml:space="preserve">          </v>
      </c>
      <c r="AJ47" s="20" t="str">
        <f t="shared" si="9"/>
        <v xml:space="preserve">  </v>
      </c>
      <c r="AK47" s="20" t="str">
        <f>TEXT(SUBSTITUTE(SUBSTITUTE(SUBSTITUTE(TELA_INCIAL!E60," ",""),".",""),"-",""),"00000000")</f>
        <v/>
      </c>
      <c r="AL47" s="20" t="str">
        <f>LEFT(TELA_INCIAL!H60,15)&amp;REPT(" ",15-LEN(TELA_INCIAL!H60))</f>
        <v xml:space="preserve">               </v>
      </c>
      <c r="AM47" s="20" t="str">
        <f>LEFT(TELA_INCIAL!I60,2)</f>
        <v/>
      </c>
      <c r="AN47" s="20" t="str">
        <f t="shared" si="10"/>
        <v xml:space="preserve">                              </v>
      </c>
      <c r="AO47" s="20" t="str">
        <f t="shared" si="11"/>
        <v xml:space="preserve">       </v>
      </c>
      <c r="AP47" s="20">
        <v>422</v>
      </c>
      <c r="AQ47" s="24" t="s">
        <v>71</v>
      </c>
      <c r="AR47" s="20" t="str">
        <f t="shared" si="16"/>
        <v>000037</v>
      </c>
      <c r="AS47" s="69" t="str">
        <f t="shared" si="17"/>
        <v/>
      </c>
      <c r="AT47" s="9">
        <f t="shared" si="13"/>
        <v>0</v>
      </c>
      <c r="AZ47" s="1"/>
      <c r="BA47" s="1">
        <v>4900</v>
      </c>
      <c r="BB47" s="9" t="s">
        <v>194</v>
      </c>
    </row>
    <row r="48" spans="1:54" x14ac:dyDescent="0.25">
      <c r="A48" s="9"/>
      <c r="B48" s="20" t="str">
        <f>IF(TELA_INCIAL!B61="","",1)</f>
        <v/>
      </c>
      <c r="C48" s="24" t="str">
        <f>TEXT(TELA_INCIAL!$C$9,"00")</f>
        <v>02</v>
      </c>
      <c r="D48" s="18" t="str">
        <f>TEXT(LEFT(SUBSTITUTE(SUBSTITUTE(SUBSTITUTE(TELA_INCIAL!$C$8,"/",""),"-",""),".",""),14),"00000000000000")</f>
        <v>11111111100011</v>
      </c>
      <c r="E48" s="20" t="str">
        <f t="shared" si="2"/>
        <v>15500000002000</v>
      </c>
      <c r="F48" s="20" t="str">
        <f t="shared" si="3"/>
        <v xml:space="preserve">      </v>
      </c>
      <c r="G48" s="20" t="str">
        <f t="shared" si="4"/>
        <v xml:space="preserve">                         </v>
      </c>
      <c r="H48" s="25" t="str">
        <f t="shared" si="14"/>
        <v>000000037</v>
      </c>
      <c r="I48" s="20" t="str">
        <f t="shared" si="6"/>
        <v xml:space="preserve">                              </v>
      </c>
      <c r="J48" s="20">
        <v>0</v>
      </c>
      <c r="K48" s="21" t="s">
        <v>121</v>
      </c>
      <c r="L48" s="20" t="s">
        <v>122</v>
      </c>
      <c r="M48" s="21" t="str">
        <f>IF(TELA_INCIAL!$C$14="Vinculada","10",IF(TELA_INCIAL!$C$20="não","00",TEXT(TELA_INCIAL!$D$20,"00")))</f>
        <v>00</v>
      </c>
      <c r="N48" s="20">
        <f>IF(TELA_INCIAL!$C$14="Vinculada",2,1)</f>
        <v>1</v>
      </c>
      <c r="O48" s="21" t="s">
        <v>64</v>
      </c>
      <c r="P48" s="26" t="str">
        <f t="shared" si="15"/>
        <v>0000000037</v>
      </c>
      <c r="Q48" s="27" t="str">
        <f>IF(TEXT(TELA_INCIAL!K61,"aa")="aa",TEXT(TELA_INCIAL!K61,"dd")&amp;TEXT(TELA_INCIAL!K61,"mm")&amp;TEXT(TELA_INCIAL!K61,"yy"),TEXT(TELA_INCIAL!K61,"dd")&amp;TEXT(TELA_INCIAL!K61,"mm")&amp;TEXT(TELA_INCIAL!K61,"aa"))</f>
        <v>000100</v>
      </c>
      <c r="R48" s="23" t="str">
        <f>TEXT(SUBSTITUTE(TEXT(TELA_INCIAL!J61,"###0,00"),",",""),"0000000000000")</f>
        <v>0000000000000</v>
      </c>
      <c r="S48" s="20">
        <v>422</v>
      </c>
      <c r="T48" s="20" t="str">
        <f t="shared" si="0"/>
        <v>15500</v>
      </c>
      <c r="U48" s="21" t="s">
        <v>64</v>
      </c>
      <c r="V48" s="20" t="s">
        <v>124</v>
      </c>
      <c r="W48" s="20" t="str">
        <f t="shared" ca="1" si="8"/>
        <v>280619</v>
      </c>
      <c r="X4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8" s="23" t="str">
        <f>IF(TELA_INCIAL!$C$18="sim",TEXT(SUBSTITUTE(TEXT((R48/100)*TELA_INCIAL!$D$18,"###0,00"),",",""),"0000000000000"),REPT(0,13))</f>
        <v>0000000000000</v>
      </c>
      <c r="AA48" s="20" t="s">
        <v>125</v>
      </c>
      <c r="AB48" s="20" t="s">
        <v>126</v>
      </c>
      <c r="AC48" s="20" t="s">
        <v>126</v>
      </c>
      <c r="AD48" s="20" t="str">
        <f>IF(ISERROR(IF(TELA_INCIAL!$C$19="não","0000000000000",IF(TEXT(VALUE(LEFT(Q48,2)&amp;"/"&amp;MID(Q48,3,2)&amp;"/"&amp;RIGHT(Q48,2))+1,"aa")="aa",TEXT(VALUE(LEFT(Q48,2)&amp;"/"&amp;MID(Q48,3,2)&amp;"/"&amp;RIGHT(Q48,2))+1,"dd")&amp;TEXT(VALUE(LEFT(Q48,2)&amp;"/"&amp;MID(Q48,3,2)&amp;"/"&amp;RIGHT(Q48,2))+1,"mm")&amp;TEXT(VALUE(LEFT(Q48,2)&amp;"/"&amp;MID(Q48,3,2)&amp;"/"&amp;RIGHT(Q48,2))+1,"yy")&amp;"0"&amp;TELA_INCIAL!$D$19*100&amp;"00"&amp;"000",TEXT(VALUE(LEFT(Q48,2)&amp;"/"&amp;MID(Q48,3,2)&amp;"/"&amp;RIGHT(Q48,2))+1,"dd")&amp;TEXT(VALUE(LEFT(Q48,2)&amp;"/"&amp;MID(Q48,3,2)&amp;"/"&amp;RIGHT(Q48,2))+1,"mm")&amp;TEXT(VALUE(LEFT(Q48,2)&amp;"/"&amp;MID(Q48,3,2)&amp;"/"&amp;RIGHT(Q48,2))+1,"aa")&amp;"0"&amp;TELA_INCIAL!$D$19*100&amp;"00"&amp;"000"))),"",IF(TELA_INCIAL!$C$19="não","0000000000000",IF(TEXT(VALUE(LEFT(Q48,2)&amp;"/"&amp;MID(Q48,3,2)&amp;"/"&amp;RIGHT(Q48,2))+1,"aa")="aa",TEXT(VALUE(LEFT(Q48,2)&amp;"/"&amp;MID(Q48,3,2)&amp;"/"&amp;RIGHT(Q48,2))+1,"dd")&amp;TEXT(VALUE(LEFT(Q48,2)&amp;"/"&amp;MID(Q48,3,2)&amp;"/"&amp;RIGHT(Q48,2))+1,"mm")&amp;TEXT(VALUE(LEFT(Q48,2)&amp;"/"&amp;MID(Q48,3,2)&amp;"/"&amp;RIGHT(Q48,2))+1,"yy")&amp;"0"&amp;TELA_INCIAL!$D$19*100&amp;"00"&amp;"000",TEXT(VALUE(LEFT(Q48,2)&amp;"/"&amp;MID(Q48,3,2)&amp;"/"&amp;RIGHT(Q48,2))+1,"dd")&amp;TEXT(VALUE(LEFT(Q48,2)&amp;"/"&amp;MID(Q48,3,2)&amp;"/"&amp;RIGHT(Q48,2))+1,"mm")&amp;TEXT(VALUE(LEFT(Q48,2)&amp;"/"&amp;MID(Q48,3,2)&amp;"/"&amp;RIGHT(Q48,2))+1,"aa")&amp;"0"&amp;TELA_INCIAL!$D$19*100&amp;"00"&amp;"000")))</f>
        <v/>
      </c>
      <c r="AE48" s="22" t="str">
        <f>IF(TELA_INCIAL!D61="pf","01","02")</f>
        <v>02</v>
      </c>
      <c r="AF48" s="29" t="str">
        <f>IF(TELA_INCIAL!C61="","00000000000000",TEXT(SUBSTITUTE(SUBSTITUTE(SUBSTITUTE(TELA_INCIAL!C61,".",""),"-",""),"/",""),"00000000000000"))</f>
        <v>00000000000000</v>
      </c>
      <c r="AG48" s="20" t="str">
        <f>LEFT(TELA_INCIAL!B61,40)&amp;REPT(" ",40-LEN(TELA_INCIAL!B61))</f>
        <v xml:space="preserve">                                        </v>
      </c>
      <c r="AH48" s="20" t="str">
        <f>LEFT(TELA_INCIAL!F61,40)&amp;REPT(" ",40-LEN(TELA_INCIAL!F61))</f>
        <v xml:space="preserve">                                        </v>
      </c>
      <c r="AI48" s="20" t="str">
        <f>LEFT(TELA_INCIAL!G61,10)&amp;REPT(" ",10-LEN(TELA_INCIAL!G61))</f>
        <v xml:space="preserve">          </v>
      </c>
      <c r="AJ48" s="20" t="str">
        <f t="shared" si="9"/>
        <v xml:space="preserve">  </v>
      </c>
      <c r="AK48" s="20" t="str">
        <f>TEXT(SUBSTITUTE(SUBSTITUTE(SUBSTITUTE(TELA_INCIAL!E61," ",""),".",""),"-",""),"00000000")</f>
        <v/>
      </c>
      <c r="AL48" s="20" t="str">
        <f>LEFT(TELA_INCIAL!H61,15)&amp;REPT(" ",15-LEN(TELA_INCIAL!H61))</f>
        <v xml:space="preserve">               </v>
      </c>
      <c r="AM48" s="20" t="str">
        <f>LEFT(TELA_INCIAL!I61,2)</f>
        <v/>
      </c>
      <c r="AN48" s="20" t="str">
        <f t="shared" si="10"/>
        <v xml:space="preserve">                              </v>
      </c>
      <c r="AO48" s="20" t="str">
        <f t="shared" si="11"/>
        <v xml:space="preserve">       </v>
      </c>
      <c r="AP48" s="20">
        <v>422</v>
      </c>
      <c r="AQ48" s="24" t="s">
        <v>71</v>
      </c>
      <c r="AR48" s="20" t="str">
        <f t="shared" si="16"/>
        <v>000038</v>
      </c>
      <c r="AS48" s="69" t="str">
        <f t="shared" si="17"/>
        <v/>
      </c>
      <c r="AT48" s="9">
        <f t="shared" si="13"/>
        <v>0</v>
      </c>
      <c r="AZ48" s="1"/>
      <c r="BA48" s="1">
        <v>5100</v>
      </c>
      <c r="BB48" s="9" t="s">
        <v>195</v>
      </c>
    </row>
    <row r="49" spans="1:54" x14ac:dyDescent="0.25">
      <c r="A49" s="9"/>
      <c r="B49" s="20" t="str">
        <f>IF(TELA_INCIAL!B62="","",1)</f>
        <v/>
      </c>
      <c r="C49" s="24" t="str">
        <f>TEXT(TELA_INCIAL!$C$9,"00")</f>
        <v>02</v>
      </c>
      <c r="D49" s="18" t="str">
        <f>TEXT(LEFT(SUBSTITUTE(SUBSTITUTE(SUBSTITUTE(TELA_INCIAL!$C$8,"/",""),"-",""),".",""),14),"00000000000000")</f>
        <v>11111111100011</v>
      </c>
      <c r="E49" s="20" t="str">
        <f t="shared" si="2"/>
        <v>15500000002000</v>
      </c>
      <c r="F49" s="20" t="str">
        <f t="shared" si="3"/>
        <v xml:space="preserve">      </v>
      </c>
      <c r="G49" s="20" t="str">
        <f t="shared" si="4"/>
        <v xml:space="preserve">                         </v>
      </c>
      <c r="H49" s="25" t="str">
        <f t="shared" si="14"/>
        <v>000000038</v>
      </c>
      <c r="I49" s="20" t="str">
        <f t="shared" si="6"/>
        <v xml:space="preserve">                              </v>
      </c>
      <c r="J49" s="20">
        <v>0</v>
      </c>
      <c r="K49" s="21" t="s">
        <v>121</v>
      </c>
      <c r="L49" s="20" t="s">
        <v>122</v>
      </c>
      <c r="M49" s="21" t="str">
        <f>IF(TELA_INCIAL!$C$14="Vinculada","10",IF(TELA_INCIAL!$C$20="não","00",TEXT(TELA_INCIAL!$D$20,"00")))</f>
        <v>00</v>
      </c>
      <c r="N49" s="20">
        <f>IF(TELA_INCIAL!$C$14="Vinculada",2,1)</f>
        <v>1</v>
      </c>
      <c r="O49" s="21" t="s">
        <v>64</v>
      </c>
      <c r="P49" s="26" t="str">
        <f t="shared" si="15"/>
        <v>0000000038</v>
      </c>
      <c r="Q49" s="27" t="str">
        <f>IF(TEXT(TELA_INCIAL!K62,"aa")="aa",TEXT(TELA_INCIAL!K62,"dd")&amp;TEXT(TELA_INCIAL!K62,"mm")&amp;TEXT(TELA_INCIAL!K62,"yy"),TEXT(TELA_INCIAL!K62,"dd")&amp;TEXT(TELA_INCIAL!K62,"mm")&amp;TEXT(TELA_INCIAL!K62,"aa"))</f>
        <v>000100</v>
      </c>
      <c r="R49" s="23" t="str">
        <f>TEXT(SUBSTITUTE(TEXT(TELA_INCIAL!J62,"###0,00"),",",""),"0000000000000")</f>
        <v>0000000000000</v>
      </c>
      <c r="S49" s="20">
        <v>422</v>
      </c>
      <c r="T49" s="20" t="str">
        <f t="shared" si="0"/>
        <v>15500</v>
      </c>
      <c r="U49" s="21" t="s">
        <v>64</v>
      </c>
      <c r="V49" s="20" t="s">
        <v>124</v>
      </c>
      <c r="W49" s="20" t="str">
        <f t="shared" ca="1" si="8"/>
        <v>280619</v>
      </c>
      <c r="X4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49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4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49" s="23" t="str">
        <f>IF(TELA_INCIAL!$C$18="sim",TEXT(SUBSTITUTE(TEXT((R49/100)*TELA_INCIAL!$D$18,"###0,00"),",",""),"0000000000000"),REPT(0,13))</f>
        <v>0000000000000</v>
      </c>
      <c r="AA49" s="20" t="s">
        <v>125</v>
      </c>
      <c r="AB49" s="20" t="s">
        <v>126</v>
      </c>
      <c r="AC49" s="20" t="s">
        <v>126</v>
      </c>
      <c r="AD49" s="20" t="str">
        <f>IF(ISERROR(IF(TELA_INCIAL!$C$19="não","0000000000000",IF(TEXT(VALUE(LEFT(Q49,2)&amp;"/"&amp;MID(Q49,3,2)&amp;"/"&amp;RIGHT(Q49,2))+1,"aa")="aa",TEXT(VALUE(LEFT(Q49,2)&amp;"/"&amp;MID(Q49,3,2)&amp;"/"&amp;RIGHT(Q49,2))+1,"dd")&amp;TEXT(VALUE(LEFT(Q49,2)&amp;"/"&amp;MID(Q49,3,2)&amp;"/"&amp;RIGHT(Q49,2))+1,"mm")&amp;TEXT(VALUE(LEFT(Q49,2)&amp;"/"&amp;MID(Q49,3,2)&amp;"/"&amp;RIGHT(Q49,2))+1,"yy")&amp;"0"&amp;TELA_INCIAL!$D$19*100&amp;"00"&amp;"000",TEXT(VALUE(LEFT(Q49,2)&amp;"/"&amp;MID(Q49,3,2)&amp;"/"&amp;RIGHT(Q49,2))+1,"dd")&amp;TEXT(VALUE(LEFT(Q49,2)&amp;"/"&amp;MID(Q49,3,2)&amp;"/"&amp;RIGHT(Q49,2))+1,"mm")&amp;TEXT(VALUE(LEFT(Q49,2)&amp;"/"&amp;MID(Q49,3,2)&amp;"/"&amp;RIGHT(Q49,2))+1,"aa")&amp;"0"&amp;TELA_INCIAL!$D$19*100&amp;"00"&amp;"000"))),"",IF(TELA_INCIAL!$C$19="não","0000000000000",IF(TEXT(VALUE(LEFT(Q49,2)&amp;"/"&amp;MID(Q49,3,2)&amp;"/"&amp;RIGHT(Q49,2))+1,"aa")="aa",TEXT(VALUE(LEFT(Q49,2)&amp;"/"&amp;MID(Q49,3,2)&amp;"/"&amp;RIGHT(Q49,2))+1,"dd")&amp;TEXT(VALUE(LEFT(Q49,2)&amp;"/"&amp;MID(Q49,3,2)&amp;"/"&amp;RIGHT(Q49,2))+1,"mm")&amp;TEXT(VALUE(LEFT(Q49,2)&amp;"/"&amp;MID(Q49,3,2)&amp;"/"&amp;RIGHT(Q49,2))+1,"yy")&amp;"0"&amp;TELA_INCIAL!$D$19*100&amp;"00"&amp;"000",TEXT(VALUE(LEFT(Q49,2)&amp;"/"&amp;MID(Q49,3,2)&amp;"/"&amp;RIGHT(Q49,2))+1,"dd")&amp;TEXT(VALUE(LEFT(Q49,2)&amp;"/"&amp;MID(Q49,3,2)&amp;"/"&amp;RIGHT(Q49,2))+1,"mm")&amp;TEXT(VALUE(LEFT(Q49,2)&amp;"/"&amp;MID(Q49,3,2)&amp;"/"&amp;RIGHT(Q49,2))+1,"aa")&amp;"0"&amp;TELA_INCIAL!$D$19*100&amp;"00"&amp;"000")))</f>
        <v/>
      </c>
      <c r="AE49" s="22" t="str">
        <f>IF(TELA_INCIAL!D62="pf","01","02")</f>
        <v>02</v>
      </c>
      <c r="AF49" s="29" t="str">
        <f>IF(TELA_INCIAL!C62="","00000000000000",TEXT(SUBSTITUTE(SUBSTITUTE(SUBSTITUTE(TELA_INCIAL!C62,".",""),"-",""),"/",""),"00000000000000"))</f>
        <v>00000000000000</v>
      </c>
      <c r="AG49" s="20" t="str">
        <f>LEFT(TELA_INCIAL!B62,40)&amp;REPT(" ",40-LEN(TELA_INCIAL!B62))</f>
        <v xml:space="preserve">                                        </v>
      </c>
      <c r="AH49" s="20" t="str">
        <f>LEFT(TELA_INCIAL!F62,40)&amp;REPT(" ",40-LEN(TELA_INCIAL!F62))</f>
        <v xml:space="preserve">                                        </v>
      </c>
      <c r="AI49" s="20" t="str">
        <f>LEFT(TELA_INCIAL!G62,10)&amp;REPT(" ",10-LEN(TELA_INCIAL!G62))</f>
        <v xml:space="preserve">          </v>
      </c>
      <c r="AJ49" s="20" t="str">
        <f t="shared" si="9"/>
        <v xml:space="preserve">  </v>
      </c>
      <c r="AK49" s="20" t="str">
        <f>TEXT(SUBSTITUTE(SUBSTITUTE(SUBSTITUTE(TELA_INCIAL!E62," ",""),".",""),"-",""),"00000000")</f>
        <v/>
      </c>
      <c r="AL49" s="20" t="str">
        <f>LEFT(TELA_INCIAL!H62,15)&amp;REPT(" ",15-LEN(TELA_INCIAL!H62))</f>
        <v xml:space="preserve">               </v>
      </c>
      <c r="AM49" s="20" t="str">
        <f>LEFT(TELA_INCIAL!I62,2)</f>
        <v/>
      </c>
      <c r="AN49" s="20" t="str">
        <f t="shared" si="10"/>
        <v xml:space="preserve">                              </v>
      </c>
      <c r="AO49" s="20" t="str">
        <f t="shared" si="11"/>
        <v xml:space="preserve">       </v>
      </c>
      <c r="AP49" s="20">
        <v>422</v>
      </c>
      <c r="AQ49" s="24" t="s">
        <v>71</v>
      </c>
      <c r="AR49" s="20" t="str">
        <f t="shared" si="16"/>
        <v>000039</v>
      </c>
      <c r="AS49" s="69" t="str">
        <f t="shared" si="17"/>
        <v/>
      </c>
      <c r="AT49" s="9">
        <f t="shared" si="13"/>
        <v>0</v>
      </c>
      <c r="AZ49" s="1"/>
      <c r="BA49" s="1">
        <v>5200</v>
      </c>
      <c r="BB49" s="9" t="s">
        <v>196</v>
      </c>
    </row>
    <row r="50" spans="1:54" x14ac:dyDescent="0.25">
      <c r="A50" s="9"/>
      <c r="B50" s="20" t="str">
        <f>IF(TELA_INCIAL!B63="","",1)</f>
        <v/>
      </c>
      <c r="C50" s="24" t="str">
        <f>TEXT(TELA_INCIAL!$C$9,"00")</f>
        <v>02</v>
      </c>
      <c r="D50" s="18" t="str">
        <f>TEXT(LEFT(SUBSTITUTE(SUBSTITUTE(SUBSTITUTE(TELA_INCIAL!$C$8,"/",""),"-",""),".",""),14),"00000000000000")</f>
        <v>11111111100011</v>
      </c>
      <c r="E50" s="20" t="str">
        <f t="shared" si="2"/>
        <v>15500000002000</v>
      </c>
      <c r="F50" s="20" t="str">
        <f t="shared" si="3"/>
        <v xml:space="preserve">      </v>
      </c>
      <c r="G50" s="20" t="str">
        <f t="shared" si="4"/>
        <v xml:space="preserve">                         </v>
      </c>
      <c r="H50" s="25" t="str">
        <f t="shared" si="14"/>
        <v>000000039</v>
      </c>
      <c r="I50" s="20" t="str">
        <f t="shared" si="6"/>
        <v xml:space="preserve">                              </v>
      </c>
      <c r="J50" s="20">
        <v>0</v>
      </c>
      <c r="K50" s="21" t="s">
        <v>121</v>
      </c>
      <c r="L50" s="20" t="s">
        <v>122</v>
      </c>
      <c r="M50" s="21" t="str">
        <f>IF(TELA_INCIAL!$C$14="Vinculada","10",IF(TELA_INCIAL!$C$20="não","00",TEXT(TELA_INCIAL!$D$20,"00")))</f>
        <v>00</v>
      </c>
      <c r="N50" s="20">
        <f>IF(TELA_INCIAL!$C$14="Vinculada",2,1)</f>
        <v>1</v>
      </c>
      <c r="O50" s="21" t="s">
        <v>64</v>
      </c>
      <c r="P50" s="26" t="str">
        <f t="shared" si="15"/>
        <v>0000000039</v>
      </c>
      <c r="Q50" s="27" t="str">
        <f>IF(TEXT(TELA_INCIAL!K63,"aa")="aa",TEXT(TELA_INCIAL!K63,"dd")&amp;TEXT(TELA_INCIAL!K63,"mm")&amp;TEXT(TELA_INCIAL!K63,"yy"),TEXT(TELA_INCIAL!K63,"dd")&amp;TEXT(TELA_INCIAL!K63,"mm")&amp;TEXT(TELA_INCIAL!K63,"aa"))</f>
        <v>000100</v>
      </c>
      <c r="R50" s="23" t="str">
        <f>TEXT(SUBSTITUTE(TEXT(TELA_INCIAL!J63,"###0,00"),",",""),"0000000000000")</f>
        <v>0000000000000</v>
      </c>
      <c r="S50" s="20">
        <v>422</v>
      </c>
      <c r="T50" s="20" t="str">
        <f t="shared" si="0"/>
        <v>15500</v>
      </c>
      <c r="U50" s="21" t="s">
        <v>64</v>
      </c>
      <c r="V50" s="20" t="s">
        <v>124</v>
      </c>
      <c r="W50" s="20" t="str">
        <f t="shared" ca="1" si="8"/>
        <v>280619</v>
      </c>
      <c r="X5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0" s="23" t="str">
        <f>IF(TELA_INCIAL!$C$18="sim",TEXT(SUBSTITUTE(TEXT((R50/100)*TELA_INCIAL!$D$18,"###0,00"),",",""),"0000000000000"),REPT(0,13))</f>
        <v>0000000000000</v>
      </c>
      <c r="AA50" s="20" t="s">
        <v>125</v>
      </c>
      <c r="AB50" s="20" t="s">
        <v>126</v>
      </c>
      <c r="AC50" s="20" t="s">
        <v>126</v>
      </c>
      <c r="AD50" s="20" t="str">
        <f>IF(ISERROR(IF(TELA_INCIAL!$C$19="não","0000000000000",IF(TEXT(VALUE(LEFT(Q50,2)&amp;"/"&amp;MID(Q50,3,2)&amp;"/"&amp;RIGHT(Q50,2))+1,"aa")="aa",TEXT(VALUE(LEFT(Q50,2)&amp;"/"&amp;MID(Q50,3,2)&amp;"/"&amp;RIGHT(Q50,2))+1,"dd")&amp;TEXT(VALUE(LEFT(Q50,2)&amp;"/"&amp;MID(Q50,3,2)&amp;"/"&amp;RIGHT(Q50,2))+1,"mm")&amp;TEXT(VALUE(LEFT(Q50,2)&amp;"/"&amp;MID(Q50,3,2)&amp;"/"&amp;RIGHT(Q50,2))+1,"yy")&amp;"0"&amp;TELA_INCIAL!$D$19*100&amp;"00"&amp;"000",TEXT(VALUE(LEFT(Q50,2)&amp;"/"&amp;MID(Q50,3,2)&amp;"/"&amp;RIGHT(Q50,2))+1,"dd")&amp;TEXT(VALUE(LEFT(Q50,2)&amp;"/"&amp;MID(Q50,3,2)&amp;"/"&amp;RIGHT(Q50,2))+1,"mm")&amp;TEXT(VALUE(LEFT(Q50,2)&amp;"/"&amp;MID(Q50,3,2)&amp;"/"&amp;RIGHT(Q50,2))+1,"aa")&amp;"0"&amp;TELA_INCIAL!$D$19*100&amp;"00"&amp;"000"))),"",IF(TELA_INCIAL!$C$19="não","0000000000000",IF(TEXT(VALUE(LEFT(Q50,2)&amp;"/"&amp;MID(Q50,3,2)&amp;"/"&amp;RIGHT(Q50,2))+1,"aa")="aa",TEXT(VALUE(LEFT(Q50,2)&amp;"/"&amp;MID(Q50,3,2)&amp;"/"&amp;RIGHT(Q50,2))+1,"dd")&amp;TEXT(VALUE(LEFT(Q50,2)&amp;"/"&amp;MID(Q50,3,2)&amp;"/"&amp;RIGHT(Q50,2))+1,"mm")&amp;TEXT(VALUE(LEFT(Q50,2)&amp;"/"&amp;MID(Q50,3,2)&amp;"/"&amp;RIGHT(Q50,2))+1,"yy")&amp;"0"&amp;TELA_INCIAL!$D$19*100&amp;"00"&amp;"000",TEXT(VALUE(LEFT(Q50,2)&amp;"/"&amp;MID(Q50,3,2)&amp;"/"&amp;RIGHT(Q50,2))+1,"dd")&amp;TEXT(VALUE(LEFT(Q50,2)&amp;"/"&amp;MID(Q50,3,2)&amp;"/"&amp;RIGHT(Q50,2))+1,"mm")&amp;TEXT(VALUE(LEFT(Q50,2)&amp;"/"&amp;MID(Q50,3,2)&amp;"/"&amp;RIGHT(Q50,2))+1,"aa")&amp;"0"&amp;TELA_INCIAL!$D$19*100&amp;"00"&amp;"000")))</f>
        <v/>
      </c>
      <c r="AE50" s="22" t="str">
        <f>IF(TELA_INCIAL!D63="pf","01","02")</f>
        <v>02</v>
      </c>
      <c r="AF50" s="29" t="str">
        <f>IF(TELA_INCIAL!C63="","00000000000000",TEXT(SUBSTITUTE(SUBSTITUTE(SUBSTITUTE(TELA_INCIAL!C63,".",""),"-",""),"/",""),"00000000000000"))</f>
        <v>00000000000000</v>
      </c>
      <c r="AG50" s="20" t="str">
        <f>LEFT(TELA_INCIAL!B63,40)&amp;REPT(" ",40-LEN(TELA_INCIAL!B63))</f>
        <v xml:space="preserve">                                        </v>
      </c>
      <c r="AH50" s="20" t="str">
        <f>LEFT(TELA_INCIAL!F63,40)&amp;REPT(" ",40-LEN(TELA_INCIAL!F63))</f>
        <v xml:space="preserve">                                        </v>
      </c>
      <c r="AI50" s="20" t="str">
        <f>LEFT(TELA_INCIAL!G63,10)&amp;REPT(" ",10-LEN(TELA_INCIAL!G63))</f>
        <v xml:space="preserve">          </v>
      </c>
      <c r="AJ50" s="20" t="str">
        <f t="shared" si="9"/>
        <v xml:space="preserve">  </v>
      </c>
      <c r="AK50" s="20" t="str">
        <f>TEXT(SUBSTITUTE(SUBSTITUTE(SUBSTITUTE(TELA_INCIAL!E63," ",""),".",""),"-",""),"00000000")</f>
        <v/>
      </c>
      <c r="AL50" s="20" t="str">
        <f>LEFT(TELA_INCIAL!H63,15)&amp;REPT(" ",15-LEN(TELA_INCIAL!H63))</f>
        <v xml:space="preserve">               </v>
      </c>
      <c r="AM50" s="20" t="str">
        <f>LEFT(TELA_INCIAL!I63,2)</f>
        <v/>
      </c>
      <c r="AN50" s="20" t="str">
        <f t="shared" si="10"/>
        <v xml:space="preserve">                              </v>
      </c>
      <c r="AO50" s="20" t="str">
        <f t="shared" si="11"/>
        <v xml:space="preserve">       </v>
      </c>
      <c r="AP50" s="20">
        <v>422</v>
      </c>
      <c r="AQ50" s="24" t="s">
        <v>71</v>
      </c>
      <c r="AR50" s="20" t="str">
        <f t="shared" si="16"/>
        <v>000040</v>
      </c>
      <c r="AS50" s="69" t="str">
        <f t="shared" si="17"/>
        <v/>
      </c>
      <c r="AT50" s="9">
        <f t="shared" si="13"/>
        <v>0</v>
      </c>
      <c r="AZ50" s="1"/>
      <c r="BA50" s="1">
        <v>5400</v>
      </c>
      <c r="BB50" s="9" t="s">
        <v>197</v>
      </c>
    </row>
    <row r="51" spans="1:54" x14ac:dyDescent="0.25">
      <c r="A51" s="9"/>
      <c r="B51" s="20" t="str">
        <f>IF(TELA_INCIAL!B64="","",1)</f>
        <v/>
      </c>
      <c r="C51" s="24" t="str">
        <f>TEXT(TELA_INCIAL!$C$9,"00")</f>
        <v>02</v>
      </c>
      <c r="D51" s="18" t="str">
        <f>TEXT(LEFT(SUBSTITUTE(SUBSTITUTE(SUBSTITUTE(TELA_INCIAL!$C$8,"/",""),"-",""),".",""),14),"00000000000000")</f>
        <v>11111111100011</v>
      </c>
      <c r="E51" s="20" t="str">
        <f t="shared" si="2"/>
        <v>15500000002000</v>
      </c>
      <c r="F51" s="20" t="str">
        <f t="shared" si="3"/>
        <v xml:space="preserve">      </v>
      </c>
      <c r="G51" s="20" t="str">
        <f t="shared" si="4"/>
        <v xml:space="preserve">                         </v>
      </c>
      <c r="H51" s="25" t="str">
        <f t="shared" si="14"/>
        <v>000000040</v>
      </c>
      <c r="I51" s="20" t="str">
        <f t="shared" si="6"/>
        <v xml:space="preserve">                              </v>
      </c>
      <c r="J51" s="20">
        <v>0</v>
      </c>
      <c r="K51" s="21" t="s">
        <v>121</v>
      </c>
      <c r="L51" s="20" t="s">
        <v>122</v>
      </c>
      <c r="M51" s="21" t="str">
        <f>IF(TELA_INCIAL!$C$14="Vinculada","10",IF(TELA_INCIAL!$C$20="não","00",TEXT(TELA_INCIAL!$D$20,"00")))</f>
        <v>00</v>
      </c>
      <c r="N51" s="20">
        <f>IF(TELA_INCIAL!$C$14="Vinculada",2,1)</f>
        <v>1</v>
      </c>
      <c r="O51" s="21" t="s">
        <v>64</v>
      </c>
      <c r="P51" s="26" t="str">
        <f t="shared" si="15"/>
        <v>0000000040</v>
      </c>
      <c r="Q51" s="27" t="str">
        <f>IF(TEXT(TELA_INCIAL!K64,"aa")="aa",TEXT(TELA_INCIAL!K64,"dd")&amp;TEXT(TELA_INCIAL!K64,"mm")&amp;TEXT(TELA_INCIAL!K64,"yy"),TEXT(TELA_INCIAL!K64,"dd")&amp;TEXT(TELA_INCIAL!K64,"mm")&amp;TEXT(TELA_INCIAL!K64,"aa"))</f>
        <v>000100</v>
      </c>
      <c r="R51" s="23" t="str">
        <f>TEXT(SUBSTITUTE(TEXT(TELA_INCIAL!J64,"###0,00"),",",""),"0000000000000")</f>
        <v>0000000000000</v>
      </c>
      <c r="S51" s="20">
        <v>422</v>
      </c>
      <c r="T51" s="20" t="str">
        <f t="shared" si="0"/>
        <v>15500</v>
      </c>
      <c r="U51" s="21" t="s">
        <v>64</v>
      </c>
      <c r="V51" s="20" t="s">
        <v>124</v>
      </c>
      <c r="W51" s="20" t="str">
        <f t="shared" ca="1" si="8"/>
        <v>280619</v>
      </c>
      <c r="X5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1" s="23" t="str">
        <f>IF(TELA_INCIAL!$C$18="sim",TEXT(SUBSTITUTE(TEXT((R51/100)*TELA_INCIAL!$D$18,"###0,00"),",",""),"0000000000000"),REPT(0,13))</f>
        <v>0000000000000</v>
      </c>
      <c r="AA51" s="20" t="s">
        <v>125</v>
      </c>
      <c r="AB51" s="20" t="s">
        <v>126</v>
      </c>
      <c r="AC51" s="20" t="s">
        <v>126</v>
      </c>
      <c r="AD51" s="20" t="str">
        <f>IF(ISERROR(IF(TELA_INCIAL!$C$19="não","0000000000000",IF(TEXT(VALUE(LEFT(Q51,2)&amp;"/"&amp;MID(Q51,3,2)&amp;"/"&amp;RIGHT(Q51,2))+1,"aa")="aa",TEXT(VALUE(LEFT(Q51,2)&amp;"/"&amp;MID(Q51,3,2)&amp;"/"&amp;RIGHT(Q51,2))+1,"dd")&amp;TEXT(VALUE(LEFT(Q51,2)&amp;"/"&amp;MID(Q51,3,2)&amp;"/"&amp;RIGHT(Q51,2))+1,"mm")&amp;TEXT(VALUE(LEFT(Q51,2)&amp;"/"&amp;MID(Q51,3,2)&amp;"/"&amp;RIGHT(Q51,2))+1,"yy")&amp;"0"&amp;TELA_INCIAL!$D$19*100&amp;"00"&amp;"000",TEXT(VALUE(LEFT(Q51,2)&amp;"/"&amp;MID(Q51,3,2)&amp;"/"&amp;RIGHT(Q51,2))+1,"dd")&amp;TEXT(VALUE(LEFT(Q51,2)&amp;"/"&amp;MID(Q51,3,2)&amp;"/"&amp;RIGHT(Q51,2))+1,"mm")&amp;TEXT(VALUE(LEFT(Q51,2)&amp;"/"&amp;MID(Q51,3,2)&amp;"/"&amp;RIGHT(Q51,2))+1,"aa")&amp;"0"&amp;TELA_INCIAL!$D$19*100&amp;"00"&amp;"000"))),"",IF(TELA_INCIAL!$C$19="não","0000000000000",IF(TEXT(VALUE(LEFT(Q51,2)&amp;"/"&amp;MID(Q51,3,2)&amp;"/"&amp;RIGHT(Q51,2))+1,"aa")="aa",TEXT(VALUE(LEFT(Q51,2)&amp;"/"&amp;MID(Q51,3,2)&amp;"/"&amp;RIGHT(Q51,2))+1,"dd")&amp;TEXT(VALUE(LEFT(Q51,2)&amp;"/"&amp;MID(Q51,3,2)&amp;"/"&amp;RIGHT(Q51,2))+1,"mm")&amp;TEXT(VALUE(LEFT(Q51,2)&amp;"/"&amp;MID(Q51,3,2)&amp;"/"&amp;RIGHT(Q51,2))+1,"yy")&amp;"0"&amp;TELA_INCIAL!$D$19*100&amp;"00"&amp;"000",TEXT(VALUE(LEFT(Q51,2)&amp;"/"&amp;MID(Q51,3,2)&amp;"/"&amp;RIGHT(Q51,2))+1,"dd")&amp;TEXT(VALUE(LEFT(Q51,2)&amp;"/"&amp;MID(Q51,3,2)&amp;"/"&amp;RIGHT(Q51,2))+1,"mm")&amp;TEXT(VALUE(LEFT(Q51,2)&amp;"/"&amp;MID(Q51,3,2)&amp;"/"&amp;RIGHT(Q51,2))+1,"aa")&amp;"0"&amp;TELA_INCIAL!$D$19*100&amp;"00"&amp;"000")))</f>
        <v/>
      </c>
      <c r="AE51" s="22" t="str">
        <f>IF(TELA_INCIAL!D64="pf","01","02")</f>
        <v>02</v>
      </c>
      <c r="AF51" s="29" t="str">
        <f>IF(TELA_INCIAL!C64="","00000000000000",TEXT(SUBSTITUTE(SUBSTITUTE(SUBSTITUTE(TELA_INCIAL!C64,".",""),"-",""),"/",""),"00000000000000"))</f>
        <v>00000000000000</v>
      </c>
      <c r="AG51" s="20" t="str">
        <f>LEFT(TELA_INCIAL!B64,40)&amp;REPT(" ",40-LEN(TELA_INCIAL!B64))</f>
        <v xml:space="preserve">                                        </v>
      </c>
      <c r="AH51" s="20" t="str">
        <f>LEFT(TELA_INCIAL!F64,40)&amp;REPT(" ",40-LEN(TELA_INCIAL!F64))</f>
        <v xml:space="preserve">                                        </v>
      </c>
      <c r="AI51" s="20" t="str">
        <f>LEFT(TELA_INCIAL!G64,10)&amp;REPT(" ",10-LEN(TELA_INCIAL!G64))</f>
        <v xml:space="preserve">          </v>
      </c>
      <c r="AJ51" s="20" t="str">
        <f t="shared" si="9"/>
        <v xml:space="preserve">  </v>
      </c>
      <c r="AK51" s="20" t="str">
        <f>TEXT(SUBSTITUTE(SUBSTITUTE(SUBSTITUTE(TELA_INCIAL!E64," ",""),".",""),"-",""),"00000000")</f>
        <v/>
      </c>
      <c r="AL51" s="20" t="str">
        <f>LEFT(TELA_INCIAL!H64,15)&amp;REPT(" ",15-LEN(TELA_INCIAL!H64))</f>
        <v xml:space="preserve">               </v>
      </c>
      <c r="AM51" s="20" t="str">
        <f>LEFT(TELA_INCIAL!I64,2)</f>
        <v/>
      </c>
      <c r="AN51" s="20" t="str">
        <f t="shared" si="10"/>
        <v xml:space="preserve">                              </v>
      </c>
      <c r="AO51" s="20" t="str">
        <f t="shared" si="11"/>
        <v xml:space="preserve">       </v>
      </c>
      <c r="AP51" s="20">
        <v>422</v>
      </c>
      <c r="AQ51" s="24" t="s">
        <v>71</v>
      </c>
      <c r="AR51" s="20" t="str">
        <f t="shared" si="16"/>
        <v>000041</v>
      </c>
      <c r="AS51" s="69" t="str">
        <f t="shared" si="17"/>
        <v/>
      </c>
      <c r="AT51" s="9">
        <f t="shared" si="13"/>
        <v>0</v>
      </c>
      <c r="AZ51" s="1"/>
      <c r="BA51" s="1">
        <v>5600</v>
      </c>
      <c r="BB51" s="9" t="s">
        <v>198</v>
      </c>
    </row>
    <row r="52" spans="1:54" x14ac:dyDescent="0.25">
      <c r="A52" s="9"/>
      <c r="B52" s="20" t="str">
        <f>IF(TELA_INCIAL!B65="","",1)</f>
        <v/>
      </c>
      <c r="C52" s="24" t="str">
        <f>TEXT(TELA_INCIAL!$C$9,"00")</f>
        <v>02</v>
      </c>
      <c r="D52" s="18" t="str">
        <f>TEXT(LEFT(SUBSTITUTE(SUBSTITUTE(SUBSTITUTE(TELA_INCIAL!$C$8,"/",""),"-",""),".",""),14),"00000000000000")</f>
        <v>11111111100011</v>
      </c>
      <c r="E52" s="20" t="str">
        <f t="shared" si="2"/>
        <v>15500000002000</v>
      </c>
      <c r="F52" s="20" t="str">
        <f t="shared" si="3"/>
        <v xml:space="preserve">      </v>
      </c>
      <c r="G52" s="20" t="str">
        <f t="shared" si="4"/>
        <v xml:space="preserve">                         </v>
      </c>
      <c r="H52" s="25" t="str">
        <f t="shared" si="14"/>
        <v>000000041</v>
      </c>
      <c r="I52" s="20" t="str">
        <f t="shared" si="6"/>
        <v xml:space="preserve">                              </v>
      </c>
      <c r="J52" s="20">
        <v>0</v>
      </c>
      <c r="K52" s="21" t="s">
        <v>121</v>
      </c>
      <c r="L52" s="20" t="s">
        <v>122</v>
      </c>
      <c r="M52" s="21" t="str">
        <f>IF(TELA_INCIAL!$C$14="Vinculada","10",IF(TELA_INCIAL!$C$20="não","00",TEXT(TELA_INCIAL!$D$20,"00")))</f>
        <v>00</v>
      </c>
      <c r="N52" s="20">
        <f>IF(TELA_INCIAL!$C$14="Vinculada",2,1)</f>
        <v>1</v>
      </c>
      <c r="O52" s="21" t="s">
        <v>64</v>
      </c>
      <c r="P52" s="26" t="str">
        <f t="shared" si="15"/>
        <v>0000000041</v>
      </c>
      <c r="Q52" s="27" t="str">
        <f>IF(TEXT(TELA_INCIAL!K65,"aa")="aa",TEXT(TELA_INCIAL!K65,"dd")&amp;TEXT(TELA_INCIAL!K65,"mm")&amp;TEXT(TELA_INCIAL!K65,"yy"),TEXT(TELA_INCIAL!K65,"dd")&amp;TEXT(TELA_INCIAL!K65,"mm")&amp;TEXT(TELA_INCIAL!K65,"aa"))</f>
        <v>000100</v>
      </c>
      <c r="R52" s="23" t="str">
        <f>TEXT(SUBSTITUTE(TEXT(TELA_INCIAL!J65,"###0,00"),",",""),"0000000000000")</f>
        <v>0000000000000</v>
      </c>
      <c r="S52" s="20">
        <v>422</v>
      </c>
      <c r="T52" s="20" t="str">
        <f t="shared" si="0"/>
        <v>15500</v>
      </c>
      <c r="U52" s="21" t="s">
        <v>64</v>
      </c>
      <c r="V52" s="20" t="s">
        <v>124</v>
      </c>
      <c r="W52" s="20" t="str">
        <f t="shared" ca="1" si="8"/>
        <v>280619</v>
      </c>
      <c r="X5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2" s="23" t="str">
        <f>IF(TELA_INCIAL!$C$18="sim",TEXT(SUBSTITUTE(TEXT((R52/100)*TELA_INCIAL!$D$18,"###0,00"),",",""),"0000000000000"),REPT(0,13))</f>
        <v>0000000000000</v>
      </c>
      <c r="AA52" s="20" t="s">
        <v>125</v>
      </c>
      <c r="AB52" s="20" t="s">
        <v>126</v>
      </c>
      <c r="AC52" s="20" t="s">
        <v>126</v>
      </c>
      <c r="AD52" s="20" t="str">
        <f>IF(ISERROR(IF(TELA_INCIAL!$C$19="não","0000000000000",IF(TEXT(VALUE(LEFT(Q52,2)&amp;"/"&amp;MID(Q52,3,2)&amp;"/"&amp;RIGHT(Q52,2))+1,"aa")="aa",TEXT(VALUE(LEFT(Q52,2)&amp;"/"&amp;MID(Q52,3,2)&amp;"/"&amp;RIGHT(Q52,2))+1,"dd")&amp;TEXT(VALUE(LEFT(Q52,2)&amp;"/"&amp;MID(Q52,3,2)&amp;"/"&amp;RIGHT(Q52,2))+1,"mm")&amp;TEXT(VALUE(LEFT(Q52,2)&amp;"/"&amp;MID(Q52,3,2)&amp;"/"&amp;RIGHT(Q52,2))+1,"yy")&amp;"0"&amp;TELA_INCIAL!$D$19*100&amp;"00"&amp;"000",TEXT(VALUE(LEFT(Q52,2)&amp;"/"&amp;MID(Q52,3,2)&amp;"/"&amp;RIGHT(Q52,2))+1,"dd")&amp;TEXT(VALUE(LEFT(Q52,2)&amp;"/"&amp;MID(Q52,3,2)&amp;"/"&amp;RIGHT(Q52,2))+1,"mm")&amp;TEXT(VALUE(LEFT(Q52,2)&amp;"/"&amp;MID(Q52,3,2)&amp;"/"&amp;RIGHT(Q52,2))+1,"aa")&amp;"0"&amp;TELA_INCIAL!$D$19*100&amp;"00"&amp;"000"))),"",IF(TELA_INCIAL!$C$19="não","0000000000000",IF(TEXT(VALUE(LEFT(Q52,2)&amp;"/"&amp;MID(Q52,3,2)&amp;"/"&amp;RIGHT(Q52,2))+1,"aa")="aa",TEXT(VALUE(LEFT(Q52,2)&amp;"/"&amp;MID(Q52,3,2)&amp;"/"&amp;RIGHT(Q52,2))+1,"dd")&amp;TEXT(VALUE(LEFT(Q52,2)&amp;"/"&amp;MID(Q52,3,2)&amp;"/"&amp;RIGHT(Q52,2))+1,"mm")&amp;TEXT(VALUE(LEFT(Q52,2)&amp;"/"&amp;MID(Q52,3,2)&amp;"/"&amp;RIGHT(Q52,2))+1,"yy")&amp;"0"&amp;TELA_INCIAL!$D$19*100&amp;"00"&amp;"000",TEXT(VALUE(LEFT(Q52,2)&amp;"/"&amp;MID(Q52,3,2)&amp;"/"&amp;RIGHT(Q52,2))+1,"dd")&amp;TEXT(VALUE(LEFT(Q52,2)&amp;"/"&amp;MID(Q52,3,2)&amp;"/"&amp;RIGHT(Q52,2))+1,"mm")&amp;TEXT(VALUE(LEFT(Q52,2)&amp;"/"&amp;MID(Q52,3,2)&amp;"/"&amp;RIGHT(Q52,2))+1,"aa")&amp;"0"&amp;TELA_INCIAL!$D$19*100&amp;"00"&amp;"000")))</f>
        <v/>
      </c>
      <c r="AE52" s="22" t="str">
        <f>IF(TELA_INCIAL!D65="pf","01","02")</f>
        <v>02</v>
      </c>
      <c r="AF52" s="29" t="str">
        <f>IF(TELA_INCIAL!C65="","00000000000000",TEXT(SUBSTITUTE(SUBSTITUTE(SUBSTITUTE(TELA_INCIAL!C65,".",""),"-",""),"/",""),"00000000000000"))</f>
        <v>00000000000000</v>
      </c>
      <c r="AG52" s="20" t="str">
        <f>LEFT(TELA_INCIAL!B65,40)&amp;REPT(" ",40-LEN(TELA_INCIAL!B65))</f>
        <v xml:space="preserve">                                        </v>
      </c>
      <c r="AH52" s="20" t="str">
        <f>LEFT(TELA_INCIAL!F65,40)&amp;REPT(" ",40-LEN(TELA_INCIAL!F65))</f>
        <v xml:space="preserve">                                        </v>
      </c>
      <c r="AI52" s="20" t="str">
        <f>LEFT(TELA_INCIAL!G65,10)&amp;REPT(" ",10-LEN(TELA_INCIAL!G65))</f>
        <v xml:space="preserve">          </v>
      </c>
      <c r="AJ52" s="20" t="str">
        <f t="shared" si="9"/>
        <v xml:space="preserve">  </v>
      </c>
      <c r="AK52" s="20" t="str">
        <f>TEXT(SUBSTITUTE(SUBSTITUTE(SUBSTITUTE(TELA_INCIAL!E65," ",""),".",""),"-",""),"00000000")</f>
        <v/>
      </c>
      <c r="AL52" s="20" t="str">
        <f>LEFT(TELA_INCIAL!H65,15)&amp;REPT(" ",15-LEN(TELA_INCIAL!H65))</f>
        <v xml:space="preserve">               </v>
      </c>
      <c r="AM52" s="20" t="str">
        <f>LEFT(TELA_INCIAL!I65,2)</f>
        <v/>
      </c>
      <c r="AN52" s="20" t="str">
        <f t="shared" si="10"/>
        <v xml:space="preserve">                              </v>
      </c>
      <c r="AO52" s="20" t="str">
        <f t="shared" si="11"/>
        <v xml:space="preserve">       </v>
      </c>
      <c r="AP52" s="20">
        <v>422</v>
      </c>
      <c r="AQ52" s="24" t="s">
        <v>71</v>
      </c>
      <c r="AR52" s="20" t="str">
        <f t="shared" si="16"/>
        <v>000042</v>
      </c>
      <c r="AS52" s="69" t="str">
        <f t="shared" si="17"/>
        <v/>
      </c>
      <c r="AT52" s="9">
        <f t="shared" si="13"/>
        <v>0</v>
      </c>
      <c r="AZ52" s="1"/>
      <c r="BA52" s="1">
        <v>6500</v>
      </c>
      <c r="BB52" s="9" t="s">
        <v>199</v>
      </c>
    </row>
    <row r="53" spans="1:54" x14ac:dyDescent="0.25">
      <c r="A53" s="9"/>
      <c r="B53" s="20" t="str">
        <f>IF(TELA_INCIAL!B66="","",1)</f>
        <v/>
      </c>
      <c r="C53" s="24" t="str">
        <f>TEXT(TELA_INCIAL!$C$9,"00")</f>
        <v>02</v>
      </c>
      <c r="D53" s="18" t="str">
        <f>TEXT(LEFT(SUBSTITUTE(SUBSTITUTE(SUBSTITUTE(TELA_INCIAL!$C$8,"/",""),"-",""),".",""),14),"00000000000000")</f>
        <v>11111111100011</v>
      </c>
      <c r="E53" s="20" t="str">
        <f t="shared" si="2"/>
        <v>15500000002000</v>
      </c>
      <c r="F53" s="20" t="str">
        <f t="shared" si="3"/>
        <v xml:space="preserve">      </v>
      </c>
      <c r="G53" s="20" t="str">
        <f t="shared" si="4"/>
        <v xml:space="preserve">                         </v>
      </c>
      <c r="H53" s="25" t="str">
        <f t="shared" si="14"/>
        <v>000000042</v>
      </c>
      <c r="I53" s="20" t="str">
        <f t="shared" si="6"/>
        <v xml:space="preserve">                              </v>
      </c>
      <c r="J53" s="20">
        <v>0</v>
      </c>
      <c r="K53" s="21" t="s">
        <v>121</v>
      </c>
      <c r="L53" s="20" t="s">
        <v>122</v>
      </c>
      <c r="M53" s="21" t="str">
        <f>IF(TELA_INCIAL!$C$14="Vinculada","10",IF(TELA_INCIAL!$C$20="não","00",TEXT(TELA_INCIAL!$D$20,"00")))</f>
        <v>00</v>
      </c>
      <c r="N53" s="20">
        <f>IF(TELA_INCIAL!$C$14="Vinculada",2,1)</f>
        <v>1</v>
      </c>
      <c r="O53" s="21" t="s">
        <v>64</v>
      </c>
      <c r="P53" s="26" t="str">
        <f t="shared" si="15"/>
        <v>0000000042</v>
      </c>
      <c r="Q53" s="27" t="str">
        <f>IF(TEXT(TELA_INCIAL!K66,"aa")="aa",TEXT(TELA_INCIAL!K66,"dd")&amp;TEXT(TELA_INCIAL!K66,"mm")&amp;TEXT(TELA_INCIAL!K66,"yy"),TEXT(TELA_INCIAL!K66,"dd")&amp;TEXT(TELA_INCIAL!K66,"mm")&amp;TEXT(TELA_INCIAL!K66,"aa"))</f>
        <v>000100</v>
      </c>
      <c r="R53" s="23" t="str">
        <f>TEXT(SUBSTITUTE(TEXT(TELA_INCIAL!J66,"###0,00"),",",""),"0000000000000")</f>
        <v>0000000000000</v>
      </c>
      <c r="S53" s="20">
        <v>422</v>
      </c>
      <c r="T53" s="20" t="str">
        <f t="shared" si="0"/>
        <v>15500</v>
      </c>
      <c r="U53" s="21" t="s">
        <v>64</v>
      </c>
      <c r="V53" s="20" t="s">
        <v>124</v>
      </c>
      <c r="W53" s="20" t="str">
        <f t="shared" ca="1" si="8"/>
        <v>280619</v>
      </c>
      <c r="X5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3" s="23" t="str">
        <f>IF(TELA_INCIAL!$C$18="sim",TEXT(SUBSTITUTE(TEXT((R53/100)*TELA_INCIAL!$D$18,"###0,00"),",",""),"0000000000000"),REPT(0,13))</f>
        <v>0000000000000</v>
      </c>
      <c r="AA53" s="20" t="s">
        <v>125</v>
      </c>
      <c r="AB53" s="20" t="s">
        <v>126</v>
      </c>
      <c r="AC53" s="20" t="s">
        <v>126</v>
      </c>
      <c r="AD53" s="20" t="str">
        <f>IF(ISERROR(IF(TELA_INCIAL!$C$19="não","0000000000000",IF(TEXT(VALUE(LEFT(Q53,2)&amp;"/"&amp;MID(Q53,3,2)&amp;"/"&amp;RIGHT(Q53,2))+1,"aa")="aa",TEXT(VALUE(LEFT(Q53,2)&amp;"/"&amp;MID(Q53,3,2)&amp;"/"&amp;RIGHT(Q53,2))+1,"dd")&amp;TEXT(VALUE(LEFT(Q53,2)&amp;"/"&amp;MID(Q53,3,2)&amp;"/"&amp;RIGHT(Q53,2))+1,"mm")&amp;TEXT(VALUE(LEFT(Q53,2)&amp;"/"&amp;MID(Q53,3,2)&amp;"/"&amp;RIGHT(Q53,2))+1,"yy")&amp;"0"&amp;TELA_INCIAL!$D$19*100&amp;"00"&amp;"000",TEXT(VALUE(LEFT(Q53,2)&amp;"/"&amp;MID(Q53,3,2)&amp;"/"&amp;RIGHT(Q53,2))+1,"dd")&amp;TEXT(VALUE(LEFT(Q53,2)&amp;"/"&amp;MID(Q53,3,2)&amp;"/"&amp;RIGHT(Q53,2))+1,"mm")&amp;TEXT(VALUE(LEFT(Q53,2)&amp;"/"&amp;MID(Q53,3,2)&amp;"/"&amp;RIGHT(Q53,2))+1,"aa")&amp;"0"&amp;TELA_INCIAL!$D$19*100&amp;"00"&amp;"000"))),"",IF(TELA_INCIAL!$C$19="não","0000000000000",IF(TEXT(VALUE(LEFT(Q53,2)&amp;"/"&amp;MID(Q53,3,2)&amp;"/"&amp;RIGHT(Q53,2))+1,"aa")="aa",TEXT(VALUE(LEFT(Q53,2)&amp;"/"&amp;MID(Q53,3,2)&amp;"/"&amp;RIGHT(Q53,2))+1,"dd")&amp;TEXT(VALUE(LEFT(Q53,2)&amp;"/"&amp;MID(Q53,3,2)&amp;"/"&amp;RIGHT(Q53,2))+1,"mm")&amp;TEXT(VALUE(LEFT(Q53,2)&amp;"/"&amp;MID(Q53,3,2)&amp;"/"&amp;RIGHT(Q53,2))+1,"yy")&amp;"0"&amp;TELA_INCIAL!$D$19*100&amp;"00"&amp;"000",TEXT(VALUE(LEFT(Q53,2)&amp;"/"&amp;MID(Q53,3,2)&amp;"/"&amp;RIGHT(Q53,2))+1,"dd")&amp;TEXT(VALUE(LEFT(Q53,2)&amp;"/"&amp;MID(Q53,3,2)&amp;"/"&amp;RIGHT(Q53,2))+1,"mm")&amp;TEXT(VALUE(LEFT(Q53,2)&amp;"/"&amp;MID(Q53,3,2)&amp;"/"&amp;RIGHT(Q53,2))+1,"aa")&amp;"0"&amp;TELA_INCIAL!$D$19*100&amp;"00"&amp;"000")))</f>
        <v/>
      </c>
      <c r="AE53" s="22" t="str">
        <f>IF(TELA_INCIAL!D66="pf","01","02")</f>
        <v>02</v>
      </c>
      <c r="AF53" s="29" t="str">
        <f>IF(TELA_INCIAL!C66="","00000000000000",TEXT(SUBSTITUTE(SUBSTITUTE(SUBSTITUTE(TELA_INCIAL!C66,".",""),"-",""),"/",""),"00000000000000"))</f>
        <v>00000000000000</v>
      </c>
      <c r="AG53" s="20" t="str">
        <f>LEFT(TELA_INCIAL!B66,40)&amp;REPT(" ",40-LEN(TELA_INCIAL!B66))</f>
        <v xml:space="preserve">                                        </v>
      </c>
      <c r="AH53" s="20" t="str">
        <f>LEFT(TELA_INCIAL!F66,40)&amp;REPT(" ",40-LEN(TELA_INCIAL!F66))</f>
        <v xml:space="preserve">                                        </v>
      </c>
      <c r="AI53" s="20" t="str">
        <f>LEFT(TELA_INCIAL!G66,10)&amp;REPT(" ",10-LEN(TELA_INCIAL!G66))</f>
        <v xml:space="preserve">          </v>
      </c>
      <c r="AJ53" s="20" t="str">
        <f t="shared" si="9"/>
        <v xml:space="preserve">  </v>
      </c>
      <c r="AK53" s="20" t="str">
        <f>TEXT(SUBSTITUTE(SUBSTITUTE(SUBSTITUTE(TELA_INCIAL!E66," ",""),".",""),"-",""),"00000000")</f>
        <v/>
      </c>
      <c r="AL53" s="20" t="str">
        <f>LEFT(TELA_INCIAL!H66,15)&amp;REPT(" ",15-LEN(TELA_INCIAL!H66))</f>
        <v xml:space="preserve">               </v>
      </c>
      <c r="AM53" s="20" t="str">
        <f>LEFT(TELA_INCIAL!I66,2)</f>
        <v/>
      </c>
      <c r="AN53" s="20" t="str">
        <f t="shared" si="10"/>
        <v xml:space="preserve">                              </v>
      </c>
      <c r="AO53" s="20" t="str">
        <f t="shared" si="11"/>
        <v xml:space="preserve">       </v>
      </c>
      <c r="AP53" s="20">
        <v>422</v>
      </c>
      <c r="AQ53" s="24" t="s">
        <v>71</v>
      </c>
      <c r="AR53" s="20" t="str">
        <f t="shared" si="16"/>
        <v>000043</v>
      </c>
      <c r="AS53" s="69" t="str">
        <f t="shared" si="17"/>
        <v/>
      </c>
      <c r="AT53" s="9">
        <f t="shared" si="13"/>
        <v>0</v>
      </c>
      <c r="AZ53" s="1"/>
      <c r="BA53" s="1">
        <v>6700</v>
      </c>
      <c r="BB53" s="9" t="s">
        <v>200</v>
      </c>
    </row>
    <row r="54" spans="1:54" x14ac:dyDescent="0.25">
      <c r="A54" s="9"/>
      <c r="B54" s="20" t="str">
        <f>IF(TELA_INCIAL!B67="","",1)</f>
        <v/>
      </c>
      <c r="C54" s="24" t="str">
        <f>TEXT(TELA_INCIAL!$C$9,"00")</f>
        <v>02</v>
      </c>
      <c r="D54" s="18" t="str">
        <f>TEXT(LEFT(SUBSTITUTE(SUBSTITUTE(SUBSTITUTE(TELA_INCIAL!$C$8,"/",""),"-",""),".",""),14),"00000000000000")</f>
        <v>11111111100011</v>
      </c>
      <c r="E54" s="20" t="str">
        <f t="shared" si="2"/>
        <v>15500000002000</v>
      </c>
      <c r="F54" s="20" t="str">
        <f t="shared" si="3"/>
        <v xml:space="preserve">      </v>
      </c>
      <c r="G54" s="20" t="str">
        <f t="shared" si="4"/>
        <v xml:space="preserve">                         </v>
      </c>
      <c r="H54" s="25" t="str">
        <f t="shared" si="14"/>
        <v>000000043</v>
      </c>
      <c r="I54" s="20" t="str">
        <f t="shared" si="6"/>
        <v xml:space="preserve">                              </v>
      </c>
      <c r="J54" s="20">
        <v>0</v>
      </c>
      <c r="K54" s="21" t="s">
        <v>121</v>
      </c>
      <c r="L54" s="20" t="s">
        <v>122</v>
      </c>
      <c r="M54" s="21" t="str">
        <f>IF(TELA_INCIAL!$C$14="Vinculada","10",IF(TELA_INCIAL!$C$20="não","00",TEXT(TELA_INCIAL!$D$20,"00")))</f>
        <v>00</v>
      </c>
      <c r="N54" s="20">
        <f>IF(TELA_INCIAL!$C$14="Vinculada",2,1)</f>
        <v>1</v>
      </c>
      <c r="O54" s="21" t="s">
        <v>64</v>
      </c>
      <c r="P54" s="26" t="str">
        <f t="shared" si="15"/>
        <v>0000000043</v>
      </c>
      <c r="Q54" s="27" t="str">
        <f>IF(TEXT(TELA_INCIAL!K67,"aa")="aa",TEXT(TELA_INCIAL!K67,"dd")&amp;TEXT(TELA_INCIAL!K67,"mm")&amp;TEXT(TELA_INCIAL!K67,"yy"),TEXT(TELA_INCIAL!K67,"dd")&amp;TEXT(TELA_INCIAL!K67,"mm")&amp;TEXT(TELA_INCIAL!K67,"aa"))</f>
        <v>000100</v>
      </c>
      <c r="R54" s="23" t="str">
        <f>TEXT(SUBSTITUTE(TEXT(TELA_INCIAL!J67,"###0,00"),",",""),"0000000000000")</f>
        <v>0000000000000</v>
      </c>
      <c r="S54" s="20">
        <v>422</v>
      </c>
      <c r="T54" s="20" t="str">
        <f t="shared" si="0"/>
        <v>15500</v>
      </c>
      <c r="U54" s="21" t="s">
        <v>64</v>
      </c>
      <c r="V54" s="20" t="s">
        <v>124</v>
      </c>
      <c r="W54" s="20" t="str">
        <f t="shared" ca="1" si="8"/>
        <v>280619</v>
      </c>
      <c r="X5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4" s="23" t="str">
        <f>IF(TELA_INCIAL!$C$18="sim",TEXT(SUBSTITUTE(TEXT((R54/100)*TELA_INCIAL!$D$18,"###0,00"),",",""),"0000000000000"),REPT(0,13))</f>
        <v>0000000000000</v>
      </c>
      <c r="AA54" s="20" t="s">
        <v>125</v>
      </c>
      <c r="AB54" s="20" t="s">
        <v>126</v>
      </c>
      <c r="AC54" s="20" t="s">
        <v>126</v>
      </c>
      <c r="AD54" s="20" t="str">
        <f>IF(ISERROR(IF(TELA_INCIAL!$C$19="não","0000000000000",IF(TEXT(VALUE(LEFT(Q54,2)&amp;"/"&amp;MID(Q54,3,2)&amp;"/"&amp;RIGHT(Q54,2))+1,"aa")="aa",TEXT(VALUE(LEFT(Q54,2)&amp;"/"&amp;MID(Q54,3,2)&amp;"/"&amp;RIGHT(Q54,2))+1,"dd")&amp;TEXT(VALUE(LEFT(Q54,2)&amp;"/"&amp;MID(Q54,3,2)&amp;"/"&amp;RIGHT(Q54,2))+1,"mm")&amp;TEXT(VALUE(LEFT(Q54,2)&amp;"/"&amp;MID(Q54,3,2)&amp;"/"&amp;RIGHT(Q54,2))+1,"yy")&amp;"0"&amp;TELA_INCIAL!$D$19*100&amp;"00"&amp;"000",TEXT(VALUE(LEFT(Q54,2)&amp;"/"&amp;MID(Q54,3,2)&amp;"/"&amp;RIGHT(Q54,2))+1,"dd")&amp;TEXT(VALUE(LEFT(Q54,2)&amp;"/"&amp;MID(Q54,3,2)&amp;"/"&amp;RIGHT(Q54,2))+1,"mm")&amp;TEXT(VALUE(LEFT(Q54,2)&amp;"/"&amp;MID(Q54,3,2)&amp;"/"&amp;RIGHT(Q54,2))+1,"aa")&amp;"0"&amp;TELA_INCIAL!$D$19*100&amp;"00"&amp;"000"))),"",IF(TELA_INCIAL!$C$19="não","0000000000000",IF(TEXT(VALUE(LEFT(Q54,2)&amp;"/"&amp;MID(Q54,3,2)&amp;"/"&amp;RIGHT(Q54,2))+1,"aa")="aa",TEXT(VALUE(LEFT(Q54,2)&amp;"/"&amp;MID(Q54,3,2)&amp;"/"&amp;RIGHT(Q54,2))+1,"dd")&amp;TEXT(VALUE(LEFT(Q54,2)&amp;"/"&amp;MID(Q54,3,2)&amp;"/"&amp;RIGHT(Q54,2))+1,"mm")&amp;TEXT(VALUE(LEFT(Q54,2)&amp;"/"&amp;MID(Q54,3,2)&amp;"/"&amp;RIGHT(Q54,2))+1,"yy")&amp;"0"&amp;TELA_INCIAL!$D$19*100&amp;"00"&amp;"000",TEXT(VALUE(LEFT(Q54,2)&amp;"/"&amp;MID(Q54,3,2)&amp;"/"&amp;RIGHT(Q54,2))+1,"dd")&amp;TEXT(VALUE(LEFT(Q54,2)&amp;"/"&amp;MID(Q54,3,2)&amp;"/"&amp;RIGHT(Q54,2))+1,"mm")&amp;TEXT(VALUE(LEFT(Q54,2)&amp;"/"&amp;MID(Q54,3,2)&amp;"/"&amp;RIGHT(Q54,2))+1,"aa")&amp;"0"&amp;TELA_INCIAL!$D$19*100&amp;"00"&amp;"000")))</f>
        <v/>
      </c>
      <c r="AE54" s="22" t="str">
        <f>IF(TELA_INCIAL!D67="pf","01","02")</f>
        <v>02</v>
      </c>
      <c r="AF54" s="29" t="str">
        <f>IF(TELA_INCIAL!C67="","00000000000000",TEXT(SUBSTITUTE(SUBSTITUTE(SUBSTITUTE(TELA_INCIAL!C67,".",""),"-",""),"/",""),"00000000000000"))</f>
        <v>00000000000000</v>
      </c>
      <c r="AG54" s="20" t="str">
        <f>LEFT(TELA_INCIAL!B67,40)&amp;REPT(" ",40-LEN(TELA_INCIAL!B67))</f>
        <v xml:space="preserve">                                        </v>
      </c>
      <c r="AH54" s="20" t="str">
        <f>LEFT(TELA_INCIAL!F67,40)&amp;REPT(" ",40-LEN(TELA_INCIAL!F67))</f>
        <v xml:space="preserve">                                        </v>
      </c>
      <c r="AI54" s="20" t="str">
        <f>LEFT(TELA_INCIAL!G67,10)&amp;REPT(" ",10-LEN(TELA_INCIAL!G67))</f>
        <v xml:space="preserve">          </v>
      </c>
      <c r="AJ54" s="20" t="str">
        <f t="shared" si="9"/>
        <v xml:space="preserve">  </v>
      </c>
      <c r="AK54" s="20" t="str">
        <f>TEXT(SUBSTITUTE(SUBSTITUTE(SUBSTITUTE(TELA_INCIAL!E67," ",""),".",""),"-",""),"00000000")</f>
        <v/>
      </c>
      <c r="AL54" s="20" t="str">
        <f>LEFT(TELA_INCIAL!H67,15)&amp;REPT(" ",15-LEN(TELA_INCIAL!H67))</f>
        <v xml:space="preserve">               </v>
      </c>
      <c r="AM54" s="20" t="str">
        <f>LEFT(TELA_INCIAL!I67,2)</f>
        <v/>
      </c>
      <c r="AN54" s="20" t="str">
        <f t="shared" si="10"/>
        <v xml:space="preserve">                              </v>
      </c>
      <c r="AO54" s="20" t="str">
        <f t="shared" si="11"/>
        <v xml:space="preserve">       </v>
      </c>
      <c r="AP54" s="20">
        <v>422</v>
      </c>
      <c r="AQ54" s="24" t="s">
        <v>71</v>
      </c>
      <c r="AR54" s="20" t="str">
        <f t="shared" si="16"/>
        <v>000044</v>
      </c>
      <c r="AS54" s="69" t="str">
        <f t="shared" si="17"/>
        <v/>
      </c>
      <c r="AT54" s="9">
        <f t="shared" si="13"/>
        <v>0</v>
      </c>
      <c r="AZ54" s="1"/>
      <c r="BA54" s="1">
        <v>8300</v>
      </c>
      <c r="BB54" s="9" t="s">
        <v>201</v>
      </c>
    </row>
    <row r="55" spans="1:54" x14ac:dyDescent="0.25">
      <c r="A55" s="9"/>
      <c r="B55" s="20" t="str">
        <f>IF(TELA_INCIAL!B68="","",1)</f>
        <v/>
      </c>
      <c r="C55" s="24" t="str">
        <f>TEXT(TELA_INCIAL!$C$9,"00")</f>
        <v>02</v>
      </c>
      <c r="D55" s="18" t="str">
        <f>TEXT(LEFT(SUBSTITUTE(SUBSTITUTE(SUBSTITUTE(TELA_INCIAL!$C$8,"/",""),"-",""),".",""),14),"00000000000000")</f>
        <v>11111111100011</v>
      </c>
      <c r="E55" s="20" t="str">
        <f t="shared" si="2"/>
        <v>15500000002000</v>
      </c>
      <c r="F55" s="20" t="str">
        <f t="shared" si="3"/>
        <v xml:space="preserve">      </v>
      </c>
      <c r="G55" s="20" t="str">
        <f t="shared" si="4"/>
        <v xml:space="preserve">                         </v>
      </c>
      <c r="H55" s="25" t="str">
        <f t="shared" si="14"/>
        <v>000000044</v>
      </c>
      <c r="I55" s="20" t="str">
        <f t="shared" si="6"/>
        <v xml:space="preserve">                              </v>
      </c>
      <c r="J55" s="20">
        <v>0</v>
      </c>
      <c r="K55" s="21" t="s">
        <v>121</v>
      </c>
      <c r="L55" s="20" t="s">
        <v>122</v>
      </c>
      <c r="M55" s="21" t="str">
        <f>IF(TELA_INCIAL!$C$14="Vinculada","10",IF(TELA_INCIAL!$C$20="não","00",TEXT(TELA_INCIAL!$D$20,"00")))</f>
        <v>00</v>
      </c>
      <c r="N55" s="20">
        <f>IF(TELA_INCIAL!$C$14="Vinculada",2,1)</f>
        <v>1</v>
      </c>
      <c r="O55" s="21" t="s">
        <v>64</v>
      </c>
      <c r="P55" s="26" t="str">
        <f t="shared" si="15"/>
        <v>0000000044</v>
      </c>
      <c r="Q55" s="27" t="str">
        <f>IF(TEXT(TELA_INCIAL!K68,"aa")="aa",TEXT(TELA_INCIAL!K68,"dd")&amp;TEXT(TELA_INCIAL!K68,"mm")&amp;TEXT(TELA_INCIAL!K68,"yy"),TEXT(TELA_INCIAL!K68,"dd")&amp;TEXT(TELA_INCIAL!K68,"mm")&amp;TEXT(TELA_INCIAL!K68,"aa"))</f>
        <v>000100</v>
      </c>
      <c r="R55" s="23" t="str">
        <f>TEXT(SUBSTITUTE(TEXT(TELA_INCIAL!J68,"###0,00"),",",""),"0000000000000")</f>
        <v>0000000000000</v>
      </c>
      <c r="S55" s="20">
        <v>422</v>
      </c>
      <c r="T55" s="20" t="str">
        <f t="shared" si="0"/>
        <v>15500</v>
      </c>
      <c r="U55" s="21" t="s">
        <v>64</v>
      </c>
      <c r="V55" s="20" t="s">
        <v>124</v>
      </c>
      <c r="W55" s="20" t="str">
        <f t="shared" ca="1" si="8"/>
        <v>280619</v>
      </c>
      <c r="X5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5" s="23" t="str">
        <f>IF(TELA_INCIAL!$C$18="sim",TEXT(SUBSTITUTE(TEXT((R55/100)*TELA_INCIAL!$D$18,"###0,00"),",",""),"0000000000000"),REPT(0,13))</f>
        <v>0000000000000</v>
      </c>
      <c r="AA55" s="20" t="s">
        <v>125</v>
      </c>
      <c r="AB55" s="20" t="s">
        <v>126</v>
      </c>
      <c r="AC55" s="20" t="s">
        <v>126</v>
      </c>
      <c r="AD55" s="20" t="str">
        <f>IF(ISERROR(IF(TELA_INCIAL!$C$19="não","0000000000000",IF(TEXT(VALUE(LEFT(Q55,2)&amp;"/"&amp;MID(Q55,3,2)&amp;"/"&amp;RIGHT(Q55,2))+1,"aa")="aa",TEXT(VALUE(LEFT(Q55,2)&amp;"/"&amp;MID(Q55,3,2)&amp;"/"&amp;RIGHT(Q55,2))+1,"dd")&amp;TEXT(VALUE(LEFT(Q55,2)&amp;"/"&amp;MID(Q55,3,2)&amp;"/"&amp;RIGHT(Q55,2))+1,"mm")&amp;TEXT(VALUE(LEFT(Q55,2)&amp;"/"&amp;MID(Q55,3,2)&amp;"/"&amp;RIGHT(Q55,2))+1,"yy")&amp;"0"&amp;TELA_INCIAL!$D$19*100&amp;"00"&amp;"000",TEXT(VALUE(LEFT(Q55,2)&amp;"/"&amp;MID(Q55,3,2)&amp;"/"&amp;RIGHT(Q55,2))+1,"dd")&amp;TEXT(VALUE(LEFT(Q55,2)&amp;"/"&amp;MID(Q55,3,2)&amp;"/"&amp;RIGHT(Q55,2))+1,"mm")&amp;TEXT(VALUE(LEFT(Q55,2)&amp;"/"&amp;MID(Q55,3,2)&amp;"/"&amp;RIGHT(Q55,2))+1,"aa")&amp;"0"&amp;TELA_INCIAL!$D$19*100&amp;"00"&amp;"000"))),"",IF(TELA_INCIAL!$C$19="não","0000000000000",IF(TEXT(VALUE(LEFT(Q55,2)&amp;"/"&amp;MID(Q55,3,2)&amp;"/"&amp;RIGHT(Q55,2))+1,"aa")="aa",TEXT(VALUE(LEFT(Q55,2)&amp;"/"&amp;MID(Q55,3,2)&amp;"/"&amp;RIGHT(Q55,2))+1,"dd")&amp;TEXT(VALUE(LEFT(Q55,2)&amp;"/"&amp;MID(Q55,3,2)&amp;"/"&amp;RIGHT(Q55,2))+1,"mm")&amp;TEXT(VALUE(LEFT(Q55,2)&amp;"/"&amp;MID(Q55,3,2)&amp;"/"&amp;RIGHT(Q55,2))+1,"yy")&amp;"0"&amp;TELA_INCIAL!$D$19*100&amp;"00"&amp;"000",TEXT(VALUE(LEFT(Q55,2)&amp;"/"&amp;MID(Q55,3,2)&amp;"/"&amp;RIGHT(Q55,2))+1,"dd")&amp;TEXT(VALUE(LEFT(Q55,2)&amp;"/"&amp;MID(Q55,3,2)&amp;"/"&amp;RIGHT(Q55,2))+1,"mm")&amp;TEXT(VALUE(LEFT(Q55,2)&amp;"/"&amp;MID(Q55,3,2)&amp;"/"&amp;RIGHT(Q55,2))+1,"aa")&amp;"0"&amp;TELA_INCIAL!$D$19*100&amp;"00"&amp;"000")))</f>
        <v/>
      </c>
      <c r="AE55" s="22" t="str">
        <f>IF(TELA_INCIAL!D68="pf","01","02")</f>
        <v>02</v>
      </c>
      <c r="AF55" s="29" t="str">
        <f>IF(TELA_INCIAL!C68="","00000000000000",TEXT(SUBSTITUTE(SUBSTITUTE(SUBSTITUTE(TELA_INCIAL!C68,".",""),"-",""),"/",""),"00000000000000"))</f>
        <v>00000000000000</v>
      </c>
      <c r="AG55" s="20" t="str">
        <f>LEFT(TELA_INCIAL!B68,40)&amp;REPT(" ",40-LEN(TELA_INCIAL!B68))</f>
        <v xml:space="preserve">                                        </v>
      </c>
      <c r="AH55" s="20" t="str">
        <f>LEFT(TELA_INCIAL!F68,40)&amp;REPT(" ",40-LEN(TELA_INCIAL!F68))</f>
        <v xml:space="preserve">                                        </v>
      </c>
      <c r="AI55" s="20" t="str">
        <f>LEFT(TELA_INCIAL!G68,10)&amp;REPT(" ",10-LEN(TELA_INCIAL!G68))</f>
        <v xml:space="preserve">          </v>
      </c>
      <c r="AJ55" s="20" t="str">
        <f t="shared" si="9"/>
        <v xml:space="preserve">  </v>
      </c>
      <c r="AK55" s="20" t="str">
        <f>TEXT(SUBSTITUTE(SUBSTITUTE(SUBSTITUTE(TELA_INCIAL!E68," ",""),".",""),"-",""),"00000000")</f>
        <v/>
      </c>
      <c r="AL55" s="20" t="str">
        <f>LEFT(TELA_INCIAL!H68,15)&amp;REPT(" ",15-LEN(TELA_INCIAL!H68))</f>
        <v xml:space="preserve">               </v>
      </c>
      <c r="AM55" s="20" t="str">
        <f>LEFT(TELA_INCIAL!I68,2)</f>
        <v/>
      </c>
      <c r="AN55" s="20" t="str">
        <f t="shared" si="10"/>
        <v xml:space="preserve">                              </v>
      </c>
      <c r="AO55" s="20" t="str">
        <f t="shared" si="11"/>
        <v xml:space="preserve">       </v>
      </c>
      <c r="AP55" s="20">
        <v>422</v>
      </c>
      <c r="AQ55" s="24" t="s">
        <v>71</v>
      </c>
      <c r="AR55" s="20" t="str">
        <f t="shared" si="16"/>
        <v>000045</v>
      </c>
      <c r="AS55" s="69" t="str">
        <f t="shared" si="17"/>
        <v/>
      </c>
      <c r="AT55" s="9">
        <f t="shared" si="13"/>
        <v>0</v>
      </c>
      <c r="AZ55" s="1"/>
      <c r="BA55" s="1">
        <v>8700</v>
      </c>
      <c r="BB55" s="9" t="s">
        <v>202</v>
      </c>
    </row>
    <row r="56" spans="1:54" x14ac:dyDescent="0.25">
      <c r="A56" s="9"/>
      <c r="B56" s="20" t="str">
        <f>IF(TELA_INCIAL!B69="","",1)</f>
        <v/>
      </c>
      <c r="C56" s="24" t="str">
        <f>TEXT(TELA_INCIAL!$C$9,"00")</f>
        <v>02</v>
      </c>
      <c r="D56" s="18" t="str">
        <f>TEXT(LEFT(SUBSTITUTE(SUBSTITUTE(SUBSTITUTE(TELA_INCIAL!$C$8,"/",""),"-",""),".",""),14),"00000000000000")</f>
        <v>11111111100011</v>
      </c>
      <c r="E56" s="20" t="str">
        <f t="shared" si="2"/>
        <v>15500000002000</v>
      </c>
      <c r="F56" s="20" t="str">
        <f t="shared" si="3"/>
        <v xml:space="preserve">      </v>
      </c>
      <c r="G56" s="20" t="str">
        <f t="shared" si="4"/>
        <v xml:space="preserve">                         </v>
      </c>
      <c r="H56" s="25" t="str">
        <f t="shared" si="14"/>
        <v>000000045</v>
      </c>
      <c r="I56" s="20" t="str">
        <f t="shared" si="6"/>
        <v xml:space="preserve">                              </v>
      </c>
      <c r="J56" s="20">
        <v>0</v>
      </c>
      <c r="K56" s="21" t="s">
        <v>121</v>
      </c>
      <c r="L56" s="20" t="s">
        <v>122</v>
      </c>
      <c r="M56" s="21" t="str">
        <f>IF(TELA_INCIAL!$C$14="Vinculada","10",IF(TELA_INCIAL!$C$20="não","00",TEXT(TELA_INCIAL!$D$20,"00")))</f>
        <v>00</v>
      </c>
      <c r="N56" s="20">
        <f>IF(TELA_INCIAL!$C$14="Vinculada",2,1)</f>
        <v>1</v>
      </c>
      <c r="O56" s="21" t="s">
        <v>64</v>
      </c>
      <c r="P56" s="26" t="str">
        <f t="shared" si="15"/>
        <v>0000000045</v>
      </c>
      <c r="Q56" s="27" t="str">
        <f>IF(TEXT(TELA_INCIAL!K69,"aa")="aa",TEXT(TELA_INCIAL!K69,"dd")&amp;TEXT(TELA_INCIAL!K69,"mm")&amp;TEXT(TELA_INCIAL!K69,"yy"),TEXT(TELA_INCIAL!K69,"dd")&amp;TEXT(TELA_INCIAL!K69,"mm")&amp;TEXT(TELA_INCIAL!K69,"aa"))</f>
        <v>000100</v>
      </c>
      <c r="R56" s="23" t="str">
        <f>TEXT(SUBSTITUTE(TEXT(TELA_INCIAL!J69,"###0,00"),",",""),"0000000000000")</f>
        <v>0000000000000</v>
      </c>
      <c r="S56" s="20">
        <v>422</v>
      </c>
      <c r="T56" s="20" t="str">
        <f t="shared" si="0"/>
        <v>15500</v>
      </c>
      <c r="U56" s="21" t="s">
        <v>64</v>
      </c>
      <c r="V56" s="20" t="s">
        <v>124</v>
      </c>
      <c r="W56" s="20" t="str">
        <f t="shared" ca="1" si="8"/>
        <v>280619</v>
      </c>
      <c r="X5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6" s="23" t="str">
        <f>IF(TELA_INCIAL!$C$18="sim",TEXT(SUBSTITUTE(TEXT((R56/100)*TELA_INCIAL!$D$18,"###0,00"),",",""),"0000000000000"),REPT(0,13))</f>
        <v>0000000000000</v>
      </c>
      <c r="AA56" s="20" t="s">
        <v>125</v>
      </c>
      <c r="AB56" s="20" t="s">
        <v>126</v>
      </c>
      <c r="AC56" s="20" t="s">
        <v>126</v>
      </c>
      <c r="AD56" s="20" t="str">
        <f>IF(ISERROR(IF(TELA_INCIAL!$C$19="não","0000000000000",IF(TEXT(VALUE(LEFT(Q56,2)&amp;"/"&amp;MID(Q56,3,2)&amp;"/"&amp;RIGHT(Q56,2))+1,"aa")="aa",TEXT(VALUE(LEFT(Q56,2)&amp;"/"&amp;MID(Q56,3,2)&amp;"/"&amp;RIGHT(Q56,2))+1,"dd")&amp;TEXT(VALUE(LEFT(Q56,2)&amp;"/"&amp;MID(Q56,3,2)&amp;"/"&amp;RIGHT(Q56,2))+1,"mm")&amp;TEXT(VALUE(LEFT(Q56,2)&amp;"/"&amp;MID(Q56,3,2)&amp;"/"&amp;RIGHT(Q56,2))+1,"yy")&amp;"0"&amp;TELA_INCIAL!$D$19*100&amp;"00"&amp;"000",TEXT(VALUE(LEFT(Q56,2)&amp;"/"&amp;MID(Q56,3,2)&amp;"/"&amp;RIGHT(Q56,2))+1,"dd")&amp;TEXT(VALUE(LEFT(Q56,2)&amp;"/"&amp;MID(Q56,3,2)&amp;"/"&amp;RIGHT(Q56,2))+1,"mm")&amp;TEXT(VALUE(LEFT(Q56,2)&amp;"/"&amp;MID(Q56,3,2)&amp;"/"&amp;RIGHT(Q56,2))+1,"aa")&amp;"0"&amp;TELA_INCIAL!$D$19*100&amp;"00"&amp;"000"))),"",IF(TELA_INCIAL!$C$19="não","0000000000000",IF(TEXT(VALUE(LEFT(Q56,2)&amp;"/"&amp;MID(Q56,3,2)&amp;"/"&amp;RIGHT(Q56,2))+1,"aa")="aa",TEXT(VALUE(LEFT(Q56,2)&amp;"/"&amp;MID(Q56,3,2)&amp;"/"&amp;RIGHT(Q56,2))+1,"dd")&amp;TEXT(VALUE(LEFT(Q56,2)&amp;"/"&amp;MID(Q56,3,2)&amp;"/"&amp;RIGHT(Q56,2))+1,"mm")&amp;TEXT(VALUE(LEFT(Q56,2)&amp;"/"&amp;MID(Q56,3,2)&amp;"/"&amp;RIGHT(Q56,2))+1,"yy")&amp;"0"&amp;TELA_INCIAL!$D$19*100&amp;"00"&amp;"000",TEXT(VALUE(LEFT(Q56,2)&amp;"/"&amp;MID(Q56,3,2)&amp;"/"&amp;RIGHT(Q56,2))+1,"dd")&amp;TEXT(VALUE(LEFT(Q56,2)&amp;"/"&amp;MID(Q56,3,2)&amp;"/"&amp;RIGHT(Q56,2))+1,"mm")&amp;TEXT(VALUE(LEFT(Q56,2)&amp;"/"&amp;MID(Q56,3,2)&amp;"/"&amp;RIGHT(Q56,2))+1,"aa")&amp;"0"&amp;TELA_INCIAL!$D$19*100&amp;"00"&amp;"000")))</f>
        <v/>
      </c>
      <c r="AE56" s="22" t="str">
        <f>IF(TELA_INCIAL!D69="pf","01","02")</f>
        <v>02</v>
      </c>
      <c r="AF56" s="29" t="str">
        <f>IF(TELA_INCIAL!C69="","00000000000000",TEXT(SUBSTITUTE(SUBSTITUTE(SUBSTITUTE(TELA_INCIAL!C69,".",""),"-",""),"/",""),"00000000000000"))</f>
        <v>00000000000000</v>
      </c>
      <c r="AG56" s="20" t="str">
        <f>LEFT(TELA_INCIAL!B69,40)&amp;REPT(" ",40-LEN(TELA_INCIAL!B69))</f>
        <v xml:space="preserve">                                        </v>
      </c>
      <c r="AH56" s="20" t="str">
        <f>LEFT(TELA_INCIAL!F69,40)&amp;REPT(" ",40-LEN(TELA_INCIAL!F69))</f>
        <v xml:space="preserve">                                        </v>
      </c>
      <c r="AI56" s="20" t="str">
        <f>LEFT(TELA_INCIAL!G69,10)&amp;REPT(" ",10-LEN(TELA_INCIAL!G69))</f>
        <v xml:space="preserve">          </v>
      </c>
      <c r="AJ56" s="20" t="str">
        <f t="shared" si="9"/>
        <v xml:space="preserve">  </v>
      </c>
      <c r="AK56" s="20" t="str">
        <f>TEXT(SUBSTITUTE(SUBSTITUTE(SUBSTITUTE(TELA_INCIAL!E69," ",""),".",""),"-",""),"00000000")</f>
        <v/>
      </c>
      <c r="AL56" s="20" t="str">
        <f>LEFT(TELA_INCIAL!H69,15)&amp;REPT(" ",15-LEN(TELA_INCIAL!H69))</f>
        <v xml:space="preserve">               </v>
      </c>
      <c r="AM56" s="20" t="str">
        <f>LEFT(TELA_INCIAL!I69,2)</f>
        <v/>
      </c>
      <c r="AN56" s="20" t="str">
        <f t="shared" si="10"/>
        <v xml:space="preserve">                              </v>
      </c>
      <c r="AO56" s="20" t="str">
        <f t="shared" si="11"/>
        <v xml:space="preserve">       </v>
      </c>
      <c r="AP56" s="20">
        <v>422</v>
      </c>
      <c r="AQ56" s="24" t="s">
        <v>71</v>
      </c>
      <c r="AR56" s="20" t="str">
        <f t="shared" si="16"/>
        <v>000046</v>
      </c>
      <c r="AS56" s="69" t="str">
        <f t="shared" si="17"/>
        <v/>
      </c>
      <c r="AT56" s="9">
        <f t="shared" si="13"/>
        <v>0</v>
      </c>
      <c r="AZ56" s="1"/>
      <c r="BA56" s="1">
        <v>8800</v>
      </c>
      <c r="BB56" s="9" t="s">
        <v>203</v>
      </c>
    </row>
    <row r="57" spans="1:54" x14ac:dyDescent="0.25">
      <c r="A57" s="9"/>
      <c r="B57" s="20" t="str">
        <f>IF(TELA_INCIAL!B70="","",1)</f>
        <v/>
      </c>
      <c r="C57" s="24" t="str">
        <f>TEXT(TELA_INCIAL!$C$9,"00")</f>
        <v>02</v>
      </c>
      <c r="D57" s="18" t="str">
        <f>TEXT(LEFT(SUBSTITUTE(SUBSTITUTE(SUBSTITUTE(TELA_INCIAL!$C$8,"/",""),"-",""),".",""),14),"00000000000000")</f>
        <v>11111111100011</v>
      </c>
      <c r="E57" s="20" t="str">
        <f t="shared" si="2"/>
        <v>15500000002000</v>
      </c>
      <c r="F57" s="20" t="str">
        <f t="shared" si="3"/>
        <v xml:space="preserve">      </v>
      </c>
      <c r="G57" s="20" t="str">
        <f t="shared" si="4"/>
        <v xml:space="preserve">                         </v>
      </c>
      <c r="H57" s="25" t="str">
        <f t="shared" si="14"/>
        <v>000000046</v>
      </c>
      <c r="I57" s="20" t="str">
        <f t="shared" si="6"/>
        <v xml:space="preserve">                              </v>
      </c>
      <c r="J57" s="20">
        <v>0</v>
      </c>
      <c r="K57" s="21" t="s">
        <v>121</v>
      </c>
      <c r="L57" s="20" t="s">
        <v>122</v>
      </c>
      <c r="M57" s="21" t="str">
        <f>IF(TELA_INCIAL!$C$14="Vinculada","10",IF(TELA_INCIAL!$C$20="não","00",TEXT(TELA_INCIAL!$D$20,"00")))</f>
        <v>00</v>
      </c>
      <c r="N57" s="20">
        <f>IF(TELA_INCIAL!$C$14="Vinculada",2,1)</f>
        <v>1</v>
      </c>
      <c r="O57" s="21" t="s">
        <v>64</v>
      </c>
      <c r="P57" s="26" t="str">
        <f t="shared" si="15"/>
        <v>0000000046</v>
      </c>
      <c r="Q57" s="27" t="str">
        <f>IF(TEXT(TELA_INCIAL!K70,"aa")="aa",TEXT(TELA_INCIAL!K70,"dd")&amp;TEXT(TELA_INCIAL!K70,"mm")&amp;TEXT(TELA_INCIAL!K70,"yy"),TEXT(TELA_INCIAL!K70,"dd")&amp;TEXT(TELA_INCIAL!K70,"mm")&amp;TEXT(TELA_INCIAL!K70,"aa"))</f>
        <v>000100</v>
      </c>
      <c r="R57" s="23" t="str">
        <f>TEXT(SUBSTITUTE(TEXT(TELA_INCIAL!J70,"###0,00"),",",""),"0000000000000")</f>
        <v>0000000000000</v>
      </c>
      <c r="S57" s="20">
        <v>422</v>
      </c>
      <c r="T57" s="20" t="str">
        <f t="shared" si="0"/>
        <v>15500</v>
      </c>
      <c r="U57" s="21" t="s">
        <v>64</v>
      </c>
      <c r="V57" s="20" t="s">
        <v>124</v>
      </c>
      <c r="W57" s="20" t="str">
        <f t="shared" ca="1" si="8"/>
        <v>280619</v>
      </c>
      <c r="X5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7" s="23" t="str">
        <f>IF(TELA_INCIAL!$C$18="sim",TEXT(SUBSTITUTE(TEXT((R57/100)*TELA_INCIAL!$D$18,"###0,00"),",",""),"0000000000000"),REPT(0,13))</f>
        <v>0000000000000</v>
      </c>
      <c r="AA57" s="20" t="s">
        <v>125</v>
      </c>
      <c r="AB57" s="20" t="s">
        <v>126</v>
      </c>
      <c r="AC57" s="20" t="s">
        <v>126</v>
      </c>
      <c r="AD57" s="20" t="str">
        <f>IF(ISERROR(IF(TELA_INCIAL!$C$19="não","0000000000000",IF(TEXT(VALUE(LEFT(Q57,2)&amp;"/"&amp;MID(Q57,3,2)&amp;"/"&amp;RIGHT(Q57,2))+1,"aa")="aa",TEXT(VALUE(LEFT(Q57,2)&amp;"/"&amp;MID(Q57,3,2)&amp;"/"&amp;RIGHT(Q57,2))+1,"dd")&amp;TEXT(VALUE(LEFT(Q57,2)&amp;"/"&amp;MID(Q57,3,2)&amp;"/"&amp;RIGHT(Q57,2))+1,"mm")&amp;TEXT(VALUE(LEFT(Q57,2)&amp;"/"&amp;MID(Q57,3,2)&amp;"/"&amp;RIGHT(Q57,2))+1,"yy")&amp;"0"&amp;TELA_INCIAL!$D$19*100&amp;"00"&amp;"000",TEXT(VALUE(LEFT(Q57,2)&amp;"/"&amp;MID(Q57,3,2)&amp;"/"&amp;RIGHT(Q57,2))+1,"dd")&amp;TEXT(VALUE(LEFT(Q57,2)&amp;"/"&amp;MID(Q57,3,2)&amp;"/"&amp;RIGHT(Q57,2))+1,"mm")&amp;TEXT(VALUE(LEFT(Q57,2)&amp;"/"&amp;MID(Q57,3,2)&amp;"/"&amp;RIGHT(Q57,2))+1,"aa")&amp;"0"&amp;TELA_INCIAL!$D$19*100&amp;"00"&amp;"000"))),"",IF(TELA_INCIAL!$C$19="não","0000000000000",IF(TEXT(VALUE(LEFT(Q57,2)&amp;"/"&amp;MID(Q57,3,2)&amp;"/"&amp;RIGHT(Q57,2))+1,"aa")="aa",TEXT(VALUE(LEFT(Q57,2)&amp;"/"&amp;MID(Q57,3,2)&amp;"/"&amp;RIGHT(Q57,2))+1,"dd")&amp;TEXT(VALUE(LEFT(Q57,2)&amp;"/"&amp;MID(Q57,3,2)&amp;"/"&amp;RIGHT(Q57,2))+1,"mm")&amp;TEXT(VALUE(LEFT(Q57,2)&amp;"/"&amp;MID(Q57,3,2)&amp;"/"&amp;RIGHT(Q57,2))+1,"yy")&amp;"0"&amp;TELA_INCIAL!$D$19*100&amp;"00"&amp;"000",TEXT(VALUE(LEFT(Q57,2)&amp;"/"&amp;MID(Q57,3,2)&amp;"/"&amp;RIGHT(Q57,2))+1,"dd")&amp;TEXT(VALUE(LEFT(Q57,2)&amp;"/"&amp;MID(Q57,3,2)&amp;"/"&amp;RIGHT(Q57,2))+1,"mm")&amp;TEXT(VALUE(LEFT(Q57,2)&amp;"/"&amp;MID(Q57,3,2)&amp;"/"&amp;RIGHT(Q57,2))+1,"aa")&amp;"0"&amp;TELA_INCIAL!$D$19*100&amp;"00"&amp;"000")))</f>
        <v/>
      </c>
      <c r="AE57" s="22" t="str">
        <f>IF(TELA_INCIAL!D70="pf","01","02")</f>
        <v>02</v>
      </c>
      <c r="AF57" s="29" t="str">
        <f>IF(TELA_INCIAL!C70="","00000000000000",TEXT(SUBSTITUTE(SUBSTITUTE(SUBSTITUTE(TELA_INCIAL!C70,".",""),"-",""),"/",""),"00000000000000"))</f>
        <v>00000000000000</v>
      </c>
      <c r="AG57" s="20" t="str">
        <f>LEFT(TELA_INCIAL!B70,40)&amp;REPT(" ",40-LEN(TELA_INCIAL!B70))</f>
        <v xml:space="preserve">                                        </v>
      </c>
      <c r="AH57" s="20" t="str">
        <f>LEFT(TELA_INCIAL!F70,40)&amp;REPT(" ",40-LEN(TELA_INCIAL!F70))</f>
        <v xml:space="preserve">                                        </v>
      </c>
      <c r="AI57" s="20" t="str">
        <f>LEFT(TELA_INCIAL!G70,10)&amp;REPT(" ",10-LEN(TELA_INCIAL!G70))</f>
        <v xml:space="preserve">          </v>
      </c>
      <c r="AJ57" s="20" t="str">
        <f t="shared" si="9"/>
        <v xml:space="preserve">  </v>
      </c>
      <c r="AK57" s="20" t="str">
        <f>TEXT(SUBSTITUTE(SUBSTITUTE(SUBSTITUTE(TELA_INCIAL!E70," ",""),".",""),"-",""),"00000000")</f>
        <v/>
      </c>
      <c r="AL57" s="20" t="str">
        <f>LEFT(TELA_INCIAL!H70,15)&amp;REPT(" ",15-LEN(TELA_INCIAL!H70))</f>
        <v xml:space="preserve">               </v>
      </c>
      <c r="AM57" s="20" t="str">
        <f>LEFT(TELA_INCIAL!I70,2)</f>
        <v/>
      </c>
      <c r="AN57" s="20" t="str">
        <f t="shared" si="10"/>
        <v xml:space="preserve">                              </v>
      </c>
      <c r="AO57" s="20" t="str">
        <f t="shared" si="11"/>
        <v xml:space="preserve">       </v>
      </c>
      <c r="AP57" s="20">
        <v>422</v>
      </c>
      <c r="AQ57" s="24" t="s">
        <v>71</v>
      </c>
      <c r="AR57" s="20" t="str">
        <f t="shared" si="16"/>
        <v>000047</v>
      </c>
      <c r="AS57" s="69" t="str">
        <f t="shared" si="17"/>
        <v/>
      </c>
      <c r="AT57" s="9">
        <f t="shared" si="13"/>
        <v>0</v>
      </c>
      <c r="AZ57" s="1"/>
      <c r="BA57" s="1">
        <v>9300</v>
      </c>
      <c r="BB57" s="9" t="s">
        <v>204</v>
      </c>
    </row>
    <row r="58" spans="1:54" x14ac:dyDescent="0.25">
      <c r="A58" s="9"/>
      <c r="B58" s="20" t="str">
        <f>IF(TELA_INCIAL!B71="","",1)</f>
        <v/>
      </c>
      <c r="C58" s="24" t="str">
        <f>TEXT(TELA_INCIAL!$C$9,"00")</f>
        <v>02</v>
      </c>
      <c r="D58" s="18" t="str">
        <f>TEXT(LEFT(SUBSTITUTE(SUBSTITUTE(SUBSTITUTE(TELA_INCIAL!$C$8,"/",""),"-",""),".",""),14),"00000000000000")</f>
        <v>11111111100011</v>
      </c>
      <c r="E58" s="20" t="str">
        <f t="shared" si="2"/>
        <v>15500000002000</v>
      </c>
      <c r="F58" s="20" t="str">
        <f t="shared" si="3"/>
        <v xml:space="preserve">      </v>
      </c>
      <c r="G58" s="20" t="str">
        <f t="shared" si="4"/>
        <v xml:space="preserve">                         </v>
      </c>
      <c r="H58" s="25" t="str">
        <f t="shared" si="14"/>
        <v>000000047</v>
      </c>
      <c r="I58" s="20" t="str">
        <f t="shared" si="6"/>
        <v xml:space="preserve">                              </v>
      </c>
      <c r="J58" s="20">
        <v>0</v>
      </c>
      <c r="K58" s="21" t="s">
        <v>121</v>
      </c>
      <c r="L58" s="20" t="s">
        <v>122</v>
      </c>
      <c r="M58" s="21" t="str">
        <f>IF(TELA_INCIAL!$C$14="Vinculada","10",IF(TELA_INCIAL!$C$20="não","00",TEXT(TELA_INCIAL!$D$20,"00")))</f>
        <v>00</v>
      </c>
      <c r="N58" s="20">
        <f>IF(TELA_INCIAL!$C$14="Vinculada",2,1)</f>
        <v>1</v>
      </c>
      <c r="O58" s="21" t="s">
        <v>64</v>
      </c>
      <c r="P58" s="26" t="str">
        <f t="shared" si="15"/>
        <v>0000000047</v>
      </c>
      <c r="Q58" s="27" t="str">
        <f>IF(TEXT(TELA_INCIAL!K71,"aa")="aa",TEXT(TELA_INCIAL!K71,"dd")&amp;TEXT(TELA_INCIAL!K71,"mm")&amp;TEXT(TELA_INCIAL!K71,"yy"),TEXT(TELA_INCIAL!K71,"dd")&amp;TEXT(TELA_INCIAL!K71,"mm")&amp;TEXT(TELA_INCIAL!K71,"aa"))</f>
        <v>000100</v>
      </c>
      <c r="R58" s="23" t="str">
        <f>TEXT(SUBSTITUTE(TEXT(TELA_INCIAL!J71,"###0,00"),",",""),"0000000000000")</f>
        <v>0000000000000</v>
      </c>
      <c r="S58" s="20">
        <v>422</v>
      </c>
      <c r="T58" s="20" t="str">
        <f t="shared" si="0"/>
        <v>15500</v>
      </c>
      <c r="U58" s="21" t="s">
        <v>64</v>
      </c>
      <c r="V58" s="20" t="s">
        <v>124</v>
      </c>
      <c r="W58" s="20" t="str">
        <f t="shared" ca="1" si="8"/>
        <v>280619</v>
      </c>
      <c r="X5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8" s="23" t="str">
        <f>IF(TELA_INCIAL!$C$18="sim",TEXT(SUBSTITUTE(TEXT((R58/100)*TELA_INCIAL!$D$18,"###0,00"),",",""),"0000000000000"),REPT(0,13))</f>
        <v>0000000000000</v>
      </c>
      <c r="AA58" s="20" t="s">
        <v>125</v>
      </c>
      <c r="AB58" s="20" t="s">
        <v>126</v>
      </c>
      <c r="AC58" s="20" t="s">
        <v>126</v>
      </c>
      <c r="AD58" s="20" t="str">
        <f>IF(ISERROR(IF(TELA_INCIAL!$C$19="não","0000000000000",IF(TEXT(VALUE(LEFT(Q58,2)&amp;"/"&amp;MID(Q58,3,2)&amp;"/"&amp;RIGHT(Q58,2))+1,"aa")="aa",TEXT(VALUE(LEFT(Q58,2)&amp;"/"&amp;MID(Q58,3,2)&amp;"/"&amp;RIGHT(Q58,2))+1,"dd")&amp;TEXT(VALUE(LEFT(Q58,2)&amp;"/"&amp;MID(Q58,3,2)&amp;"/"&amp;RIGHT(Q58,2))+1,"mm")&amp;TEXT(VALUE(LEFT(Q58,2)&amp;"/"&amp;MID(Q58,3,2)&amp;"/"&amp;RIGHT(Q58,2))+1,"yy")&amp;"0"&amp;TELA_INCIAL!$D$19*100&amp;"00"&amp;"000",TEXT(VALUE(LEFT(Q58,2)&amp;"/"&amp;MID(Q58,3,2)&amp;"/"&amp;RIGHT(Q58,2))+1,"dd")&amp;TEXT(VALUE(LEFT(Q58,2)&amp;"/"&amp;MID(Q58,3,2)&amp;"/"&amp;RIGHT(Q58,2))+1,"mm")&amp;TEXT(VALUE(LEFT(Q58,2)&amp;"/"&amp;MID(Q58,3,2)&amp;"/"&amp;RIGHT(Q58,2))+1,"aa")&amp;"0"&amp;TELA_INCIAL!$D$19*100&amp;"00"&amp;"000"))),"",IF(TELA_INCIAL!$C$19="não","0000000000000",IF(TEXT(VALUE(LEFT(Q58,2)&amp;"/"&amp;MID(Q58,3,2)&amp;"/"&amp;RIGHT(Q58,2))+1,"aa")="aa",TEXT(VALUE(LEFT(Q58,2)&amp;"/"&amp;MID(Q58,3,2)&amp;"/"&amp;RIGHT(Q58,2))+1,"dd")&amp;TEXT(VALUE(LEFT(Q58,2)&amp;"/"&amp;MID(Q58,3,2)&amp;"/"&amp;RIGHT(Q58,2))+1,"mm")&amp;TEXT(VALUE(LEFT(Q58,2)&amp;"/"&amp;MID(Q58,3,2)&amp;"/"&amp;RIGHT(Q58,2))+1,"yy")&amp;"0"&amp;TELA_INCIAL!$D$19*100&amp;"00"&amp;"000",TEXT(VALUE(LEFT(Q58,2)&amp;"/"&amp;MID(Q58,3,2)&amp;"/"&amp;RIGHT(Q58,2))+1,"dd")&amp;TEXT(VALUE(LEFT(Q58,2)&amp;"/"&amp;MID(Q58,3,2)&amp;"/"&amp;RIGHT(Q58,2))+1,"mm")&amp;TEXT(VALUE(LEFT(Q58,2)&amp;"/"&amp;MID(Q58,3,2)&amp;"/"&amp;RIGHT(Q58,2))+1,"aa")&amp;"0"&amp;TELA_INCIAL!$D$19*100&amp;"00"&amp;"000")))</f>
        <v/>
      </c>
      <c r="AE58" s="22" t="str">
        <f>IF(TELA_INCIAL!D71="pf","01","02")</f>
        <v>02</v>
      </c>
      <c r="AF58" s="29" t="str">
        <f>IF(TELA_INCIAL!C71="","00000000000000",TEXT(SUBSTITUTE(SUBSTITUTE(SUBSTITUTE(TELA_INCIAL!C71,".",""),"-",""),"/",""),"00000000000000"))</f>
        <v>00000000000000</v>
      </c>
      <c r="AG58" s="20" t="str">
        <f>LEFT(TELA_INCIAL!B71,40)&amp;REPT(" ",40-LEN(TELA_INCIAL!B71))</f>
        <v xml:space="preserve">                                        </v>
      </c>
      <c r="AH58" s="20" t="str">
        <f>LEFT(TELA_INCIAL!F71,40)&amp;REPT(" ",40-LEN(TELA_INCIAL!F71))</f>
        <v xml:space="preserve">                                        </v>
      </c>
      <c r="AI58" s="20" t="str">
        <f>LEFT(TELA_INCIAL!G71,10)&amp;REPT(" ",10-LEN(TELA_INCIAL!G71))</f>
        <v xml:space="preserve">          </v>
      </c>
      <c r="AJ58" s="20" t="str">
        <f t="shared" si="9"/>
        <v xml:space="preserve">  </v>
      </c>
      <c r="AK58" s="20" t="str">
        <f>TEXT(SUBSTITUTE(SUBSTITUTE(SUBSTITUTE(TELA_INCIAL!E71," ",""),".",""),"-",""),"00000000")</f>
        <v/>
      </c>
      <c r="AL58" s="20" t="str">
        <f>LEFT(TELA_INCIAL!H71,15)&amp;REPT(" ",15-LEN(TELA_INCIAL!H71))</f>
        <v xml:space="preserve">               </v>
      </c>
      <c r="AM58" s="20" t="str">
        <f>LEFT(TELA_INCIAL!I71,2)</f>
        <v/>
      </c>
      <c r="AN58" s="20" t="str">
        <f t="shared" si="10"/>
        <v xml:space="preserve">                              </v>
      </c>
      <c r="AO58" s="20" t="str">
        <f t="shared" si="11"/>
        <v xml:space="preserve">       </v>
      </c>
      <c r="AP58" s="20">
        <v>422</v>
      </c>
      <c r="AQ58" s="24" t="s">
        <v>71</v>
      </c>
      <c r="AR58" s="20" t="str">
        <f t="shared" si="16"/>
        <v>000048</v>
      </c>
      <c r="AS58" s="69" t="str">
        <f t="shared" si="17"/>
        <v/>
      </c>
      <c r="AT58" s="9">
        <f t="shared" si="13"/>
        <v>0</v>
      </c>
      <c r="AZ58" s="1"/>
      <c r="BA58" s="1">
        <v>9700</v>
      </c>
      <c r="BB58" s="9" t="s">
        <v>205</v>
      </c>
    </row>
    <row r="59" spans="1:54" x14ac:dyDescent="0.25">
      <c r="A59" s="9"/>
      <c r="B59" s="20" t="str">
        <f>IF(TELA_INCIAL!B72="","",1)</f>
        <v/>
      </c>
      <c r="C59" s="24" t="str">
        <f>TEXT(TELA_INCIAL!$C$9,"00")</f>
        <v>02</v>
      </c>
      <c r="D59" s="18" t="str">
        <f>TEXT(LEFT(SUBSTITUTE(SUBSTITUTE(SUBSTITUTE(TELA_INCIAL!$C$8,"/",""),"-",""),".",""),14),"00000000000000")</f>
        <v>11111111100011</v>
      </c>
      <c r="E59" s="20" t="str">
        <f t="shared" si="2"/>
        <v>15500000002000</v>
      </c>
      <c r="F59" s="20" t="str">
        <f t="shared" si="3"/>
        <v xml:space="preserve">      </v>
      </c>
      <c r="G59" s="20" t="str">
        <f t="shared" si="4"/>
        <v xml:space="preserve">                         </v>
      </c>
      <c r="H59" s="25" t="str">
        <f t="shared" si="14"/>
        <v>000000048</v>
      </c>
      <c r="I59" s="20" t="str">
        <f t="shared" si="6"/>
        <v xml:space="preserve">                              </v>
      </c>
      <c r="J59" s="20">
        <v>0</v>
      </c>
      <c r="K59" s="21" t="s">
        <v>121</v>
      </c>
      <c r="L59" s="20" t="s">
        <v>122</v>
      </c>
      <c r="M59" s="21" t="str">
        <f>IF(TELA_INCIAL!$C$14="Vinculada","10",IF(TELA_INCIAL!$C$20="não","00",TEXT(TELA_INCIAL!$D$20,"00")))</f>
        <v>00</v>
      </c>
      <c r="N59" s="20">
        <f>IF(TELA_INCIAL!$C$14="Vinculada",2,1)</f>
        <v>1</v>
      </c>
      <c r="O59" s="21" t="s">
        <v>64</v>
      </c>
      <c r="P59" s="26" t="str">
        <f t="shared" si="15"/>
        <v>0000000048</v>
      </c>
      <c r="Q59" s="27" t="str">
        <f>IF(TEXT(TELA_INCIAL!K72,"aa")="aa",TEXT(TELA_INCIAL!K72,"dd")&amp;TEXT(TELA_INCIAL!K72,"mm")&amp;TEXT(TELA_INCIAL!K72,"yy"),TEXT(TELA_INCIAL!K72,"dd")&amp;TEXT(TELA_INCIAL!K72,"mm")&amp;TEXT(TELA_INCIAL!K72,"aa"))</f>
        <v>000100</v>
      </c>
      <c r="R59" s="23" t="str">
        <f>TEXT(SUBSTITUTE(TEXT(TELA_INCIAL!J72,"###0,00"),",",""),"0000000000000")</f>
        <v>0000000000000</v>
      </c>
      <c r="S59" s="20">
        <v>422</v>
      </c>
      <c r="T59" s="20" t="str">
        <f t="shared" si="0"/>
        <v>15500</v>
      </c>
      <c r="U59" s="21" t="s">
        <v>64</v>
      </c>
      <c r="V59" s="20" t="s">
        <v>124</v>
      </c>
      <c r="W59" s="20" t="str">
        <f t="shared" ca="1" si="8"/>
        <v>280619</v>
      </c>
      <c r="X5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59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5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59" s="23" t="str">
        <f>IF(TELA_INCIAL!$C$18="sim",TEXT(SUBSTITUTE(TEXT((R59/100)*TELA_INCIAL!$D$18,"###0,00"),",",""),"0000000000000"),REPT(0,13))</f>
        <v>0000000000000</v>
      </c>
      <c r="AA59" s="20" t="s">
        <v>125</v>
      </c>
      <c r="AB59" s="20" t="s">
        <v>126</v>
      </c>
      <c r="AC59" s="20" t="s">
        <v>126</v>
      </c>
      <c r="AD59" s="20" t="str">
        <f>IF(ISERROR(IF(TELA_INCIAL!$C$19="não","0000000000000",IF(TEXT(VALUE(LEFT(Q59,2)&amp;"/"&amp;MID(Q59,3,2)&amp;"/"&amp;RIGHT(Q59,2))+1,"aa")="aa",TEXT(VALUE(LEFT(Q59,2)&amp;"/"&amp;MID(Q59,3,2)&amp;"/"&amp;RIGHT(Q59,2))+1,"dd")&amp;TEXT(VALUE(LEFT(Q59,2)&amp;"/"&amp;MID(Q59,3,2)&amp;"/"&amp;RIGHT(Q59,2))+1,"mm")&amp;TEXT(VALUE(LEFT(Q59,2)&amp;"/"&amp;MID(Q59,3,2)&amp;"/"&amp;RIGHT(Q59,2))+1,"yy")&amp;"0"&amp;TELA_INCIAL!$D$19*100&amp;"00"&amp;"000",TEXT(VALUE(LEFT(Q59,2)&amp;"/"&amp;MID(Q59,3,2)&amp;"/"&amp;RIGHT(Q59,2))+1,"dd")&amp;TEXT(VALUE(LEFT(Q59,2)&amp;"/"&amp;MID(Q59,3,2)&amp;"/"&amp;RIGHT(Q59,2))+1,"mm")&amp;TEXT(VALUE(LEFT(Q59,2)&amp;"/"&amp;MID(Q59,3,2)&amp;"/"&amp;RIGHT(Q59,2))+1,"aa")&amp;"0"&amp;TELA_INCIAL!$D$19*100&amp;"00"&amp;"000"))),"",IF(TELA_INCIAL!$C$19="não","0000000000000",IF(TEXT(VALUE(LEFT(Q59,2)&amp;"/"&amp;MID(Q59,3,2)&amp;"/"&amp;RIGHT(Q59,2))+1,"aa")="aa",TEXT(VALUE(LEFT(Q59,2)&amp;"/"&amp;MID(Q59,3,2)&amp;"/"&amp;RIGHT(Q59,2))+1,"dd")&amp;TEXT(VALUE(LEFT(Q59,2)&amp;"/"&amp;MID(Q59,3,2)&amp;"/"&amp;RIGHT(Q59,2))+1,"mm")&amp;TEXT(VALUE(LEFT(Q59,2)&amp;"/"&amp;MID(Q59,3,2)&amp;"/"&amp;RIGHT(Q59,2))+1,"yy")&amp;"0"&amp;TELA_INCIAL!$D$19*100&amp;"00"&amp;"000",TEXT(VALUE(LEFT(Q59,2)&amp;"/"&amp;MID(Q59,3,2)&amp;"/"&amp;RIGHT(Q59,2))+1,"dd")&amp;TEXT(VALUE(LEFT(Q59,2)&amp;"/"&amp;MID(Q59,3,2)&amp;"/"&amp;RIGHT(Q59,2))+1,"mm")&amp;TEXT(VALUE(LEFT(Q59,2)&amp;"/"&amp;MID(Q59,3,2)&amp;"/"&amp;RIGHT(Q59,2))+1,"aa")&amp;"0"&amp;TELA_INCIAL!$D$19*100&amp;"00"&amp;"000")))</f>
        <v/>
      </c>
      <c r="AE59" s="22" t="str">
        <f>IF(TELA_INCIAL!D72="pf","01","02")</f>
        <v>02</v>
      </c>
      <c r="AF59" s="29" t="str">
        <f>IF(TELA_INCIAL!C72="","00000000000000",TEXT(SUBSTITUTE(SUBSTITUTE(SUBSTITUTE(TELA_INCIAL!C72,".",""),"-",""),"/",""),"00000000000000"))</f>
        <v>00000000000000</v>
      </c>
      <c r="AG59" s="20" t="str">
        <f>LEFT(TELA_INCIAL!B72,40)&amp;REPT(" ",40-LEN(TELA_INCIAL!B72))</f>
        <v xml:space="preserve">                                        </v>
      </c>
      <c r="AH59" s="20" t="str">
        <f>LEFT(TELA_INCIAL!F72,40)&amp;REPT(" ",40-LEN(TELA_INCIAL!F72))</f>
        <v xml:space="preserve">                                        </v>
      </c>
      <c r="AI59" s="20" t="str">
        <f>LEFT(TELA_INCIAL!G72,10)&amp;REPT(" ",10-LEN(TELA_INCIAL!G72))</f>
        <v xml:space="preserve">          </v>
      </c>
      <c r="AJ59" s="20" t="str">
        <f t="shared" si="9"/>
        <v xml:space="preserve">  </v>
      </c>
      <c r="AK59" s="20" t="str">
        <f>TEXT(SUBSTITUTE(SUBSTITUTE(SUBSTITUTE(TELA_INCIAL!E72," ",""),".",""),"-",""),"00000000")</f>
        <v/>
      </c>
      <c r="AL59" s="20" t="str">
        <f>LEFT(TELA_INCIAL!H72,15)&amp;REPT(" ",15-LEN(TELA_INCIAL!H72))</f>
        <v xml:space="preserve">               </v>
      </c>
      <c r="AM59" s="20" t="str">
        <f>LEFT(TELA_INCIAL!I72,2)</f>
        <v/>
      </c>
      <c r="AN59" s="20" t="str">
        <f t="shared" si="10"/>
        <v xml:space="preserve">                              </v>
      </c>
      <c r="AO59" s="20" t="str">
        <f t="shared" si="11"/>
        <v xml:space="preserve">       </v>
      </c>
      <c r="AP59" s="20">
        <v>422</v>
      </c>
      <c r="AQ59" s="24" t="s">
        <v>71</v>
      </c>
      <c r="AR59" s="20" t="str">
        <f t="shared" si="16"/>
        <v>000049</v>
      </c>
      <c r="AS59" s="69" t="str">
        <f t="shared" si="17"/>
        <v/>
      </c>
      <c r="AT59" s="9">
        <f t="shared" si="13"/>
        <v>0</v>
      </c>
      <c r="AZ59" s="1"/>
      <c r="BA59" s="1">
        <v>9780</v>
      </c>
      <c r="BB59" s="9" t="s">
        <v>206</v>
      </c>
    </row>
    <row r="60" spans="1:54" x14ac:dyDescent="0.25">
      <c r="A60" s="9"/>
      <c r="B60" s="20" t="str">
        <f>IF(TELA_INCIAL!B73="","",1)</f>
        <v/>
      </c>
      <c r="C60" s="24" t="str">
        <f>TEXT(TELA_INCIAL!$C$9,"00")</f>
        <v>02</v>
      </c>
      <c r="D60" s="18" t="str">
        <f>TEXT(LEFT(SUBSTITUTE(SUBSTITUTE(SUBSTITUTE(TELA_INCIAL!$C$8,"/",""),"-",""),".",""),14),"00000000000000")</f>
        <v>11111111100011</v>
      </c>
      <c r="E60" s="20" t="str">
        <f t="shared" si="2"/>
        <v>15500000002000</v>
      </c>
      <c r="F60" s="20" t="str">
        <f t="shared" si="3"/>
        <v xml:space="preserve">      </v>
      </c>
      <c r="G60" s="20" t="str">
        <f t="shared" si="4"/>
        <v xml:space="preserve">                         </v>
      </c>
      <c r="H60" s="25" t="str">
        <f t="shared" si="14"/>
        <v>000000049</v>
      </c>
      <c r="I60" s="20" t="str">
        <f t="shared" si="6"/>
        <v xml:space="preserve">                              </v>
      </c>
      <c r="J60" s="20">
        <v>0</v>
      </c>
      <c r="K60" s="21" t="s">
        <v>121</v>
      </c>
      <c r="L60" s="20" t="s">
        <v>122</v>
      </c>
      <c r="M60" s="21" t="str">
        <f>IF(TELA_INCIAL!$C$14="Vinculada","10",IF(TELA_INCIAL!$C$20="não","00",TEXT(TELA_INCIAL!$D$20,"00")))</f>
        <v>00</v>
      </c>
      <c r="N60" s="20">
        <f>IF(TELA_INCIAL!$C$14="Vinculada",2,1)</f>
        <v>1</v>
      </c>
      <c r="O60" s="21" t="s">
        <v>64</v>
      </c>
      <c r="P60" s="26" t="str">
        <f t="shared" si="15"/>
        <v>0000000049</v>
      </c>
      <c r="Q60" s="27" t="str">
        <f>IF(TEXT(TELA_INCIAL!K73,"aa")="aa",TEXT(TELA_INCIAL!K73,"dd")&amp;TEXT(TELA_INCIAL!K73,"mm")&amp;TEXT(TELA_INCIAL!K73,"yy"),TEXT(TELA_INCIAL!K73,"dd")&amp;TEXT(TELA_INCIAL!K73,"mm")&amp;TEXT(TELA_INCIAL!K73,"aa"))</f>
        <v>000100</v>
      </c>
      <c r="R60" s="23" t="str">
        <f>TEXT(SUBSTITUTE(TEXT(TELA_INCIAL!J73,"###0,00"),",",""),"0000000000000")</f>
        <v>0000000000000</v>
      </c>
      <c r="S60" s="20">
        <v>422</v>
      </c>
      <c r="T60" s="20" t="str">
        <f t="shared" si="0"/>
        <v>15500</v>
      </c>
      <c r="U60" s="21" t="s">
        <v>64</v>
      </c>
      <c r="V60" s="20" t="s">
        <v>124</v>
      </c>
      <c r="W60" s="20" t="str">
        <f t="shared" ca="1" si="8"/>
        <v>280619</v>
      </c>
      <c r="X6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0" s="23" t="str">
        <f>IF(TELA_INCIAL!$C$18="sim",TEXT(SUBSTITUTE(TEXT((R60/100)*TELA_INCIAL!$D$18,"###0,00"),",",""),"0000000000000"),REPT(0,13))</f>
        <v>0000000000000</v>
      </c>
      <c r="AA60" s="20" t="s">
        <v>125</v>
      </c>
      <c r="AB60" s="20" t="s">
        <v>126</v>
      </c>
      <c r="AC60" s="20" t="s">
        <v>126</v>
      </c>
      <c r="AD60" s="20" t="str">
        <f>IF(ISERROR(IF(TELA_INCIAL!$C$19="não","0000000000000",IF(TEXT(VALUE(LEFT(Q60,2)&amp;"/"&amp;MID(Q60,3,2)&amp;"/"&amp;RIGHT(Q60,2))+1,"aa")="aa",TEXT(VALUE(LEFT(Q60,2)&amp;"/"&amp;MID(Q60,3,2)&amp;"/"&amp;RIGHT(Q60,2))+1,"dd")&amp;TEXT(VALUE(LEFT(Q60,2)&amp;"/"&amp;MID(Q60,3,2)&amp;"/"&amp;RIGHT(Q60,2))+1,"mm")&amp;TEXT(VALUE(LEFT(Q60,2)&amp;"/"&amp;MID(Q60,3,2)&amp;"/"&amp;RIGHT(Q60,2))+1,"yy")&amp;"0"&amp;TELA_INCIAL!$D$19*100&amp;"00"&amp;"000",TEXT(VALUE(LEFT(Q60,2)&amp;"/"&amp;MID(Q60,3,2)&amp;"/"&amp;RIGHT(Q60,2))+1,"dd")&amp;TEXT(VALUE(LEFT(Q60,2)&amp;"/"&amp;MID(Q60,3,2)&amp;"/"&amp;RIGHT(Q60,2))+1,"mm")&amp;TEXT(VALUE(LEFT(Q60,2)&amp;"/"&amp;MID(Q60,3,2)&amp;"/"&amp;RIGHT(Q60,2))+1,"aa")&amp;"0"&amp;TELA_INCIAL!$D$19*100&amp;"00"&amp;"000"))),"",IF(TELA_INCIAL!$C$19="não","0000000000000",IF(TEXT(VALUE(LEFT(Q60,2)&amp;"/"&amp;MID(Q60,3,2)&amp;"/"&amp;RIGHT(Q60,2))+1,"aa")="aa",TEXT(VALUE(LEFT(Q60,2)&amp;"/"&amp;MID(Q60,3,2)&amp;"/"&amp;RIGHT(Q60,2))+1,"dd")&amp;TEXT(VALUE(LEFT(Q60,2)&amp;"/"&amp;MID(Q60,3,2)&amp;"/"&amp;RIGHT(Q60,2))+1,"mm")&amp;TEXT(VALUE(LEFT(Q60,2)&amp;"/"&amp;MID(Q60,3,2)&amp;"/"&amp;RIGHT(Q60,2))+1,"yy")&amp;"0"&amp;TELA_INCIAL!$D$19*100&amp;"00"&amp;"000",TEXT(VALUE(LEFT(Q60,2)&amp;"/"&amp;MID(Q60,3,2)&amp;"/"&amp;RIGHT(Q60,2))+1,"dd")&amp;TEXT(VALUE(LEFT(Q60,2)&amp;"/"&amp;MID(Q60,3,2)&amp;"/"&amp;RIGHT(Q60,2))+1,"mm")&amp;TEXT(VALUE(LEFT(Q60,2)&amp;"/"&amp;MID(Q60,3,2)&amp;"/"&amp;RIGHT(Q60,2))+1,"aa")&amp;"0"&amp;TELA_INCIAL!$D$19*100&amp;"00"&amp;"000")))</f>
        <v/>
      </c>
      <c r="AE60" s="22" t="str">
        <f>IF(TELA_INCIAL!D73="pf","01","02")</f>
        <v>02</v>
      </c>
      <c r="AF60" s="29" t="str">
        <f>IF(TELA_INCIAL!C73="","00000000000000",TEXT(SUBSTITUTE(SUBSTITUTE(SUBSTITUTE(TELA_INCIAL!C73,".",""),"-",""),"/",""),"00000000000000"))</f>
        <v>00000000000000</v>
      </c>
      <c r="AG60" s="20" t="str">
        <f>LEFT(TELA_INCIAL!B73,40)&amp;REPT(" ",40-LEN(TELA_INCIAL!B73))</f>
        <v xml:space="preserve">                                        </v>
      </c>
      <c r="AH60" s="20" t="str">
        <f>LEFT(TELA_INCIAL!F73,40)&amp;REPT(" ",40-LEN(TELA_INCIAL!F73))</f>
        <v xml:space="preserve">                                        </v>
      </c>
      <c r="AI60" s="20" t="str">
        <f>LEFT(TELA_INCIAL!G73,10)&amp;REPT(" ",10-LEN(TELA_INCIAL!G73))</f>
        <v xml:space="preserve">          </v>
      </c>
      <c r="AJ60" s="20" t="str">
        <f t="shared" si="9"/>
        <v xml:space="preserve">  </v>
      </c>
      <c r="AK60" s="20" t="str">
        <f>TEXT(SUBSTITUTE(SUBSTITUTE(SUBSTITUTE(TELA_INCIAL!E73," ",""),".",""),"-",""),"00000000")</f>
        <v/>
      </c>
      <c r="AL60" s="20" t="str">
        <f>LEFT(TELA_INCIAL!H73,15)&amp;REPT(" ",15-LEN(TELA_INCIAL!H73))</f>
        <v xml:space="preserve">               </v>
      </c>
      <c r="AM60" s="20" t="str">
        <f>LEFT(TELA_INCIAL!I73,2)</f>
        <v/>
      </c>
      <c r="AN60" s="20" t="str">
        <f t="shared" si="10"/>
        <v xml:space="preserve">                              </v>
      </c>
      <c r="AO60" s="20" t="str">
        <f t="shared" si="11"/>
        <v xml:space="preserve">       </v>
      </c>
      <c r="AP60" s="20">
        <v>422</v>
      </c>
      <c r="AQ60" s="24" t="s">
        <v>71</v>
      </c>
      <c r="AR60" s="20" t="str">
        <f t="shared" si="16"/>
        <v>000050</v>
      </c>
      <c r="AS60" s="69" t="str">
        <f t="shared" si="17"/>
        <v/>
      </c>
      <c r="AT60" s="9">
        <f t="shared" si="13"/>
        <v>0</v>
      </c>
      <c r="AZ60" s="1"/>
      <c r="BA60" s="1">
        <v>9782</v>
      </c>
      <c r="BB60" s="9" t="s">
        <v>207</v>
      </c>
    </row>
    <row r="61" spans="1:54" x14ac:dyDescent="0.25">
      <c r="A61" s="9"/>
      <c r="B61" s="20" t="str">
        <f>IF(TELA_INCIAL!B74="","",1)</f>
        <v/>
      </c>
      <c r="C61" s="24" t="str">
        <f>TEXT(TELA_INCIAL!$C$9,"00")</f>
        <v>02</v>
      </c>
      <c r="D61" s="18" t="str">
        <f>TEXT(LEFT(SUBSTITUTE(SUBSTITUTE(SUBSTITUTE(TELA_INCIAL!$C$8,"/",""),"-",""),".",""),14),"00000000000000")</f>
        <v>11111111100011</v>
      </c>
      <c r="E61" s="20" t="str">
        <f t="shared" si="2"/>
        <v>15500000002000</v>
      </c>
      <c r="F61" s="20" t="str">
        <f t="shared" si="3"/>
        <v xml:space="preserve">      </v>
      </c>
      <c r="G61" s="20" t="str">
        <f t="shared" si="4"/>
        <v xml:space="preserve">                         </v>
      </c>
      <c r="H61" s="25" t="str">
        <f t="shared" si="14"/>
        <v>000000050</v>
      </c>
      <c r="I61" s="20" t="str">
        <f t="shared" si="6"/>
        <v xml:space="preserve">                              </v>
      </c>
      <c r="J61" s="20">
        <v>0</v>
      </c>
      <c r="K61" s="21" t="s">
        <v>121</v>
      </c>
      <c r="L61" s="20" t="s">
        <v>122</v>
      </c>
      <c r="M61" s="21" t="str">
        <f>IF(TELA_INCIAL!$C$14="Vinculada","10",IF(TELA_INCIAL!$C$20="não","00",TEXT(TELA_INCIAL!$D$20,"00")))</f>
        <v>00</v>
      </c>
      <c r="N61" s="20">
        <f>IF(TELA_INCIAL!$C$14="Vinculada",2,1)</f>
        <v>1</v>
      </c>
      <c r="O61" s="21" t="s">
        <v>64</v>
      </c>
      <c r="P61" s="26" t="str">
        <f t="shared" si="15"/>
        <v>0000000050</v>
      </c>
      <c r="Q61" s="27" t="str">
        <f>IF(TEXT(TELA_INCIAL!K74,"aa")="aa",TEXT(TELA_INCIAL!K74,"dd")&amp;TEXT(TELA_INCIAL!K74,"mm")&amp;TEXT(TELA_INCIAL!K74,"yy"),TEXT(TELA_INCIAL!K74,"dd")&amp;TEXT(TELA_INCIAL!K74,"mm")&amp;TEXT(TELA_INCIAL!K74,"aa"))</f>
        <v>000100</v>
      </c>
      <c r="R61" s="23" t="str">
        <f>TEXT(SUBSTITUTE(TEXT(TELA_INCIAL!J74,"###0,00"),",",""),"0000000000000")</f>
        <v>0000000000000</v>
      </c>
      <c r="S61" s="20">
        <v>422</v>
      </c>
      <c r="T61" s="20" t="str">
        <f t="shared" si="0"/>
        <v>15500</v>
      </c>
      <c r="U61" s="21" t="s">
        <v>64</v>
      </c>
      <c r="V61" s="20" t="s">
        <v>124</v>
      </c>
      <c r="W61" s="20" t="str">
        <f t="shared" ca="1" si="8"/>
        <v>280619</v>
      </c>
      <c r="X6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1" s="23" t="str">
        <f>IF(TELA_INCIAL!$C$18="sim",TEXT(SUBSTITUTE(TEXT((R61/100)*TELA_INCIAL!$D$18,"###0,00"),",",""),"0000000000000"),REPT(0,13))</f>
        <v>0000000000000</v>
      </c>
      <c r="AA61" s="20" t="s">
        <v>125</v>
      </c>
      <c r="AB61" s="20" t="s">
        <v>126</v>
      </c>
      <c r="AC61" s="20" t="s">
        <v>126</v>
      </c>
      <c r="AD61" s="20" t="str">
        <f>IF(ISERROR(IF(TELA_INCIAL!$C$19="não","0000000000000",IF(TEXT(VALUE(LEFT(Q61,2)&amp;"/"&amp;MID(Q61,3,2)&amp;"/"&amp;RIGHT(Q61,2))+1,"aa")="aa",TEXT(VALUE(LEFT(Q61,2)&amp;"/"&amp;MID(Q61,3,2)&amp;"/"&amp;RIGHT(Q61,2))+1,"dd")&amp;TEXT(VALUE(LEFT(Q61,2)&amp;"/"&amp;MID(Q61,3,2)&amp;"/"&amp;RIGHT(Q61,2))+1,"mm")&amp;TEXT(VALUE(LEFT(Q61,2)&amp;"/"&amp;MID(Q61,3,2)&amp;"/"&amp;RIGHT(Q61,2))+1,"yy")&amp;"0"&amp;TELA_INCIAL!$D$19*100&amp;"00"&amp;"000",TEXT(VALUE(LEFT(Q61,2)&amp;"/"&amp;MID(Q61,3,2)&amp;"/"&amp;RIGHT(Q61,2))+1,"dd")&amp;TEXT(VALUE(LEFT(Q61,2)&amp;"/"&amp;MID(Q61,3,2)&amp;"/"&amp;RIGHT(Q61,2))+1,"mm")&amp;TEXT(VALUE(LEFT(Q61,2)&amp;"/"&amp;MID(Q61,3,2)&amp;"/"&amp;RIGHT(Q61,2))+1,"aa")&amp;"0"&amp;TELA_INCIAL!$D$19*100&amp;"00"&amp;"000"))),"",IF(TELA_INCIAL!$C$19="não","0000000000000",IF(TEXT(VALUE(LEFT(Q61,2)&amp;"/"&amp;MID(Q61,3,2)&amp;"/"&amp;RIGHT(Q61,2))+1,"aa")="aa",TEXT(VALUE(LEFT(Q61,2)&amp;"/"&amp;MID(Q61,3,2)&amp;"/"&amp;RIGHT(Q61,2))+1,"dd")&amp;TEXT(VALUE(LEFT(Q61,2)&amp;"/"&amp;MID(Q61,3,2)&amp;"/"&amp;RIGHT(Q61,2))+1,"mm")&amp;TEXT(VALUE(LEFT(Q61,2)&amp;"/"&amp;MID(Q61,3,2)&amp;"/"&amp;RIGHT(Q61,2))+1,"yy")&amp;"0"&amp;TELA_INCIAL!$D$19*100&amp;"00"&amp;"000",TEXT(VALUE(LEFT(Q61,2)&amp;"/"&amp;MID(Q61,3,2)&amp;"/"&amp;RIGHT(Q61,2))+1,"dd")&amp;TEXT(VALUE(LEFT(Q61,2)&amp;"/"&amp;MID(Q61,3,2)&amp;"/"&amp;RIGHT(Q61,2))+1,"mm")&amp;TEXT(VALUE(LEFT(Q61,2)&amp;"/"&amp;MID(Q61,3,2)&amp;"/"&amp;RIGHT(Q61,2))+1,"aa")&amp;"0"&amp;TELA_INCIAL!$D$19*100&amp;"00"&amp;"000")))</f>
        <v/>
      </c>
      <c r="AE61" s="22" t="str">
        <f>IF(TELA_INCIAL!D74="pf","01","02")</f>
        <v>02</v>
      </c>
      <c r="AF61" s="29" t="str">
        <f>IF(TELA_INCIAL!C74="","00000000000000",TEXT(SUBSTITUTE(SUBSTITUTE(SUBSTITUTE(TELA_INCIAL!C74,".",""),"-",""),"/",""),"00000000000000"))</f>
        <v>00000000000000</v>
      </c>
      <c r="AG61" s="20" t="str">
        <f>LEFT(TELA_INCIAL!B74,40)&amp;REPT(" ",40-LEN(TELA_INCIAL!B74))</f>
        <v xml:space="preserve">                                        </v>
      </c>
      <c r="AH61" s="20" t="str">
        <f>LEFT(TELA_INCIAL!F74,40)&amp;REPT(" ",40-LEN(TELA_INCIAL!F74))</f>
        <v xml:space="preserve">                                        </v>
      </c>
      <c r="AI61" s="20" t="str">
        <f>LEFT(TELA_INCIAL!G74,10)&amp;REPT(" ",10-LEN(TELA_INCIAL!G74))</f>
        <v xml:space="preserve">          </v>
      </c>
      <c r="AJ61" s="20" t="str">
        <f t="shared" si="9"/>
        <v xml:space="preserve">  </v>
      </c>
      <c r="AK61" s="20" t="str">
        <f>TEXT(SUBSTITUTE(SUBSTITUTE(SUBSTITUTE(TELA_INCIAL!E74," ",""),".",""),"-",""),"00000000")</f>
        <v/>
      </c>
      <c r="AL61" s="20" t="str">
        <f>LEFT(TELA_INCIAL!H74,15)&amp;REPT(" ",15-LEN(TELA_INCIAL!H74))</f>
        <v xml:space="preserve">               </v>
      </c>
      <c r="AM61" s="20" t="str">
        <f>LEFT(TELA_INCIAL!I74,2)</f>
        <v/>
      </c>
      <c r="AN61" s="20" t="str">
        <f t="shared" si="10"/>
        <v xml:space="preserve">                              </v>
      </c>
      <c r="AO61" s="20" t="str">
        <f t="shared" si="11"/>
        <v xml:space="preserve">       </v>
      </c>
      <c r="AP61" s="20">
        <v>422</v>
      </c>
      <c r="AQ61" s="24" t="s">
        <v>71</v>
      </c>
      <c r="AR61" s="20" t="str">
        <f t="shared" si="16"/>
        <v>000051</v>
      </c>
      <c r="AS61" s="69" t="str">
        <f t="shared" si="17"/>
        <v/>
      </c>
      <c r="AT61" s="9">
        <f t="shared" si="13"/>
        <v>0</v>
      </c>
      <c r="AZ61" s="1"/>
      <c r="BA61" s="1">
        <v>11200</v>
      </c>
      <c r="BB61" s="9" t="s">
        <v>208</v>
      </c>
    </row>
    <row r="62" spans="1:54" x14ac:dyDescent="0.25">
      <c r="A62" s="9"/>
      <c r="B62" s="20" t="str">
        <f>IF(TELA_INCIAL!B75="","",1)</f>
        <v/>
      </c>
      <c r="C62" s="24" t="str">
        <f>TEXT(TELA_INCIAL!$C$9,"00")</f>
        <v>02</v>
      </c>
      <c r="D62" s="18" t="str">
        <f>TEXT(LEFT(SUBSTITUTE(SUBSTITUTE(SUBSTITUTE(TELA_INCIAL!$C$8,"/",""),"-",""),".",""),14),"00000000000000")</f>
        <v>11111111100011</v>
      </c>
      <c r="E62" s="20" t="str">
        <f t="shared" si="2"/>
        <v>15500000002000</v>
      </c>
      <c r="F62" s="20" t="str">
        <f t="shared" si="3"/>
        <v xml:space="preserve">      </v>
      </c>
      <c r="G62" s="20" t="str">
        <f t="shared" si="4"/>
        <v xml:space="preserve">                         </v>
      </c>
      <c r="H62" s="25" t="str">
        <f t="shared" si="14"/>
        <v>000000051</v>
      </c>
      <c r="I62" s="20" t="str">
        <f t="shared" si="6"/>
        <v xml:space="preserve">                              </v>
      </c>
      <c r="J62" s="20">
        <v>0</v>
      </c>
      <c r="K62" s="21" t="s">
        <v>121</v>
      </c>
      <c r="L62" s="20" t="s">
        <v>122</v>
      </c>
      <c r="M62" s="21" t="str">
        <f>IF(TELA_INCIAL!$C$14="Vinculada","10",IF(TELA_INCIAL!$C$20="não","00",TEXT(TELA_INCIAL!$D$20,"00")))</f>
        <v>00</v>
      </c>
      <c r="N62" s="20">
        <f>IF(TELA_INCIAL!$C$14="Vinculada",2,1)</f>
        <v>1</v>
      </c>
      <c r="O62" s="21" t="s">
        <v>64</v>
      </c>
      <c r="P62" s="26" t="str">
        <f t="shared" si="15"/>
        <v>0000000051</v>
      </c>
      <c r="Q62" s="27" t="str">
        <f>IF(TEXT(TELA_INCIAL!K75,"aa")="aa",TEXT(TELA_INCIAL!K75,"dd")&amp;TEXT(TELA_INCIAL!K75,"mm")&amp;TEXT(TELA_INCIAL!K75,"yy"),TEXT(TELA_INCIAL!K75,"dd")&amp;TEXT(TELA_INCIAL!K75,"mm")&amp;TEXT(TELA_INCIAL!K75,"aa"))</f>
        <v>000100</v>
      </c>
      <c r="R62" s="23" t="str">
        <f>TEXT(SUBSTITUTE(TEXT(TELA_INCIAL!J75,"###0,00"),",",""),"0000000000000")</f>
        <v>0000000000000</v>
      </c>
      <c r="S62" s="20">
        <v>422</v>
      </c>
      <c r="T62" s="20" t="str">
        <f t="shared" si="0"/>
        <v>15500</v>
      </c>
      <c r="U62" s="21" t="s">
        <v>64</v>
      </c>
      <c r="V62" s="20" t="s">
        <v>124</v>
      </c>
      <c r="W62" s="20" t="str">
        <f t="shared" ca="1" si="8"/>
        <v>280619</v>
      </c>
      <c r="X6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2" s="23" t="str">
        <f>IF(TELA_INCIAL!$C$18="sim",TEXT(SUBSTITUTE(TEXT((R62/100)*TELA_INCIAL!$D$18,"###0,00"),",",""),"0000000000000"),REPT(0,13))</f>
        <v>0000000000000</v>
      </c>
      <c r="AA62" s="20" t="s">
        <v>125</v>
      </c>
      <c r="AB62" s="20" t="s">
        <v>126</v>
      </c>
      <c r="AC62" s="20" t="s">
        <v>126</v>
      </c>
      <c r="AD62" s="20" t="str">
        <f>IF(ISERROR(IF(TELA_INCIAL!$C$19="não","0000000000000",IF(TEXT(VALUE(LEFT(Q62,2)&amp;"/"&amp;MID(Q62,3,2)&amp;"/"&amp;RIGHT(Q62,2))+1,"aa")="aa",TEXT(VALUE(LEFT(Q62,2)&amp;"/"&amp;MID(Q62,3,2)&amp;"/"&amp;RIGHT(Q62,2))+1,"dd")&amp;TEXT(VALUE(LEFT(Q62,2)&amp;"/"&amp;MID(Q62,3,2)&amp;"/"&amp;RIGHT(Q62,2))+1,"mm")&amp;TEXT(VALUE(LEFT(Q62,2)&amp;"/"&amp;MID(Q62,3,2)&amp;"/"&amp;RIGHT(Q62,2))+1,"yy")&amp;"0"&amp;TELA_INCIAL!$D$19*100&amp;"00"&amp;"000",TEXT(VALUE(LEFT(Q62,2)&amp;"/"&amp;MID(Q62,3,2)&amp;"/"&amp;RIGHT(Q62,2))+1,"dd")&amp;TEXT(VALUE(LEFT(Q62,2)&amp;"/"&amp;MID(Q62,3,2)&amp;"/"&amp;RIGHT(Q62,2))+1,"mm")&amp;TEXT(VALUE(LEFT(Q62,2)&amp;"/"&amp;MID(Q62,3,2)&amp;"/"&amp;RIGHT(Q62,2))+1,"aa")&amp;"0"&amp;TELA_INCIAL!$D$19*100&amp;"00"&amp;"000"))),"",IF(TELA_INCIAL!$C$19="não","0000000000000",IF(TEXT(VALUE(LEFT(Q62,2)&amp;"/"&amp;MID(Q62,3,2)&amp;"/"&amp;RIGHT(Q62,2))+1,"aa")="aa",TEXT(VALUE(LEFT(Q62,2)&amp;"/"&amp;MID(Q62,3,2)&amp;"/"&amp;RIGHT(Q62,2))+1,"dd")&amp;TEXT(VALUE(LEFT(Q62,2)&amp;"/"&amp;MID(Q62,3,2)&amp;"/"&amp;RIGHT(Q62,2))+1,"mm")&amp;TEXT(VALUE(LEFT(Q62,2)&amp;"/"&amp;MID(Q62,3,2)&amp;"/"&amp;RIGHT(Q62,2))+1,"yy")&amp;"0"&amp;TELA_INCIAL!$D$19*100&amp;"00"&amp;"000",TEXT(VALUE(LEFT(Q62,2)&amp;"/"&amp;MID(Q62,3,2)&amp;"/"&amp;RIGHT(Q62,2))+1,"dd")&amp;TEXT(VALUE(LEFT(Q62,2)&amp;"/"&amp;MID(Q62,3,2)&amp;"/"&amp;RIGHT(Q62,2))+1,"mm")&amp;TEXT(VALUE(LEFT(Q62,2)&amp;"/"&amp;MID(Q62,3,2)&amp;"/"&amp;RIGHT(Q62,2))+1,"aa")&amp;"0"&amp;TELA_INCIAL!$D$19*100&amp;"00"&amp;"000")))</f>
        <v/>
      </c>
      <c r="AE62" s="22" t="str">
        <f>IF(TELA_INCIAL!D75="pf","01","02")</f>
        <v>02</v>
      </c>
      <c r="AF62" s="29" t="str">
        <f>IF(TELA_INCIAL!C75="","00000000000000",TEXT(SUBSTITUTE(SUBSTITUTE(SUBSTITUTE(TELA_INCIAL!C75,".",""),"-",""),"/",""),"00000000000000"))</f>
        <v>00000000000000</v>
      </c>
      <c r="AG62" s="20" t="str">
        <f>LEFT(TELA_INCIAL!B75,40)&amp;REPT(" ",40-LEN(TELA_INCIAL!B75))</f>
        <v xml:space="preserve">                                        </v>
      </c>
      <c r="AH62" s="20" t="str">
        <f>LEFT(TELA_INCIAL!F75,40)&amp;REPT(" ",40-LEN(TELA_INCIAL!F75))</f>
        <v xml:space="preserve">                                        </v>
      </c>
      <c r="AI62" s="20" t="str">
        <f>LEFT(TELA_INCIAL!G75,10)&amp;REPT(" ",10-LEN(TELA_INCIAL!G75))</f>
        <v xml:space="preserve">          </v>
      </c>
      <c r="AJ62" s="20" t="str">
        <f t="shared" si="9"/>
        <v xml:space="preserve">  </v>
      </c>
      <c r="AK62" s="20" t="str">
        <f>TEXT(SUBSTITUTE(SUBSTITUTE(SUBSTITUTE(TELA_INCIAL!E75," ",""),".",""),"-",""),"00000000")</f>
        <v/>
      </c>
      <c r="AL62" s="20" t="str">
        <f>LEFT(TELA_INCIAL!H75,15)&amp;REPT(" ",15-LEN(TELA_INCIAL!H75))</f>
        <v xml:space="preserve">               </v>
      </c>
      <c r="AM62" s="20" t="str">
        <f>LEFT(TELA_INCIAL!I75,2)</f>
        <v/>
      </c>
      <c r="AN62" s="20" t="str">
        <f t="shared" si="10"/>
        <v xml:space="preserve">                              </v>
      </c>
      <c r="AO62" s="20" t="str">
        <f t="shared" si="11"/>
        <v xml:space="preserve">       </v>
      </c>
      <c r="AP62" s="20">
        <v>422</v>
      </c>
      <c r="AQ62" s="24" t="s">
        <v>71</v>
      </c>
      <c r="AR62" s="20" t="str">
        <f t="shared" si="16"/>
        <v>000052</v>
      </c>
      <c r="AS62" s="69" t="str">
        <f t="shared" si="17"/>
        <v/>
      </c>
      <c r="AT62" s="9">
        <f t="shared" si="13"/>
        <v>0</v>
      </c>
      <c r="AZ62" s="1"/>
      <c r="BA62" s="1">
        <v>11500</v>
      </c>
      <c r="BB62" s="9" t="s">
        <v>209</v>
      </c>
    </row>
    <row r="63" spans="1:54" x14ac:dyDescent="0.25">
      <c r="A63" s="9"/>
      <c r="B63" s="20" t="str">
        <f>IF(TELA_INCIAL!B76="","",1)</f>
        <v/>
      </c>
      <c r="C63" s="24" t="str">
        <f>TEXT(TELA_INCIAL!$C$9,"00")</f>
        <v>02</v>
      </c>
      <c r="D63" s="18" t="str">
        <f>TEXT(LEFT(SUBSTITUTE(SUBSTITUTE(SUBSTITUTE(TELA_INCIAL!$C$8,"/",""),"-",""),".",""),14),"00000000000000")</f>
        <v>11111111100011</v>
      </c>
      <c r="E63" s="20" t="str">
        <f t="shared" si="2"/>
        <v>15500000002000</v>
      </c>
      <c r="F63" s="20" t="str">
        <f t="shared" si="3"/>
        <v xml:space="preserve">      </v>
      </c>
      <c r="G63" s="20" t="str">
        <f t="shared" si="4"/>
        <v xml:space="preserve">                         </v>
      </c>
      <c r="H63" s="25" t="str">
        <f t="shared" si="14"/>
        <v>000000052</v>
      </c>
      <c r="I63" s="20" t="str">
        <f t="shared" si="6"/>
        <v xml:space="preserve">                              </v>
      </c>
      <c r="J63" s="20">
        <v>0</v>
      </c>
      <c r="K63" s="21" t="s">
        <v>121</v>
      </c>
      <c r="L63" s="20" t="s">
        <v>122</v>
      </c>
      <c r="M63" s="21" t="str">
        <f>IF(TELA_INCIAL!$C$14="Vinculada","10",IF(TELA_INCIAL!$C$20="não","00",TEXT(TELA_INCIAL!$D$20,"00")))</f>
        <v>00</v>
      </c>
      <c r="N63" s="20">
        <f>IF(TELA_INCIAL!$C$14="Vinculada",2,1)</f>
        <v>1</v>
      </c>
      <c r="O63" s="21" t="s">
        <v>64</v>
      </c>
      <c r="P63" s="26" t="str">
        <f t="shared" si="15"/>
        <v>0000000052</v>
      </c>
      <c r="Q63" s="27" t="str">
        <f>IF(TEXT(TELA_INCIAL!K76,"aa")="aa",TEXT(TELA_INCIAL!K76,"dd")&amp;TEXT(TELA_INCIAL!K76,"mm")&amp;TEXT(TELA_INCIAL!K76,"yy"),TEXT(TELA_INCIAL!K76,"dd")&amp;TEXT(TELA_INCIAL!K76,"mm")&amp;TEXT(TELA_INCIAL!K76,"aa"))</f>
        <v>000100</v>
      </c>
      <c r="R63" s="23" t="str">
        <f>TEXT(SUBSTITUTE(TEXT(TELA_INCIAL!J76,"###0,00"),",",""),"0000000000000")</f>
        <v>0000000000000</v>
      </c>
      <c r="S63" s="20">
        <v>422</v>
      </c>
      <c r="T63" s="20" t="str">
        <f t="shared" si="0"/>
        <v>15500</v>
      </c>
      <c r="U63" s="21" t="s">
        <v>64</v>
      </c>
      <c r="V63" s="20" t="s">
        <v>124</v>
      </c>
      <c r="W63" s="20" t="str">
        <f t="shared" ca="1" si="8"/>
        <v>280619</v>
      </c>
      <c r="X6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3" s="23" t="str">
        <f>IF(TELA_INCIAL!$C$18="sim",TEXT(SUBSTITUTE(TEXT((R63/100)*TELA_INCIAL!$D$18,"###0,00"),",",""),"0000000000000"),REPT(0,13))</f>
        <v>0000000000000</v>
      </c>
      <c r="AA63" s="20" t="s">
        <v>125</v>
      </c>
      <c r="AB63" s="20" t="s">
        <v>126</v>
      </c>
      <c r="AC63" s="20" t="s">
        <v>126</v>
      </c>
      <c r="AD63" s="20" t="str">
        <f>IF(ISERROR(IF(TELA_INCIAL!$C$19="não","0000000000000",IF(TEXT(VALUE(LEFT(Q63,2)&amp;"/"&amp;MID(Q63,3,2)&amp;"/"&amp;RIGHT(Q63,2))+1,"aa")="aa",TEXT(VALUE(LEFT(Q63,2)&amp;"/"&amp;MID(Q63,3,2)&amp;"/"&amp;RIGHT(Q63,2))+1,"dd")&amp;TEXT(VALUE(LEFT(Q63,2)&amp;"/"&amp;MID(Q63,3,2)&amp;"/"&amp;RIGHT(Q63,2))+1,"mm")&amp;TEXT(VALUE(LEFT(Q63,2)&amp;"/"&amp;MID(Q63,3,2)&amp;"/"&amp;RIGHT(Q63,2))+1,"yy")&amp;"0"&amp;TELA_INCIAL!$D$19*100&amp;"00"&amp;"000",TEXT(VALUE(LEFT(Q63,2)&amp;"/"&amp;MID(Q63,3,2)&amp;"/"&amp;RIGHT(Q63,2))+1,"dd")&amp;TEXT(VALUE(LEFT(Q63,2)&amp;"/"&amp;MID(Q63,3,2)&amp;"/"&amp;RIGHT(Q63,2))+1,"mm")&amp;TEXT(VALUE(LEFT(Q63,2)&amp;"/"&amp;MID(Q63,3,2)&amp;"/"&amp;RIGHT(Q63,2))+1,"aa")&amp;"0"&amp;TELA_INCIAL!$D$19*100&amp;"00"&amp;"000"))),"",IF(TELA_INCIAL!$C$19="não","0000000000000",IF(TEXT(VALUE(LEFT(Q63,2)&amp;"/"&amp;MID(Q63,3,2)&amp;"/"&amp;RIGHT(Q63,2))+1,"aa")="aa",TEXT(VALUE(LEFT(Q63,2)&amp;"/"&amp;MID(Q63,3,2)&amp;"/"&amp;RIGHT(Q63,2))+1,"dd")&amp;TEXT(VALUE(LEFT(Q63,2)&amp;"/"&amp;MID(Q63,3,2)&amp;"/"&amp;RIGHT(Q63,2))+1,"mm")&amp;TEXT(VALUE(LEFT(Q63,2)&amp;"/"&amp;MID(Q63,3,2)&amp;"/"&amp;RIGHT(Q63,2))+1,"yy")&amp;"0"&amp;TELA_INCIAL!$D$19*100&amp;"00"&amp;"000",TEXT(VALUE(LEFT(Q63,2)&amp;"/"&amp;MID(Q63,3,2)&amp;"/"&amp;RIGHT(Q63,2))+1,"dd")&amp;TEXT(VALUE(LEFT(Q63,2)&amp;"/"&amp;MID(Q63,3,2)&amp;"/"&amp;RIGHT(Q63,2))+1,"mm")&amp;TEXT(VALUE(LEFT(Q63,2)&amp;"/"&amp;MID(Q63,3,2)&amp;"/"&amp;RIGHT(Q63,2))+1,"aa")&amp;"0"&amp;TELA_INCIAL!$D$19*100&amp;"00"&amp;"000")))</f>
        <v/>
      </c>
      <c r="AE63" s="22" t="str">
        <f>IF(TELA_INCIAL!D76="pf","01","02")</f>
        <v>02</v>
      </c>
      <c r="AF63" s="29" t="str">
        <f>IF(TELA_INCIAL!C76="","00000000000000",TEXT(SUBSTITUTE(SUBSTITUTE(SUBSTITUTE(TELA_INCIAL!C76,".",""),"-",""),"/",""),"00000000000000"))</f>
        <v>00000000000000</v>
      </c>
      <c r="AG63" s="20" t="str">
        <f>LEFT(TELA_INCIAL!B76,40)&amp;REPT(" ",40-LEN(TELA_INCIAL!B76))</f>
        <v xml:space="preserve">                                        </v>
      </c>
      <c r="AH63" s="20" t="str">
        <f>LEFT(TELA_INCIAL!F76,40)&amp;REPT(" ",40-LEN(TELA_INCIAL!F76))</f>
        <v xml:space="preserve">                                        </v>
      </c>
      <c r="AI63" s="20" t="str">
        <f>LEFT(TELA_INCIAL!G76,10)&amp;REPT(" ",10-LEN(TELA_INCIAL!G76))</f>
        <v xml:space="preserve">          </v>
      </c>
      <c r="AJ63" s="20" t="str">
        <f t="shared" si="9"/>
        <v xml:space="preserve">  </v>
      </c>
      <c r="AK63" s="20" t="str">
        <f>TEXT(SUBSTITUTE(SUBSTITUTE(SUBSTITUTE(TELA_INCIAL!E76," ",""),".",""),"-",""),"00000000")</f>
        <v/>
      </c>
      <c r="AL63" s="20" t="str">
        <f>LEFT(TELA_INCIAL!H76,15)&amp;REPT(" ",15-LEN(TELA_INCIAL!H76))</f>
        <v xml:space="preserve">               </v>
      </c>
      <c r="AM63" s="20" t="str">
        <f>LEFT(TELA_INCIAL!I76,2)</f>
        <v/>
      </c>
      <c r="AN63" s="20" t="str">
        <f t="shared" si="10"/>
        <v xml:space="preserve">                              </v>
      </c>
      <c r="AO63" s="20" t="str">
        <f t="shared" si="11"/>
        <v xml:space="preserve">       </v>
      </c>
      <c r="AP63" s="20">
        <v>422</v>
      </c>
      <c r="AQ63" s="24" t="s">
        <v>71</v>
      </c>
      <c r="AR63" s="20" t="str">
        <f t="shared" si="16"/>
        <v>000053</v>
      </c>
      <c r="AS63" s="69" t="str">
        <f t="shared" si="17"/>
        <v/>
      </c>
      <c r="AT63" s="9">
        <f t="shared" si="13"/>
        <v>0</v>
      </c>
      <c r="AZ63" s="1"/>
      <c r="BA63" s="1">
        <v>12100</v>
      </c>
      <c r="BB63" s="9" t="s">
        <v>210</v>
      </c>
    </row>
    <row r="64" spans="1:54" x14ac:dyDescent="0.25">
      <c r="A64" s="9"/>
      <c r="B64" s="20" t="str">
        <f>IF(TELA_INCIAL!B77="","",1)</f>
        <v/>
      </c>
      <c r="C64" s="24" t="str">
        <f>TEXT(TELA_INCIAL!$C$9,"00")</f>
        <v>02</v>
      </c>
      <c r="D64" s="18" t="str">
        <f>TEXT(LEFT(SUBSTITUTE(SUBSTITUTE(SUBSTITUTE(TELA_INCIAL!$C$8,"/",""),"-",""),".",""),14),"00000000000000")</f>
        <v>11111111100011</v>
      </c>
      <c r="E64" s="20" t="str">
        <f t="shared" si="2"/>
        <v>15500000002000</v>
      </c>
      <c r="F64" s="20" t="str">
        <f t="shared" si="3"/>
        <v xml:space="preserve">      </v>
      </c>
      <c r="G64" s="20" t="str">
        <f t="shared" si="4"/>
        <v xml:space="preserve">                         </v>
      </c>
      <c r="H64" s="25" t="str">
        <f t="shared" si="14"/>
        <v>000000053</v>
      </c>
      <c r="I64" s="20" t="str">
        <f t="shared" si="6"/>
        <v xml:space="preserve">                              </v>
      </c>
      <c r="J64" s="20">
        <v>0</v>
      </c>
      <c r="K64" s="21" t="s">
        <v>121</v>
      </c>
      <c r="L64" s="20" t="s">
        <v>122</v>
      </c>
      <c r="M64" s="21" t="str">
        <f>IF(TELA_INCIAL!$C$14="Vinculada","10",IF(TELA_INCIAL!$C$20="não","00",TEXT(TELA_INCIAL!$D$20,"00")))</f>
        <v>00</v>
      </c>
      <c r="N64" s="20">
        <f>IF(TELA_INCIAL!$C$14="Vinculada",2,1)</f>
        <v>1</v>
      </c>
      <c r="O64" s="21" t="s">
        <v>64</v>
      </c>
      <c r="P64" s="26" t="str">
        <f t="shared" si="15"/>
        <v>0000000053</v>
      </c>
      <c r="Q64" s="27" t="str">
        <f>IF(TEXT(TELA_INCIAL!K77,"aa")="aa",TEXT(TELA_INCIAL!K77,"dd")&amp;TEXT(TELA_INCIAL!K77,"mm")&amp;TEXT(TELA_INCIAL!K77,"yy"),TEXT(TELA_INCIAL!K77,"dd")&amp;TEXT(TELA_INCIAL!K77,"mm")&amp;TEXT(TELA_INCIAL!K77,"aa"))</f>
        <v>000100</v>
      </c>
      <c r="R64" s="23" t="str">
        <f>TEXT(SUBSTITUTE(TEXT(TELA_INCIAL!J77,"###0,00"),",",""),"0000000000000")</f>
        <v>0000000000000</v>
      </c>
      <c r="S64" s="20">
        <v>422</v>
      </c>
      <c r="T64" s="20" t="str">
        <f t="shared" si="0"/>
        <v>15500</v>
      </c>
      <c r="U64" s="21" t="s">
        <v>64</v>
      </c>
      <c r="V64" s="20" t="s">
        <v>124</v>
      </c>
      <c r="W64" s="20" t="str">
        <f t="shared" ca="1" si="8"/>
        <v>280619</v>
      </c>
      <c r="X6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4" s="23" t="str">
        <f>IF(TELA_INCIAL!$C$18="sim",TEXT(SUBSTITUTE(TEXT((R64/100)*TELA_INCIAL!$D$18,"###0,00"),",",""),"0000000000000"),REPT(0,13))</f>
        <v>0000000000000</v>
      </c>
      <c r="AA64" s="20" t="s">
        <v>125</v>
      </c>
      <c r="AB64" s="20" t="s">
        <v>126</v>
      </c>
      <c r="AC64" s="20" t="s">
        <v>126</v>
      </c>
      <c r="AD64" s="20" t="str">
        <f>IF(ISERROR(IF(TELA_INCIAL!$C$19="não","0000000000000",IF(TEXT(VALUE(LEFT(Q64,2)&amp;"/"&amp;MID(Q64,3,2)&amp;"/"&amp;RIGHT(Q64,2))+1,"aa")="aa",TEXT(VALUE(LEFT(Q64,2)&amp;"/"&amp;MID(Q64,3,2)&amp;"/"&amp;RIGHT(Q64,2))+1,"dd")&amp;TEXT(VALUE(LEFT(Q64,2)&amp;"/"&amp;MID(Q64,3,2)&amp;"/"&amp;RIGHT(Q64,2))+1,"mm")&amp;TEXT(VALUE(LEFT(Q64,2)&amp;"/"&amp;MID(Q64,3,2)&amp;"/"&amp;RIGHT(Q64,2))+1,"yy")&amp;"0"&amp;TELA_INCIAL!$D$19*100&amp;"00"&amp;"000",TEXT(VALUE(LEFT(Q64,2)&amp;"/"&amp;MID(Q64,3,2)&amp;"/"&amp;RIGHT(Q64,2))+1,"dd")&amp;TEXT(VALUE(LEFT(Q64,2)&amp;"/"&amp;MID(Q64,3,2)&amp;"/"&amp;RIGHT(Q64,2))+1,"mm")&amp;TEXT(VALUE(LEFT(Q64,2)&amp;"/"&amp;MID(Q64,3,2)&amp;"/"&amp;RIGHT(Q64,2))+1,"aa")&amp;"0"&amp;TELA_INCIAL!$D$19*100&amp;"00"&amp;"000"))),"",IF(TELA_INCIAL!$C$19="não","0000000000000",IF(TEXT(VALUE(LEFT(Q64,2)&amp;"/"&amp;MID(Q64,3,2)&amp;"/"&amp;RIGHT(Q64,2))+1,"aa")="aa",TEXT(VALUE(LEFT(Q64,2)&amp;"/"&amp;MID(Q64,3,2)&amp;"/"&amp;RIGHT(Q64,2))+1,"dd")&amp;TEXT(VALUE(LEFT(Q64,2)&amp;"/"&amp;MID(Q64,3,2)&amp;"/"&amp;RIGHT(Q64,2))+1,"mm")&amp;TEXT(VALUE(LEFT(Q64,2)&amp;"/"&amp;MID(Q64,3,2)&amp;"/"&amp;RIGHT(Q64,2))+1,"yy")&amp;"0"&amp;TELA_INCIAL!$D$19*100&amp;"00"&amp;"000",TEXT(VALUE(LEFT(Q64,2)&amp;"/"&amp;MID(Q64,3,2)&amp;"/"&amp;RIGHT(Q64,2))+1,"dd")&amp;TEXT(VALUE(LEFT(Q64,2)&amp;"/"&amp;MID(Q64,3,2)&amp;"/"&amp;RIGHT(Q64,2))+1,"mm")&amp;TEXT(VALUE(LEFT(Q64,2)&amp;"/"&amp;MID(Q64,3,2)&amp;"/"&amp;RIGHT(Q64,2))+1,"aa")&amp;"0"&amp;TELA_INCIAL!$D$19*100&amp;"00"&amp;"000")))</f>
        <v/>
      </c>
      <c r="AE64" s="22" t="str">
        <f>IF(TELA_INCIAL!D77="pf","01","02")</f>
        <v>02</v>
      </c>
      <c r="AF64" s="29" t="str">
        <f>IF(TELA_INCIAL!C77="","00000000000000",TEXT(SUBSTITUTE(SUBSTITUTE(SUBSTITUTE(TELA_INCIAL!C77,".",""),"-",""),"/",""),"00000000000000"))</f>
        <v>00000000000000</v>
      </c>
      <c r="AG64" s="20" t="str">
        <f>LEFT(TELA_INCIAL!B77,40)&amp;REPT(" ",40-LEN(TELA_INCIAL!B77))</f>
        <v xml:space="preserve">                                        </v>
      </c>
      <c r="AH64" s="20" t="str">
        <f>LEFT(TELA_INCIAL!F77,40)&amp;REPT(" ",40-LEN(TELA_INCIAL!F77))</f>
        <v xml:space="preserve">                                        </v>
      </c>
      <c r="AI64" s="20" t="str">
        <f>LEFT(TELA_INCIAL!G77,10)&amp;REPT(" ",10-LEN(TELA_INCIAL!G77))</f>
        <v xml:space="preserve">          </v>
      </c>
      <c r="AJ64" s="20" t="str">
        <f t="shared" si="9"/>
        <v xml:space="preserve">  </v>
      </c>
      <c r="AK64" s="20" t="str">
        <f>TEXT(SUBSTITUTE(SUBSTITUTE(SUBSTITUTE(TELA_INCIAL!E77," ",""),".",""),"-",""),"00000000")</f>
        <v/>
      </c>
      <c r="AL64" s="20" t="str">
        <f>LEFT(TELA_INCIAL!H77,15)&amp;REPT(" ",15-LEN(TELA_INCIAL!H77))</f>
        <v xml:space="preserve">               </v>
      </c>
      <c r="AM64" s="20" t="str">
        <f>LEFT(TELA_INCIAL!I77,2)</f>
        <v/>
      </c>
      <c r="AN64" s="20" t="str">
        <f t="shared" si="10"/>
        <v xml:space="preserve">                              </v>
      </c>
      <c r="AO64" s="20" t="str">
        <f t="shared" si="11"/>
        <v xml:space="preserve">       </v>
      </c>
      <c r="AP64" s="20">
        <v>422</v>
      </c>
      <c r="AQ64" s="24" t="s">
        <v>71</v>
      </c>
      <c r="AR64" s="20" t="str">
        <f t="shared" si="16"/>
        <v>000054</v>
      </c>
      <c r="AS64" s="69" t="str">
        <f t="shared" si="17"/>
        <v/>
      </c>
      <c r="AT64" s="9">
        <f t="shared" si="13"/>
        <v>0</v>
      </c>
      <c r="AZ64" s="1"/>
      <c r="BA64" s="1">
        <v>12200</v>
      </c>
      <c r="BB64" s="9" t="s">
        <v>211</v>
      </c>
    </row>
    <row r="65" spans="1:54" x14ac:dyDescent="0.25">
      <c r="A65" s="9"/>
      <c r="B65" s="20" t="str">
        <f>IF(TELA_INCIAL!B78="","",1)</f>
        <v/>
      </c>
      <c r="C65" s="24" t="str">
        <f>TEXT(TELA_INCIAL!$C$9,"00")</f>
        <v>02</v>
      </c>
      <c r="D65" s="18" t="str">
        <f>TEXT(LEFT(SUBSTITUTE(SUBSTITUTE(SUBSTITUTE(TELA_INCIAL!$C$8,"/",""),"-",""),".",""),14),"00000000000000")</f>
        <v>11111111100011</v>
      </c>
      <c r="E65" s="20" t="str">
        <f t="shared" si="2"/>
        <v>15500000002000</v>
      </c>
      <c r="F65" s="20" t="str">
        <f t="shared" si="3"/>
        <v xml:space="preserve">      </v>
      </c>
      <c r="G65" s="20" t="str">
        <f t="shared" si="4"/>
        <v xml:space="preserve">                         </v>
      </c>
      <c r="H65" s="25" t="str">
        <f t="shared" si="14"/>
        <v>000000054</v>
      </c>
      <c r="I65" s="20" t="str">
        <f t="shared" si="6"/>
        <v xml:space="preserve">                              </v>
      </c>
      <c r="J65" s="20">
        <v>0</v>
      </c>
      <c r="K65" s="21" t="s">
        <v>121</v>
      </c>
      <c r="L65" s="20" t="s">
        <v>122</v>
      </c>
      <c r="M65" s="21" t="str">
        <f>IF(TELA_INCIAL!$C$14="Vinculada","10",IF(TELA_INCIAL!$C$20="não","00",TEXT(TELA_INCIAL!$D$20,"00")))</f>
        <v>00</v>
      </c>
      <c r="N65" s="20">
        <f>IF(TELA_INCIAL!$C$14="Vinculada",2,1)</f>
        <v>1</v>
      </c>
      <c r="O65" s="21" t="s">
        <v>64</v>
      </c>
      <c r="P65" s="26" t="str">
        <f t="shared" si="15"/>
        <v>0000000054</v>
      </c>
      <c r="Q65" s="27" t="str">
        <f>IF(TEXT(TELA_INCIAL!K78,"aa")="aa",TEXT(TELA_INCIAL!K78,"dd")&amp;TEXT(TELA_INCIAL!K78,"mm")&amp;TEXT(TELA_INCIAL!K78,"yy"),TEXT(TELA_INCIAL!K78,"dd")&amp;TEXT(TELA_INCIAL!K78,"mm")&amp;TEXT(TELA_INCIAL!K78,"aa"))</f>
        <v>000100</v>
      </c>
      <c r="R65" s="23" t="str">
        <f>TEXT(SUBSTITUTE(TEXT(TELA_INCIAL!J78,"###0,00"),",",""),"0000000000000")</f>
        <v>0000000000000</v>
      </c>
      <c r="S65" s="20">
        <v>422</v>
      </c>
      <c r="T65" s="20" t="str">
        <f t="shared" si="0"/>
        <v>15500</v>
      </c>
      <c r="U65" s="21" t="s">
        <v>64</v>
      </c>
      <c r="V65" s="20" t="s">
        <v>124</v>
      </c>
      <c r="W65" s="20" t="str">
        <f t="shared" ca="1" si="8"/>
        <v>280619</v>
      </c>
      <c r="X6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5" s="23" t="str">
        <f>IF(TELA_INCIAL!$C$18="sim",TEXT(SUBSTITUTE(TEXT((R65/100)*TELA_INCIAL!$D$18,"###0,00"),",",""),"0000000000000"),REPT(0,13))</f>
        <v>0000000000000</v>
      </c>
      <c r="AA65" s="20" t="s">
        <v>125</v>
      </c>
      <c r="AB65" s="20" t="s">
        <v>126</v>
      </c>
      <c r="AC65" s="20" t="s">
        <v>126</v>
      </c>
      <c r="AD65" s="20" t="str">
        <f>IF(ISERROR(IF(TELA_INCIAL!$C$19="não","0000000000000",IF(TEXT(VALUE(LEFT(Q65,2)&amp;"/"&amp;MID(Q65,3,2)&amp;"/"&amp;RIGHT(Q65,2))+1,"aa")="aa",TEXT(VALUE(LEFT(Q65,2)&amp;"/"&amp;MID(Q65,3,2)&amp;"/"&amp;RIGHT(Q65,2))+1,"dd")&amp;TEXT(VALUE(LEFT(Q65,2)&amp;"/"&amp;MID(Q65,3,2)&amp;"/"&amp;RIGHT(Q65,2))+1,"mm")&amp;TEXT(VALUE(LEFT(Q65,2)&amp;"/"&amp;MID(Q65,3,2)&amp;"/"&amp;RIGHT(Q65,2))+1,"yy")&amp;"0"&amp;TELA_INCIAL!$D$19*100&amp;"00"&amp;"000",TEXT(VALUE(LEFT(Q65,2)&amp;"/"&amp;MID(Q65,3,2)&amp;"/"&amp;RIGHT(Q65,2))+1,"dd")&amp;TEXT(VALUE(LEFT(Q65,2)&amp;"/"&amp;MID(Q65,3,2)&amp;"/"&amp;RIGHT(Q65,2))+1,"mm")&amp;TEXT(VALUE(LEFT(Q65,2)&amp;"/"&amp;MID(Q65,3,2)&amp;"/"&amp;RIGHT(Q65,2))+1,"aa")&amp;"0"&amp;TELA_INCIAL!$D$19*100&amp;"00"&amp;"000"))),"",IF(TELA_INCIAL!$C$19="não","0000000000000",IF(TEXT(VALUE(LEFT(Q65,2)&amp;"/"&amp;MID(Q65,3,2)&amp;"/"&amp;RIGHT(Q65,2))+1,"aa")="aa",TEXT(VALUE(LEFT(Q65,2)&amp;"/"&amp;MID(Q65,3,2)&amp;"/"&amp;RIGHT(Q65,2))+1,"dd")&amp;TEXT(VALUE(LEFT(Q65,2)&amp;"/"&amp;MID(Q65,3,2)&amp;"/"&amp;RIGHT(Q65,2))+1,"mm")&amp;TEXT(VALUE(LEFT(Q65,2)&amp;"/"&amp;MID(Q65,3,2)&amp;"/"&amp;RIGHT(Q65,2))+1,"yy")&amp;"0"&amp;TELA_INCIAL!$D$19*100&amp;"00"&amp;"000",TEXT(VALUE(LEFT(Q65,2)&amp;"/"&amp;MID(Q65,3,2)&amp;"/"&amp;RIGHT(Q65,2))+1,"dd")&amp;TEXT(VALUE(LEFT(Q65,2)&amp;"/"&amp;MID(Q65,3,2)&amp;"/"&amp;RIGHT(Q65,2))+1,"mm")&amp;TEXT(VALUE(LEFT(Q65,2)&amp;"/"&amp;MID(Q65,3,2)&amp;"/"&amp;RIGHT(Q65,2))+1,"aa")&amp;"0"&amp;TELA_INCIAL!$D$19*100&amp;"00"&amp;"000")))</f>
        <v/>
      </c>
      <c r="AE65" s="22" t="str">
        <f>IF(TELA_INCIAL!D78="pf","01","02")</f>
        <v>02</v>
      </c>
      <c r="AF65" s="29" t="str">
        <f>IF(TELA_INCIAL!C78="","00000000000000",TEXT(SUBSTITUTE(SUBSTITUTE(SUBSTITUTE(TELA_INCIAL!C78,".",""),"-",""),"/",""),"00000000000000"))</f>
        <v>00000000000000</v>
      </c>
      <c r="AG65" s="20" t="str">
        <f>LEFT(TELA_INCIAL!B78,40)&amp;REPT(" ",40-LEN(TELA_INCIAL!B78))</f>
        <v xml:space="preserve">                                        </v>
      </c>
      <c r="AH65" s="20" t="str">
        <f>LEFT(TELA_INCIAL!F78,40)&amp;REPT(" ",40-LEN(TELA_INCIAL!F78))</f>
        <v xml:space="preserve">                                        </v>
      </c>
      <c r="AI65" s="20" t="str">
        <f>LEFT(TELA_INCIAL!G78,10)&amp;REPT(" ",10-LEN(TELA_INCIAL!G78))</f>
        <v xml:space="preserve">          </v>
      </c>
      <c r="AJ65" s="20" t="str">
        <f t="shared" si="9"/>
        <v xml:space="preserve">  </v>
      </c>
      <c r="AK65" s="20" t="str">
        <f>TEXT(SUBSTITUTE(SUBSTITUTE(SUBSTITUTE(TELA_INCIAL!E78," ",""),".",""),"-",""),"00000000")</f>
        <v/>
      </c>
      <c r="AL65" s="20" t="str">
        <f>LEFT(TELA_INCIAL!H78,15)&amp;REPT(" ",15-LEN(TELA_INCIAL!H78))</f>
        <v xml:space="preserve">               </v>
      </c>
      <c r="AM65" s="20" t="str">
        <f>LEFT(TELA_INCIAL!I78,2)</f>
        <v/>
      </c>
      <c r="AN65" s="20" t="str">
        <f t="shared" si="10"/>
        <v xml:space="preserve">                              </v>
      </c>
      <c r="AO65" s="20" t="str">
        <f t="shared" si="11"/>
        <v xml:space="preserve">       </v>
      </c>
      <c r="AP65" s="20">
        <v>422</v>
      </c>
      <c r="AQ65" s="24" t="s">
        <v>71</v>
      </c>
      <c r="AR65" s="20" t="str">
        <f t="shared" si="16"/>
        <v>000055</v>
      </c>
      <c r="AS65" s="69" t="str">
        <f t="shared" si="17"/>
        <v/>
      </c>
      <c r="AT65" s="9">
        <f t="shared" si="13"/>
        <v>0</v>
      </c>
      <c r="AZ65" s="1"/>
      <c r="BA65" s="1">
        <v>12400</v>
      </c>
      <c r="BB65" s="9" t="s">
        <v>212</v>
      </c>
    </row>
    <row r="66" spans="1:54" x14ac:dyDescent="0.25">
      <c r="A66" s="9"/>
      <c r="B66" s="20" t="str">
        <f>IF(TELA_INCIAL!B79="","",1)</f>
        <v/>
      </c>
      <c r="C66" s="24" t="str">
        <f>TEXT(TELA_INCIAL!$C$9,"00")</f>
        <v>02</v>
      </c>
      <c r="D66" s="18" t="str">
        <f>TEXT(LEFT(SUBSTITUTE(SUBSTITUTE(SUBSTITUTE(TELA_INCIAL!$C$8,"/",""),"-",""),".",""),14),"00000000000000")</f>
        <v>11111111100011</v>
      </c>
      <c r="E66" s="20" t="str">
        <f t="shared" si="2"/>
        <v>15500000002000</v>
      </c>
      <c r="F66" s="20" t="str">
        <f t="shared" si="3"/>
        <v xml:space="preserve">      </v>
      </c>
      <c r="G66" s="20" t="str">
        <f t="shared" si="4"/>
        <v xml:space="preserve">                         </v>
      </c>
      <c r="H66" s="25" t="str">
        <f t="shared" si="14"/>
        <v>000000055</v>
      </c>
      <c r="I66" s="20" t="str">
        <f t="shared" si="6"/>
        <v xml:space="preserve">                              </v>
      </c>
      <c r="J66" s="20">
        <v>0</v>
      </c>
      <c r="K66" s="21" t="s">
        <v>121</v>
      </c>
      <c r="L66" s="20" t="s">
        <v>122</v>
      </c>
      <c r="M66" s="21" t="str">
        <f>IF(TELA_INCIAL!$C$14="Vinculada","10",IF(TELA_INCIAL!$C$20="não","00",TEXT(TELA_INCIAL!$D$20,"00")))</f>
        <v>00</v>
      </c>
      <c r="N66" s="20">
        <f>IF(TELA_INCIAL!$C$14="Vinculada",2,1)</f>
        <v>1</v>
      </c>
      <c r="O66" s="21" t="s">
        <v>64</v>
      </c>
      <c r="P66" s="26" t="str">
        <f t="shared" si="15"/>
        <v>0000000055</v>
      </c>
      <c r="Q66" s="27" t="str">
        <f>IF(TEXT(TELA_INCIAL!K79,"aa")="aa",TEXT(TELA_INCIAL!K79,"dd")&amp;TEXT(TELA_INCIAL!K79,"mm")&amp;TEXT(TELA_INCIAL!K79,"yy"),TEXT(TELA_INCIAL!K79,"dd")&amp;TEXT(TELA_INCIAL!K79,"mm")&amp;TEXT(TELA_INCIAL!K79,"aa"))</f>
        <v>000100</v>
      </c>
      <c r="R66" s="23" t="str">
        <f>TEXT(SUBSTITUTE(TEXT(TELA_INCIAL!J79,"###0,00"),",",""),"0000000000000")</f>
        <v>0000000000000</v>
      </c>
      <c r="S66" s="20">
        <v>422</v>
      </c>
      <c r="T66" s="20" t="str">
        <f t="shared" si="0"/>
        <v>15500</v>
      </c>
      <c r="U66" s="21" t="s">
        <v>64</v>
      </c>
      <c r="V66" s="20" t="s">
        <v>124</v>
      </c>
      <c r="W66" s="20" t="str">
        <f t="shared" ca="1" si="8"/>
        <v>280619</v>
      </c>
      <c r="X6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6" s="23" t="str">
        <f>IF(TELA_INCIAL!$C$18="sim",TEXT(SUBSTITUTE(TEXT((R66/100)*TELA_INCIAL!$D$18,"###0,00"),",",""),"0000000000000"),REPT(0,13))</f>
        <v>0000000000000</v>
      </c>
      <c r="AA66" s="20" t="s">
        <v>125</v>
      </c>
      <c r="AB66" s="20" t="s">
        <v>126</v>
      </c>
      <c r="AC66" s="20" t="s">
        <v>126</v>
      </c>
      <c r="AD66" s="20" t="str">
        <f>IF(ISERROR(IF(TELA_INCIAL!$C$19="não","0000000000000",IF(TEXT(VALUE(LEFT(Q66,2)&amp;"/"&amp;MID(Q66,3,2)&amp;"/"&amp;RIGHT(Q66,2))+1,"aa")="aa",TEXT(VALUE(LEFT(Q66,2)&amp;"/"&amp;MID(Q66,3,2)&amp;"/"&amp;RIGHT(Q66,2))+1,"dd")&amp;TEXT(VALUE(LEFT(Q66,2)&amp;"/"&amp;MID(Q66,3,2)&amp;"/"&amp;RIGHT(Q66,2))+1,"mm")&amp;TEXT(VALUE(LEFT(Q66,2)&amp;"/"&amp;MID(Q66,3,2)&amp;"/"&amp;RIGHT(Q66,2))+1,"yy")&amp;"0"&amp;TELA_INCIAL!$D$19*100&amp;"00"&amp;"000",TEXT(VALUE(LEFT(Q66,2)&amp;"/"&amp;MID(Q66,3,2)&amp;"/"&amp;RIGHT(Q66,2))+1,"dd")&amp;TEXT(VALUE(LEFT(Q66,2)&amp;"/"&amp;MID(Q66,3,2)&amp;"/"&amp;RIGHT(Q66,2))+1,"mm")&amp;TEXT(VALUE(LEFT(Q66,2)&amp;"/"&amp;MID(Q66,3,2)&amp;"/"&amp;RIGHT(Q66,2))+1,"aa")&amp;"0"&amp;TELA_INCIAL!$D$19*100&amp;"00"&amp;"000"))),"",IF(TELA_INCIAL!$C$19="não","0000000000000",IF(TEXT(VALUE(LEFT(Q66,2)&amp;"/"&amp;MID(Q66,3,2)&amp;"/"&amp;RIGHT(Q66,2))+1,"aa")="aa",TEXT(VALUE(LEFT(Q66,2)&amp;"/"&amp;MID(Q66,3,2)&amp;"/"&amp;RIGHT(Q66,2))+1,"dd")&amp;TEXT(VALUE(LEFT(Q66,2)&amp;"/"&amp;MID(Q66,3,2)&amp;"/"&amp;RIGHT(Q66,2))+1,"mm")&amp;TEXT(VALUE(LEFT(Q66,2)&amp;"/"&amp;MID(Q66,3,2)&amp;"/"&amp;RIGHT(Q66,2))+1,"yy")&amp;"0"&amp;TELA_INCIAL!$D$19*100&amp;"00"&amp;"000",TEXT(VALUE(LEFT(Q66,2)&amp;"/"&amp;MID(Q66,3,2)&amp;"/"&amp;RIGHT(Q66,2))+1,"dd")&amp;TEXT(VALUE(LEFT(Q66,2)&amp;"/"&amp;MID(Q66,3,2)&amp;"/"&amp;RIGHT(Q66,2))+1,"mm")&amp;TEXT(VALUE(LEFT(Q66,2)&amp;"/"&amp;MID(Q66,3,2)&amp;"/"&amp;RIGHT(Q66,2))+1,"aa")&amp;"0"&amp;TELA_INCIAL!$D$19*100&amp;"00"&amp;"000")))</f>
        <v/>
      </c>
      <c r="AE66" s="22" t="str">
        <f>IF(TELA_INCIAL!D79="pf","01","02")</f>
        <v>02</v>
      </c>
      <c r="AF66" s="29" t="str">
        <f>IF(TELA_INCIAL!C79="","00000000000000",TEXT(SUBSTITUTE(SUBSTITUTE(SUBSTITUTE(TELA_INCIAL!C79,".",""),"-",""),"/",""),"00000000000000"))</f>
        <v>00000000000000</v>
      </c>
      <c r="AG66" s="20" t="str">
        <f>LEFT(TELA_INCIAL!B79,40)&amp;REPT(" ",40-LEN(TELA_INCIAL!B79))</f>
        <v xml:space="preserve">                                        </v>
      </c>
      <c r="AH66" s="20" t="str">
        <f>LEFT(TELA_INCIAL!F79,40)&amp;REPT(" ",40-LEN(TELA_INCIAL!F79))</f>
        <v xml:space="preserve">                                        </v>
      </c>
      <c r="AI66" s="20" t="str">
        <f>LEFT(TELA_INCIAL!G79,10)&amp;REPT(" ",10-LEN(TELA_INCIAL!G79))</f>
        <v xml:space="preserve">          </v>
      </c>
      <c r="AJ66" s="20" t="str">
        <f t="shared" si="9"/>
        <v xml:space="preserve">  </v>
      </c>
      <c r="AK66" s="20" t="str">
        <f>TEXT(SUBSTITUTE(SUBSTITUTE(SUBSTITUTE(TELA_INCIAL!E79," ",""),".",""),"-",""),"00000000")</f>
        <v/>
      </c>
      <c r="AL66" s="20" t="str">
        <f>LEFT(TELA_INCIAL!H79,15)&amp;REPT(" ",15-LEN(TELA_INCIAL!H79))</f>
        <v xml:space="preserve">               </v>
      </c>
      <c r="AM66" s="20" t="str">
        <f>LEFT(TELA_INCIAL!I79,2)</f>
        <v/>
      </c>
      <c r="AN66" s="20" t="str">
        <f t="shared" si="10"/>
        <v xml:space="preserve">                              </v>
      </c>
      <c r="AO66" s="20" t="str">
        <f t="shared" si="11"/>
        <v xml:space="preserve">       </v>
      </c>
      <c r="AP66" s="20">
        <v>422</v>
      </c>
      <c r="AQ66" s="24" t="s">
        <v>71</v>
      </c>
      <c r="AR66" s="20" t="str">
        <f t="shared" si="16"/>
        <v>000056</v>
      </c>
      <c r="AS66" s="69" t="str">
        <f t="shared" si="17"/>
        <v/>
      </c>
      <c r="AT66" s="9">
        <f t="shared" si="13"/>
        <v>0</v>
      </c>
      <c r="AZ66" s="1"/>
      <c r="BA66" s="1">
        <v>12500</v>
      </c>
      <c r="BB66" s="9" t="s">
        <v>213</v>
      </c>
    </row>
    <row r="67" spans="1:54" x14ac:dyDescent="0.25">
      <c r="A67" s="9"/>
      <c r="B67" s="20" t="str">
        <f>IF(TELA_INCIAL!B80="","",1)</f>
        <v/>
      </c>
      <c r="C67" s="24" t="str">
        <f>TEXT(TELA_INCIAL!$C$9,"00")</f>
        <v>02</v>
      </c>
      <c r="D67" s="18" t="str">
        <f>TEXT(LEFT(SUBSTITUTE(SUBSTITUTE(SUBSTITUTE(TELA_INCIAL!$C$8,"/",""),"-",""),".",""),14),"00000000000000")</f>
        <v>11111111100011</v>
      </c>
      <c r="E67" s="20" t="str">
        <f t="shared" si="2"/>
        <v>15500000002000</v>
      </c>
      <c r="F67" s="20" t="str">
        <f t="shared" si="3"/>
        <v xml:space="preserve">      </v>
      </c>
      <c r="G67" s="20" t="str">
        <f t="shared" si="4"/>
        <v xml:space="preserve">                         </v>
      </c>
      <c r="H67" s="25" t="str">
        <f t="shared" si="14"/>
        <v>000000056</v>
      </c>
      <c r="I67" s="20" t="str">
        <f t="shared" si="6"/>
        <v xml:space="preserve">                              </v>
      </c>
      <c r="J67" s="20">
        <v>0</v>
      </c>
      <c r="K67" s="21" t="s">
        <v>121</v>
      </c>
      <c r="L67" s="20" t="s">
        <v>122</v>
      </c>
      <c r="M67" s="21" t="str">
        <f>IF(TELA_INCIAL!$C$14="Vinculada","10",IF(TELA_INCIAL!$C$20="não","00",TEXT(TELA_INCIAL!$D$20,"00")))</f>
        <v>00</v>
      </c>
      <c r="N67" s="20">
        <f>IF(TELA_INCIAL!$C$14="Vinculada",2,1)</f>
        <v>1</v>
      </c>
      <c r="O67" s="21" t="s">
        <v>64</v>
      </c>
      <c r="P67" s="26" t="str">
        <f t="shared" si="15"/>
        <v>0000000056</v>
      </c>
      <c r="Q67" s="27" t="str">
        <f>IF(TEXT(TELA_INCIAL!K80,"aa")="aa",TEXT(TELA_INCIAL!K80,"dd")&amp;TEXT(TELA_INCIAL!K80,"mm")&amp;TEXT(TELA_INCIAL!K80,"yy"),TEXT(TELA_INCIAL!K80,"dd")&amp;TEXT(TELA_INCIAL!K80,"mm")&amp;TEXT(TELA_INCIAL!K80,"aa"))</f>
        <v>000100</v>
      </c>
      <c r="R67" s="23" t="str">
        <f>TEXT(SUBSTITUTE(TEXT(TELA_INCIAL!J80,"###0,00"),",",""),"0000000000000")</f>
        <v>0000000000000</v>
      </c>
      <c r="S67" s="20">
        <v>422</v>
      </c>
      <c r="T67" s="20" t="str">
        <f t="shared" si="0"/>
        <v>15500</v>
      </c>
      <c r="U67" s="21" t="s">
        <v>64</v>
      </c>
      <c r="V67" s="20" t="s">
        <v>124</v>
      </c>
      <c r="W67" s="20" t="str">
        <f t="shared" ca="1" si="8"/>
        <v>280619</v>
      </c>
      <c r="X6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7" s="23" t="str">
        <f>IF(TELA_INCIAL!$C$18="sim",TEXT(SUBSTITUTE(TEXT((R67/100)*TELA_INCIAL!$D$18,"###0,00"),",",""),"0000000000000"),REPT(0,13))</f>
        <v>0000000000000</v>
      </c>
      <c r="AA67" s="20" t="s">
        <v>125</v>
      </c>
      <c r="AB67" s="20" t="s">
        <v>126</v>
      </c>
      <c r="AC67" s="20" t="s">
        <v>126</v>
      </c>
      <c r="AD67" s="20" t="str">
        <f>IF(ISERROR(IF(TELA_INCIAL!$C$19="não","0000000000000",IF(TEXT(VALUE(LEFT(Q67,2)&amp;"/"&amp;MID(Q67,3,2)&amp;"/"&amp;RIGHT(Q67,2))+1,"aa")="aa",TEXT(VALUE(LEFT(Q67,2)&amp;"/"&amp;MID(Q67,3,2)&amp;"/"&amp;RIGHT(Q67,2))+1,"dd")&amp;TEXT(VALUE(LEFT(Q67,2)&amp;"/"&amp;MID(Q67,3,2)&amp;"/"&amp;RIGHT(Q67,2))+1,"mm")&amp;TEXT(VALUE(LEFT(Q67,2)&amp;"/"&amp;MID(Q67,3,2)&amp;"/"&amp;RIGHT(Q67,2))+1,"yy")&amp;"0"&amp;TELA_INCIAL!$D$19*100&amp;"00"&amp;"000",TEXT(VALUE(LEFT(Q67,2)&amp;"/"&amp;MID(Q67,3,2)&amp;"/"&amp;RIGHT(Q67,2))+1,"dd")&amp;TEXT(VALUE(LEFT(Q67,2)&amp;"/"&amp;MID(Q67,3,2)&amp;"/"&amp;RIGHT(Q67,2))+1,"mm")&amp;TEXT(VALUE(LEFT(Q67,2)&amp;"/"&amp;MID(Q67,3,2)&amp;"/"&amp;RIGHT(Q67,2))+1,"aa")&amp;"0"&amp;TELA_INCIAL!$D$19*100&amp;"00"&amp;"000"))),"",IF(TELA_INCIAL!$C$19="não","0000000000000",IF(TEXT(VALUE(LEFT(Q67,2)&amp;"/"&amp;MID(Q67,3,2)&amp;"/"&amp;RIGHT(Q67,2))+1,"aa")="aa",TEXT(VALUE(LEFT(Q67,2)&amp;"/"&amp;MID(Q67,3,2)&amp;"/"&amp;RIGHT(Q67,2))+1,"dd")&amp;TEXT(VALUE(LEFT(Q67,2)&amp;"/"&amp;MID(Q67,3,2)&amp;"/"&amp;RIGHT(Q67,2))+1,"mm")&amp;TEXT(VALUE(LEFT(Q67,2)&amp;"/"&amp;MID(Q67,3,2)&amp;"/"&amp;RIGHT(Q67,2))+1,"yy")&amp;"0"&amp;TELA_INCIAL!$D$19*100&amp;"00"&amp;"000",TEXT(VALUE(LEFT(Q67,2)&amp;"/"&amp;MID(Q67,3,2)&amp;"/"&amp;RIGHT(Q67,2))+1,"dd")&amp;TEXT(VALUE(LEFT(Q67,2)&amp;"/"&amp;MID(Q67,3,2)&amp;"/"&amp;RIGHT(Q67,2))+1,"mm")&amp;TEXT(VALUE(LEFT(Q67,2)&amp;"/"&amp;MID(Q67,3,2)&amp;"/"&amp;RIGHT(Q67,2))+1,"aa")&amp;"0"&amp;TELA_INCIAL!$D$19*100&amp;"00"&amp;"000")))</f>
        <v/>
      </c>
      <c r="AE67" s="22" t="str">
        <f>IF(TELA_INCIAL!D80="pf","01","02")</f>
        <v>02</v>
      </c>
      <c r="AF67" s="29" t="str">
        <f>IF(TELA_INCIAL!C80="","00000000000000",TEXT(SUBSTITUTE(SUBSTITUTE(SUBSTITUTE(TELA_INCIAL!C80,".",""),"-",""),"/",""),"00000000000000"))</f>
        <v>00000000000000</v>
      </c>
      <c r="AG67" s="20" t="str">
        <f>LEFT(TELA_INCIAL!B80,40)&amp;REPT(" ",40-LEN(TELA_INCIAL!B80))</f>
        <v xml:space="preserve">                                        </v>
      </c>
      <c r="AH67" s="20" t="str">
        <f>LEFT(TELA_INCIAL!F80,40)&amp;REPT(" ",40-LEN(TELA_INCIAL!F80))</f>
        <v xml:space="preserve">                                        </v>
      </c>
      <c r="AI67" s="20" t="str">
        <f>LEFT(TELA_INCIAL!G80,10)&amp;REPT(" ",10-LEN(TELA_INCIAL!G80))</f>
        <v xml:space="preserve">          </v>
      </c>
      <c r="AJ67" s="20" t="str">
        <f t="shared" si="9"/>
        <v xml:space="preserve">  </v>
      </c>
      <c r="AK67" s="20" t="str">
        <f>TEXT(SUBSTITUTE(SUBSTITUTE(SUBSTITUTE(TELA_INCIAL!E80," ",""),".",""),"-",""),"00000000")</f>
        <v/>
      </c>
      <c r="AL67" s="20" t="str">
        <f>LEFT(TELA_INCIAL!H80,15)&amp;REPT(" ",15-LEN(TELA_INCIAL!H80))</f>
        <v xml:space="preserve">               </v>
      </c>
      <c r="AM67" s="20" t="str">
        <f>LEFT(TELA_INCIAL!I80,2)</f>
        <v/>
      </c>
      <c r="AN67" s="20" t="str">
        <f t="shared" si="10"/>
        <v xml:space="preserve">                              </v>
      </c>
      <c r="AO67" s="20" t="str">
        <f t="shared" si="11"/>
        <v xml:space="preserve">       </v>
      </c>
      <c r="AP67" s="20">
        <v>422</v>
      </c>
      <c r="AQ67" s="24" t="s">
        <v>71</v>
      </c>
      <c r="AR67" s="20" t="str">
        <f t="shared" si="16"/>
        <v>000057</v>
      </c>
      <c r="AS67" s="69" t="str">
        <f t="shared" si="17"/>
        <v/>
      </c>
      <c r="AT67" s="9">
        <f t="shared" si="13"/>
        <v>0</v>
      </c>
      <c r="AZ67" s="1"/>
      <c r="BA67" s="1">
        <v>12600</v>
      </c>
      <c r="BB67" s="9" t="s">
        <v>214</v>
      </c>
    </row>
    <row r="68" spans="1:54" x14ac:dyDescent="0.25">
      <c r="A68" s="9"/>
      <c r="B68" s="20" t="str">
        <f>IF(TELA_INCIAL!B81="","",1)</f>
        <v/>
      </c>
      <c r="C68" s="24" t="str">
        <f>TEXT(TELA_INCIAL!$C$9,"00")</f>
        <v>02</v>
      </c>
      <c r="D68" s="18" t="str">
        <f>TEXT(LEFT(SUBSTITUTE(SUBSTITUTE(SUBSTITUTE(TELA_INCIAL!$C$8,"/",""),"-",""),".",""),14),"00000000000000")</f>
        <v>11111111100011</v>
      </c>
      <c r="E68" s="20" t="str">
        <f t="shared" si="2"/>
        <v>15500000002000</v>
      </c>
      <c r="F68" s="20" t="str">
        <f t="shared" si="3"/>
        <v xml:space="preserve">      </v>
      </c>
      <c r="G68" s="20" t="str">
        <f t="shared" si="4"/>
        <v xml:space="preserve">                         </v>
      </c>
      <c r="H68" s="25" t="str">
        <f t="shared" si="14"/>
        <v>000000057</v>
      </c>
      <c r="I68" s="20" t="str">
        <f t="shared" si="6"/>
        <v xml:space="preserve">                              </v>
      </c>
      <c r="J68" s="20">
        <v>0</v>
      </c>
      <c r="K68" s="21" t="s">
        <v>121</v>
      </c>
      <c r="L68" s="20" t="s">
        <v>122</v>
      </c>
      <c r="M68" s="21" t="str">
        <f>IF(TELA_INCIAL!$C$14="Vinculada","10",IF(TELA_INCIAL!$C$20="não","00",TEXT(TELA_INCIAL!$D$20,"00")))</f>
        <v>00</v>
      </c>
      <c r="N68" s="20">
        <f>IF(TELA_INCIAL!$C$14="Vinculada",2,1)</f>
        <v>1</v>
      </c>
      <c r="O68" s="21" t="s">
        <v>64</v>
      </c>
      <c r="P68" s="26" t="str">
        <f t="shared" si="15"/>
        <v>0000000057</v>
      </c>
      <c r="Q68" s="27" t="str">
        <f>IF(TEXT(TELA_INCIAL!K81,"aa")="aa",TEXT(TELA_INCIAL!K81,"dd")&amp;TEXT(TELA_INCIAL!K81,"mm")&amp;TEXT(TELA_INCIAL!K81,"yy"),TEXT(TELA_INCIAL!K81,"dd")&amp;TEXT(TELA_INCIAL!K81,"mm")&amp;TEXT(TELA_INCIAL!K81,"aa"))</f>
        <v>000100</v>
      </c>
      <c r="R68" s="23" t="str">
        <f>TEXT(SUBSTITUTE(TEXT(TELA_INCIAL!J81,"###0,00"),",",""),"0000000000000")</f>
        <v>0000000000000</v>
      </c>
      <c r="S68" s="20">
        <v>422</v>
      </c>
      <c r="T68" s="20" t="str">
        <f t="shared" si="0"/>
        <v>15500</v>
      </c>
      <c r="U68" s="21" t="s">
        <v>64</v>
      </c>
      <c r="V68" s="20" t="s">
        <v>124</v>
      </c>
      <c r="W68" s="20" t="str">
        <f t="shared" ca="1" si="8"/>
        <v>280619</v>
      </c>
      <c r="X6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8" s="23" t="str">
        <f>IF(TELA_INCIAL!$C$18="sim",TEXT(SUBSTITUTE(TEXT((R68/100)*TELA_INCIAL!$D$18,"###0,00"),",",""),"0000000000000"),REPT(0,13))</f>
        <v>0000000000000</v>
      </c>
      <c r="AA68" s="20" t="s">
        <v>125</v>
      </c>
      <c r="AB68" s="20" t="s">
        <v>126</v>
      </c>
      <c r="AC68" s="20" t="s">
        <v>126</v>
      </c>
      <c r="AD68" s="20" t="str">
        <f>IF(ISERROR(IF(TELA_INCIAL!$C$19="não","0000000000000",IF(TEXT(VALUE(LEFT(Q68,2)&amp;"/"&amp;MID(Q68,3,2)&amp;"/"&amp;RIGHT(Q68,2))+1,"aa")="aa",TEXT(VALUE(LEFT(Q68,2)&amp;"/"&amp;MID(Q68,3,2)&amp;"/"&amp;RIGHT(Q68,2))+1,"dd")&amp;TEXT(VALUE(LEFT(Q68,2)&amp;"/"&amp;MID(Q68,3,2)&amp;"/"&amp;RIGHT(Q68,2))+1,"mm")&amp;TEXT(VALUE(LEFT(Q68,2)&amp;"/"&amp;MID(Q68,3,2)&amp;"/"&amp;RIGHT(Q68,2))+1,"yy")&amp;"0"&amp;TELA_INCIAL!$D$19*100&amp;"00"&amp;"000",TEXT(VALUE(LEFT(Q68,2)&amp;"/"&amp;MID(Q68,3,2)&amp;"/"&amp;RIGHT(Q68,2))+1,"dd")&amp;TEXT(VALUE(LEFT(Q68,2)&amp;"/"&amp;MID(Q68,3,2)&amp;"/"&amp;RIGHT(Q68,2))+1,"mm")&amp;TEXT(VALUE(LEFT(Q68,2)&amp;"/"&amp;MID(Q68,3,2)&amp;"/"&amp;RIGHT(Q68,2))+1,"aa")&amp;"0"&amp;TELA_INCIAL!$D$19*100&amp;"00"&amp;"000"))),"",IF(TELA_INCIAL!$C$19="não","0000000000000",IF(TEXT(VALUE(LEFT(Q68,2)&amp;"/"&amp;MID(Q68,3,2)&amp;"/"&amp;RIGHT(Q68,2))+1,"aa")="aa",TEXT(VALUE(LEFT(Q68,2)&amp;"/"&amp;MID(Q68,3,2)&amp;"/"&amp;RIGHT(Q68,2))+1,"dd")&amp;TEXT(VALUE(LEFT(Q68,2)&amp;"/"&amp;MID(Q68,3,2)&amp;"/"&amp;RIGHT(Q68,2))+1,"mm")&amp;TEXT(VALUE(LEFT(Q68,2)&amp;"/"&amp;MID(Q68,3,2)&amp;"/"&amp;RIGHT(Q68,2))+1,"yy")&amp;"0"&amp;TELA_INCIAL!$D$19*100&amp;"00"&amp;"000",TEXT(VALUE(LEFT(Q68,2)&amp;"/"&amp;MID(Q68,3,2)&amp;"/"&amp;RIGHT(Q68,2))+1,"dd")&amp;TEXT(VALUE(LEFT(Q68,2)&amp;"/"&amp;MID(Q68,3,2)&amp;"/"&amp;RIGHT(Q68,2))+1,"mm")&amp;TEXT(VALUE(LEFT(Q68,2)&amp;"/"&amp;MID(Q68,3,2)&amp;"/"&amp;RIGHT(Q68,2))+1,"aa")&amp;"0"&amp;TELA_INCIAL!$D$19*100&amp;"00"&amp;"000")))</f>
        <v/>
      </c>
      <c r="AE68" s="22" t="str">
        <f>IF(TELA_INCIAL!D81="pf","01","02")</f>
        <v>02</v>
      </c>
      <c r="AF68" s="29" t="str">
        <f>IF(TELA_INCIAL!C81="","00000000000000",TEXT(SUBSTITUTE(SUBSTITUTE(SUBSTITUTE(TELA_INCIAL!C81,".",""),"-",""),"/",""),"00000000000000"))</f>
        <v>00000000000000</v>
      </c>
      <c r="AG68" s="20" t="str">
        <f>LEFT(TELA_INCIAL!B81,40)&amp;REPT(" ",40-LEN(TELA_INCIAL!B81))</f>
        <v xml:space="preserve">                                        </v>
      </c>
      <c r="AH68" s="20" t="str">
        <f>LEFT(TELA_INCIAL!F81,40)&amp;REPT(" ",40-LEN(TELA_INCIAL!F81))</f>
        <v xml:space="preserve">                                        </v>
      </c>
      <c r="AI68" s="20" t="str">
        <f>LEFT(TELA_INCIAL!G81,10)&amp;REPT(" ",10-LEN(TELA_INCIAL!G81))</f>
        <v xml:space="preserve">          </v>
      </c>
      <c r="AJ68" s="20" t="str">
        <f t="shared" si="9"/>
        <v xml:space="preserve">  </v>
      </c>
      <c r="AK68" s="20" t="str">
        <f>TEXT(SUBSTITUTE(SUBSTITUTE(SUBSTITUTE(TELA_INCIAL!E81," ",""),".",""),"-",""),"00000000")</f>
        <v/>
      </c>
      <c r="AL68" s="20" t="str">
        <f>LEFT(TELA_INCIAL!H81,15)&amp;REPT(" ",15-LEN(TELA_INCIAL!H81))</f>
        <v xml:space="preserve">               </v>
      </c>
      <c r="AM68" s="20" t="str">
        <f>LEFT(TELA_INCIAL!I81,2)</f>
        <v/>
      </c>
      <c r="AN68" s="20" t="str">
        <f t="shared" si="10"/>
        <v xml:space="preserve">                              </v>
      </c>
      <c r="AO68" s="20" t="str">
        <f t="shared" si="11"/>
        <v xml:space="preserve">       </v>
      </c>
      <c r="AP68" s="20">
        <v>422</v>
      </c>
      <c r="AQ68" s="24" t="s">
        <v>71</v>
      </c>
      <c r="AR68" s="20" t="str">
        <f t="shared" si="16"/>
        <v>000058</v>
      </c>
      <c r="AS68" s="69" t="str">
        <f t="shared" si="17"/>
        <v/>
      </c>
      <c r="AT68" s="9">
        <f t="shared" si="13"/>
        <v>0</v>
      </c>
      <c r="AZ68" s="1"/>
      <c r="BA68" s="1">
        <v>13100</v>
      </c>
      <c r="BB68" s="9" t="s">
        <v>215</v>
      </c>
    </row>
    <row r="69" spans="1:54" x14ac:dyDescent="0.25">
      <c r="A69" s="9"/>
      <c r="B69" s="20" t="str">
        <f>IF(TELA_INCIAL!B82="","",1)</f>
        <v/>
      </c>
      <c r="C69" s="24" t="str">
        <f>TEXT(TELA_INCIAL!$C$9,"00")</f>
        <v>02</v>
      </c>
      <c r="D69" s="18" t="str">
        <f>TEXT(LEFT(SUBSTITUTE(SUBSTITUTE(SUBSTITUTE(TELA_INCIAL!$C$8,"/",""),"-",""),".",""),14),"00000000000000")</f>
        <v>11111111100011</v>
      </c>
      <c r="E69" s="20" t="str">
        <f t="shared" si="2"/>
        <v>15500000002000</v>
      </c>
      <c r="F69" s="20" t="str">
        <f t="shared" si="3"/>
        <v xml:space="preserve">      </v>
      </c>
      <c r="G69" s="20" t="str">
        <f t="shared" si="4"/>
        <v xml:space="preserve">                         </v>
      </c>
      <c r="H69" s="25" t="str">
        <f t="shared" si="14"/>
        <v>000000058</v>
      </c>
      <c r="I69" s="20" t="str">
        <f t="shared" si="6"/>
        <v xml:space="preserve">                              </v>
      </c>
      <c r="J69" s="20">
        <v>0</v>
      </c>
      <c r="K69" s="21" t="s">
        <v>121</v>
      </c>
      <c r="L69" s="20" t="s">
        <v>122</v>
      </c>
      <c r="M69" s="21" t="str">
        <f>IF(TELA_INCIAL!$C$14="Vinculada","10",IF(TELA_INCIAL!$C$20="não","00",TEXT(TELA_INCIAL!$D$20,"00")))</f>
        <v>00</v>
      </c>
      <c r="N69" s="20">
        <f>IF(TELA_INCIAL!$C$14="Vinculada",2,1)</f>
        <v>1</v>
      </c>
      <c r="O69" s="21" t="s">
        <v>64</v>
      </c>
      <c r="P69" s="26" t="str">
        <f t="shared" si="15"/>
        <v>0000000058</v>
      </c>
      <c r="Q69" s="27" t="str">
        <f>IF(TEXT(TELA_INCIAL!K82,"aa")="aa",TEXT(TELA_INCIAL!K82,"dd")&amp;TEXT(TELA_INCIAL!K82,"mm")&amp;TEXT(TELA_INCIAL!K82,"yy"),TEXT(TELA_INCIAL!K82,"dd")&amp;TEXT(TELA_INCIAL!K82,"mm")&amp;TEXT(TELA_INCIAL!K82,"aa"))</f>
        <v>000100</v>
      </c>
      <c r="R69" s="23" t="str">
        <f>TEXT(SUBSTITUTE(TEXT(TELA_INCIAL!J82,"###0,00"),",",""),"0000000000000")</f>
        <v>0000000000000</v>
      </c>
      <c r="S69" s="20">
        <v>422</v>
      </c>
      <c r="T69" s="20" t="str">
        <f t="shared" si="0"/>
        <v>15500</v>
      </c>
      <c r="U69" s="21" t="s">
        <v>64</v>
      </c>
      <c r="V69" s="20" t="s">
        <v>124</v>
      </c>
      <c r="W69" s="20" t="str">
        <f t="shared" ca="1" si="8"/>
        <v>280619</v>
      </c>
      <c r="X6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69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6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69" s="23" t="str">
        <f>IF(TELA_INCIAL!$C$18="sim",TEXT(SUBSTITUTE(TEXT((R69/100)*TELA_INCIAL!$D$18,"###0,00"),",",""),"0000000000000"),REPT(0,13))</f>
        <v>0000000000000</v>
      </c>
      <c r="AA69" s="20" t="s">
        <v>125</v>
      </c>
      <c r="AB69" s="20" t="s">
        <v>126</v>
      </c>
      <c r="AC69" s="20" t="s">
        <v>126</v>
      </c>
      <c r="AD69" s="20" t="str">
        <f>IF(ISERROR(IF(TELA_INCIAL!$C$19="não","0000000000000",IF(TEXT(VALUE(LEFT(Q69,2)&amp;"/"&amp;MID(Q69,3,2)&amp;"/"&amp;RIGHT(Q69,2))+1,"aa")="aa",TEXT(VALUE(LEFT(Q69,2)&amp;"/"&amp;MID(Q69,3,2)&amp;"/"&amp;RIGHT(Q69,2))+1,"dd")&amp;TEXT(VALUE(LEFT(Q69,2)&amp;"/"&amp;MID(Q69,3,2)&amp;"/"&amp;RIGHT(Q69,2))+1,"mm")&amp;TEXT(VALUE(LEFT(Q69,2)&amp;"/"&amp;MID(Q69,3,2)&amp;"/"&amp;RIGHT(Q69,2))+1,"yy")&amp;"0"&amp;TELA_INCIAL!$D$19*100&amp;"00"&amp;"000",TEXT(VALUE(LEFT(Q69,2)&amp;"/"&amp;MID(Q69,3,2)&amp;"/"&amp;RIGHT(Q69,2))+1,"dd")&amp;TEXT(VALUE(LEFT(Q69,2)&amp;"/"&amp;MID(Q69,3,2)&amp;"/"&amp;RIGHT(Q69,2))+1,"mm")&amp;TEXT(VALUE(LEFT(Q69,2)&amp;"/"&amp;MID(Q69,3,2)&amp;"/"&amp;RIGHT(Q69,2))+1,"aa")&amp;"0"&amp;TELA_INCIAL!$D$19*100&amp;"00"&amp;"000"))),"",IF(TELA_INCIAL!$C$19="não","0000000000000",IF(TEXT(VALUE(LEFT(Q69,2)&amp;"/"&amp;MID(Q69,3,2)&amp;"/"&amp;RIGHT(Q69,2))+1,"aa")="aa",TEXT(VALUE(LEFT(Q69,2)&amp;"/"&amp;MID(Q69,3,2)&amp;"/"&amp;RIGHT(Q69,2))+1,"dd")&amp;TEXT(VALUE(LEFT(Q69,2)&amp;"/"&amp;MID(Q69,3,2)&amp;"/"&amp;RIGHT(Q69,2))+1,"mm")&amp;TEXT(VALUE(LEFT(Q69,2)&amp;"/"&amp;MID(Q69,3,2)&amp;"/"&amp;RIGHT(Q69,2))+1,"yy")&amp;"0"&amp;TELA_INCIAL!$D$19*100&amp;"00"&amp;"000",TEXT(VALUE(LEFT(Q69,2)&amp;"/"&amp;MID(Q69,3,2)&amp;"/"&amp;RIGHT(Q69,2))+1,"dd")&amp;TEXT(VALUE(LEFT(Q69,2)&amp;"/"&amp;MID(Q69,3,2)&amp;"/"&amp;RIGHT(Q69,2))+1,"mm")&amp;TEXT(VALUE(LEFT(Q69,2)&amp;"/"&amp;MID(Q69,3,2)&amp;"/"&amp;RIGHT(Q69,2))+1,"aa")&amp;"0"&amp;TELA_INCIAL!$D$19*100&amp;"00"&amp;"000")))</f>
        <v/>
      </c>
      <c r="AE69" s="22" t="str">
        <f>IF(TELA_INCIAL!D82="pf","01","02")</f>
        <v>02</v>
      </c>
      <c r="AF69" s="29" t="str">
        <f>IF(TELA_INCIAL!C82="","00000000000000",TEXT(SUBSTITUTE(SUBSTITUTE(SUBSTITUTE(TELA_INCIAL!C82,".",""),"-",""),"/",""),"00000000000000"))</f>
        <v>00000000000000</v>
      </c>
      <c r="AG69" s="20" t="str">
        <f>LEFT(TELA_INCIAL!B82,40)&amp;REPT(" ",40-LEN(TELA_INCIAL!B82))</f>
        <v xml:space="preserve">                                        </v>
      </c>
      <c r="AH69" s="20" t="str">
        <f>LEFT(TELA_INCIAL!F82,40)&amp;REPT(" ",40-LEN(TELA_INCIAL!F82))</f>
        <v xml:space="preserve">                                        </v>
      </c>
      <c r="AI69" s="20" t="str">
        <f>LEFT(TELA_INCIAL!G82,10)&amp;REPT(" ",10-LEN(TELA_INCIAL!G82))</f>
        <v xml:space="preserve">          </v>
      </c>
      <c r="AJ69" s="20" t="str">
        <f t="shared" si="9"/>
        <v xml:space="preserve">  </v>
      </c>
      <c r="AK69" s="20" t="str">
        <f>TEXT(SUBSTITUTE(SUBSTITUTE(SUBSTITUTE(TELA_INCIAL!E82," ",""),".",""),"-",""),"00000000")</f>
        <v/>
      </c>
      <c r="AL69" s="20" t="str">
        <f>LEFT(TELA_INCIAL!H82,15)&amp;REPT(" ",15-LEN(TELA_INCIAL!H82))</f>
        <v xml:space="preserve">               </v>
      </c>
      <c r="AM69" s="20" t="str">
        <f>LEFT(TELA_INCIAL!I82,2)</f>
        <v/>
      </c>
      <c r="AN69" s="20" t="str">
        <f t="shared" si="10"/>
        <v xml:space="preserve">                              </v>
      </c>
      <c r="AO69" s="20" t="str">
        <f t="shared" si="11"/>
        <v xml:space="preserve">       </v>
      </c>
      <c r="AP69" s="20">
        <v>422</v>
      </c>
      <c r="AQ69" s="24" t="s">
        <v>71</v>
      </c>
      <c r="AR69" s="20" t="str">
        <f t="shared" si="16"/>
        <v>000059</v>
      </c>
      <c r="AS69" s="69" t="str">
        <f t="shared" si="17"/>
        <v/>
      </c>
      <c r="AT69" s="9">
        <f t="shared" si="13"/>
        <v>0</v>
      </c>
      <c r="AZ69" s="1"/>
      <c r="BA69" s="1">
        <v>13500</v>
      </c>
      <c r="BB69" s="9" t="s">
        <v>216</v>
      </c>
    </row>
    <row r="70" spans="1:54" x14ac:dyDescent="0.25">
      <c r="A70" s="9"/>
      <c r="B70" s="20" t="str">
        <f>IF(TELA_INCIAL!B83="","",1)</f>
        <v/>
      </c>
      <c r="C70" s="24" t="str">
        <f>TEXT(TELA_INCIAL!$C$9,"00")</f>
        <v>02</v>
      </c>
      <c r="D70" s="18" t="str">
        <f>TEXT(LEFT(SUBSTITUTE(SUBSTITUTE(SUBSTITUTE(TELA_INCIAL!$C$8,"/",""),"-",""),".",""),14),"00000000000000")</f>
        <v>11111111100011</v>
      </c>
      <c r="E70" s="20" t="str">
        <f t="shared" si="2"/>
        <v>15500000002000</v>
      </c>
      <c r="F70" s="20" t="str">
        <f t="shared" si="3"/>
        <v xml:space="preserve">      </v>
      </c>
      <c r="G70" s="20" t="str">
        <f t="shared" si="4"/>
        <v xml:space="preserve">                         </v>
      </c>
      <c r="H70" s="25" t="str">
        <f t="shared" si="14"/>
        <v>000000059</v>
      </c>
      <c r="I70" s="20" t="str">
        <f t="shared" si="6"/>
        <v xml:space="preserve">                              </v>
      </c>
      <c r="J70" s="20">
        <v>0</v>
      </c>
      <c r="K70" s="21" t="s">
        <v>121</v>
      </c>
      <c r="L70" s="20" t="s">
        <v>122</v>
      </c>
      <c r="M70" s="21" t="str">
        <f>IF(TELA_INCIAL!$C$14="Vinculada","10",IF(TELA_INCIAL!$C$20="não","00",TEXT(TELA_INCIAL!$D$20,"00")))</f>
        <v>00</v>
      </c>
      <c r="N70" s="20">
        <f>IF(TELA_INCIAL!$C$14="Vinculada",2,1)</f>
        <v>1</v>
      </c>
      <c r="O70" s="21" t="s">
        <v>64</v>
      </c>
      <c r="P70" s="26" t="str">
        <f t="shared" si="15"/>
        <v>0000000059</v>
      </c>
      <c r="Q70" s="27" t="str">
        <f>IF(TEXT(TELA_INCIAL!K83,"aa")="aa",TEXT(TELA_INCIAL!K83,"dd")&amp;TEXT(TELA_INCIAL!K83,"mm")&amp;TEXT(TELA_INCIAL!K83,"yy"),TEXT(TELA_INCIAL!K83,"dd")&amp;TEXT(TELA_INCIAL!K83,"mm")&amp;TEXT(TELA_INCIAL!K83,"aa"))</f>
        <v>000100</v>
      </c>
      <c r="R70" s="23" t="str">
        <f>TEXT(SUBSTITUTE(TEXT(TELA_INCIAL!J83,"###0,00"),",",""),"0000000000000")</f>
        <v>0000000000000</v>
      </c>
      <c r="S70" s="20">
        <v>422</v>
      </c>
      <c r="T70" s="20" t="str">
        <f t="shared" si="0"/>
        <v>15500</v>
      </c>
      <c r="U70" s="21" t="s">
        <v>64</v>
      </c>
      <c r="V70" s="20" t="s">
        <v>124</v>
      </c>
      <c r="W70" s="20" t="str">
        <f t="shared" ca="1" si="8"/>
        <v>280619</v>
      </c>
      <c r="X7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0" s="23" t="str">
        <f>IF(TELA_INCIAL!$C$18="sim",TEXT(SUBSTITUTE(TEXT((R70/100)*TELA_INCIAL!$D$18,"###0,00"),",",""),"0000000000000"),REPT(0,13))</f>
        <v>0000000000000</v>
      </c>
      <c r="AA70" s="20" t="s">
        <v>125</v>
      </c>
      <c r="AB70" s="20" t="s">
        <v>126</v>
      </c>
      <c r="AC70" s="20" t="s">
        <v>126</v>
      </c>
      <c r="AD70" s="20" t="str">
        <f>IF(ISERROR(IF(TELA_INCIAL!$C$19="não","0000000000000",IF(TEXT(VALUE(LEFT(Q70,2)&amp;"/"&amp;MID(Q70,3,2)&amp;"/"&amp;RIGHT(Q70,2))+1,"aa")="aa",TEXT(VALUE(LEFT(Q70,2)&amp;"/"&amp;MID(Q70,3,2)&amp;"/"&amp;RIGHT(Q70,2))+1,"dd")&amp;TEXT(VALUE(LEFT(Q70,2)&amp;"/"&amp;MID(Q70,3,2)&amp;"/"&amp;RIGHT(Q70,2))+1,"mm")&amp;TEXT(VALUE(LEFT(Q70,2)&amp;"/"&amp;MID(Q70,3,2)&amp;"/"&amp;RIGHT(Q70,2))+1,"yy")&amp;"0"&amp;TELA_INCIAL!$D$19*100&amp;"00"&amp;"000",TEXT(VALUE(LEFT(Q70,2)&amp;"/"&amp;MID(Q70,3,2)&amp;"/"&amp;RIGHT(Q70,2))+1,"dd")&amp;TEXT(VALUE(LEFT(Q70,2)&amp;"/"&amp;MID(Q70,3,2)&amp;"/"&amp;RIGHT(Q70,2))+1,"mm")&amp;TEXT(VALUE(LEFT(Q70,2)&amp;"/"&amp;MID(Q70,3,2)&amp;"/"&amp;RIGHT(Q70,2))+1,"aa")&amp;"0"&amp;TELA_INCIAL!$D$19*100&amp;"00"&amp;"000"))),"",IF(TELA_INCIAL!$C$19="não","0000000000000",IF(TEXT(VALUE(LEFT(Q70,2)&amp;"/"&amp;MID(Q70,3,2)&amp;"/"&amp;RIGHT(Q70,2))+1,"aa")="aa",TEXT(VALUE(LEFT(Q70,2)&amp;"/"&amp;MID(Q70,3,2)&amp;"/"&amp;RIGHT(Q70,2))+1,"dd")&amp;TEXT(VALUE(LEFT(Q70,2)&amp;"/"&amp;MID(Q70,3,2)&amp;"/"&amp;RIGHT(Q70,2))+1,"mm")&amp;TEXT(VALUE(LEFT(Q70,2)&amp;"/"&amp;MID(Q70,3,2)&amp;"/"&amp;RIGHT(Q70,2))+1,"yy")&amp;"0"&amp;TELA_INCIAL!$D$19*100&amp;"00"&amp;"000",TEXT(VALUE(LEFT(Q70,2)&amp;"/"&amp;MID(Q70,3,2)&amp;"/"&amp;RIGHT(Q70,2))+1,"dd")&amp;TEXT(VALUE(LEFT(Q70,2)&amp;"/"&amp;MID(Q70,3,2)&amp;"/"&amp;RIGHT(Q70,2))+1,"mm")&amp;TEXT(VALUE(LEFT(Q70,2)&amp;"/"&amp;MID(Q70,3,2)&amp;"/"&amp;RIGHT(Q70,2))+1,"aa")&amp;"0"&amp;TELA_INCIAL!$D$19*100&amp;"00"&amp;"000")))</f>
        <v/>
      </c>
      <c r="AE70" s="22" t="str">
        <f>IF(TELA_INCIAL!D83="pf","01","02")</f>
        <v>02</v>
      </c>
      <c r="AF70" s="29" t="str">
        <f>IF(TELA_INCIAL!C83="","00000000000000",TEXT(SUBSTITUTE(SUBSTITUTE(SUBSTITUTE(TELA_INCIAL!C83,".",""),"-",""),"/",""),"00000000000000"))</f>
        <v>00000000000000</v>
      </c>
      <c r="AG70" s="20" t="str">
        <f>LEFT(TELA_INCIAL!B83,40)&amp;REPT(" ",40-LEN(TELA_INCIAL!B83))</f>
        <v xml:space="preserve">                                        </v>
      </c>
      <c r="AH70" s="20" t="str">
        <f>LEFT(TELA_INCIAL!F83,40)&amp;REPT(" ",40-LEN(TELA_INCIAL!F83))</f>
        <v xml:space="preserve">                                        </v>
      </c>
      <c r="AI70" s="20" t="str">
        <f>LEFT(TELA_INCIAL!G83,10)&amp;REPT(" ",10-LEN(TELA_INCIAL!G83))</f>
        <v xml:space="preserve">          </v>
      </c>
      <c r="AJ70" s="20" t="str">
        <f t="shared" si="9"/>
        <v xml:space="preserve">  </v>
      </c>
      <c r="AK70" s="20" t="str">
        <f>TEXT(SUBSTITUTE(SUBSTITUTE(SUBSTITUTE(TELA_INCIAL!E83," ",""),".",""),"-",""),"00000000")</f>
        <v/>
      </c>
      <c r="AL70" s="20" t="str">
        <f>LEFT(TELA_INCIAL!H83,15)&amp;REPT(" ",15-LEN(TELA_INCIAL!H83))</f>
        <v xml:space="preserve">               </v>
      </c>
      <c r="AM70" s="20" t="str">
        <f>LEFT(TELA_INCIAL!I83,2)</f>
        <v/>
      </c>
      <c r="AN70" s="20" t="str">
        <f t="shared" si="10"/>
        <v xml:space="preserve">                              </v>
      </c>
      <c r="AO70" s="20" t="str">
        <f t="shared" si="11"/>
        <v xml:space="preserve">       </v>
      </c>
      <c r="AP70" s="20">
        <v>422</v>
      </c>
      <c r="AQ70" s="24" t="s">
        <v>71</v>
      </c>
      <c r="AR70" s="20" t="str">
        <f t="shared" si="16"/>
        <v>000060</v>
      </c>
      <c r="AS70" s="69" t="str">
        <f t="shared" si="17"/>
        <v/>
      </c>
      <c r="AT70" s="9">
        <f t="shared" si="13"/>
        <v>0</v>
      </c>
      <c r="AZ70" s="1"/>
      <c r="BA70" s="1">
        <v>13600</v>
      </c>
      <c r="BB70" s="9" t="s">
        <v>217</v>
      </c>
    </row>
    <row r="71" spans="1:54" x14ac:dyDescent="0.25">
      <c r="A71" s="9"/>
      <c r="B71" s="20" t="str">
        <f>IF(TELA_INCIAL!B84="","",1)</f>
        <v/>
      </c>
      <c r="C71" s="24" t="str">
        <f>TEXT(TELA_INCIAL!$C$9,"00")</f>
        <v>02</v>
      </c>
      <c r="D71" s="18" t="str">
        <f>TEXT(LEFT(SUBSTITUTE(SUBSTITUTE(SUBSTITUTE(TELA_INCIAL!$C$8,"/",""),"-",""),".",""),14),"00000000000000")</f>
        <v>11111111100011</v>
      </c>
      <c r="E71" s="20" t="str">
        <f t="shared" si="2"/>
        <v>15500000002000</v>
      </c>
      <c r="F71" s="20" t="str">
        <f t="shared" si="3"/>
        <v xml:space="preserve">      </v>
      </c>
      <c r="G71" s="20" t="str">
        <f t="shared" si="4"/>
        <v xml:space="preserve">                         </v>
      </c>
      <c r="H71" s="25" t="str">
        <f t="shared" si="14"/>
        <v>000000060</v>
      </c>
      <c r="I71" s="20" t="str">
        <f t="shared" si="6"/>
        <v xml:space="preserve">                              </v>
      </c>
      <c r="J71" s="20">
        <v>0</v>
      </c>
      <c r="K71" s="21" t="s">
        <v>121</v>
      </c>
      <c r="L71" s="20" t="s">
        <v>122</v>
      </c>
      <c r="M71" s="21" t="str">
        <f>IF(TELA_INCIAL!$C$14="Vinculada","10",IF(TELA_INCIAL!$C$20="não","00",TEXT(TELA_INCIAL!$D$20,"00")))</f>
        <v>00</v>
      </c>
      <c r="N71" s="20">
        <f>IF(TELA_INCIAL!$C$14="Vinculada",2,1)</f>
        <v>1</v>
      </c>
      <c r="O71" s="21" t="s">
        <v>64</v>
      </c>
      <c r="P71" s="26" t="str">
        <f t="shared" si="15"/>
        <v>0000000060</v>
      </c>
      <c r="Q71" s="27" t="str">
        <f>IF(TEXT(TELA_INCIAL!K84,"aa")="aa",TEXT(TELA_INCIAL!K84,"dd")&amp;TEXT(TELA_INCIAL!K84,"mm")&amp;TEXT(TELA_INCIAL!K84,"yy"),TEXT(TELA_INCIAL!K84,"dd")&amp;TEXT(TELA_INCIAL!K84,"mm")&amp;TEXT(TELA_INCIAL!K84,"aa"))</f>
        <v>000100</v>
      </c>
      <c r="R71" s="23" t="str">
        <f>TEXT(SUBSTITUTE(TEXT(TELA_INCIAL!J84,"###0,00"),",",""),"0000000000000")</f>
        <v>0000000000000</v>
      </c>
      <c r="S71" s="20">
        <v>422</v>
      </c>
      <c r="T71" s="20" t="str">
        <f t="shared" si="0"/>
        <v>15500</v>
      </c>
      <c r="U71" s="21" t="s">
        <v>64</v>
      </c>
      <c r="V71" s="20" t="s">
        <v>124</v>
      </c>
      <c r="W71" s="20" t="str">
        <f t="shared" ca="1" si="8"/>
        <v>280619</v>
      </c>
      <c r="X7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1" s="23" t="str">
        <f>IF(TELA_INCIAL!$C$18="sim",TEXT(SUBSTITUTE(TEXT((R71/100)*TELA_INCIAL!$D$18,"###0,00"),",",""),"0000000000000"),REPT(0,13))</f>
        <v>0000000000000</v>
      </c>
      <c r="AA71" s="20" t="s">
        <v>125</v>
      </c>
      <c r="AB71" s="20" t="s">
        <v>126</v>
      </c>
      <c r="AC71" s="20" t="s">
        <v>126</v>
      </c>
      <c r="AD71" s="20" t="str">
        <f>IF(ISERROR(IF(TELA_INCIAL!$C$19="não","0000000000000",IF(TEXT(VALUE(LEFT(Q71,2)&amp;"/"&amp;MID(Q71,3,2)&amp;"/"&amp;RIGHT(Q71,2))+1,"aa")="aa",TEXT(VALUE(LEFT(Q71,2)&amp;"/"&amp;MID(Q71,3,2)&amp;"/"&amp;RIGHT(Q71,2))+1,"dd")&amp;TEXT(VALUE(LEFT(Q71,2)&amp;"/"&amp;MID(Q71,3,2)&amp;"/"&amp;RIGHT(Q71,2))+1,"mm")&amp;TEXT(VALUE(LEFT(Q71,2)&amp;"/"&amp;MID(Q71,3,2)&amp;"/"&amp;RIGHT(Q71,2))+1,"yy")&amp;"0"&amp;TELA_INCIAL!$D$19*100&amp;"00"&amp;"000",TEXT(VALUE(LEFT(Q71,2)&amp;"/"&amp;MID(Q71,3,2)&amp;"/"&amp;RIGHT(Q71,2))+1,"dd")&amp;TEXT(VALUE(LEFT(Q71,2)&amp;"/"&amp;MID(Q71,3,2)&amp;"/"&amp;RIGHT(Q71,2))+1,"mm")&amp;TEXT(VALUE(LEFT(Q71,2)&amp;"/"&amp;MID(Q71,3,2)&amp;"/"&amp;RIGHT(Q71,2))+1,"aa")&amp;"0"&amp;TELA_INCIAL!$D$19*100&amp;"00"&amp;"000"))),"",IF(TELA_INCIAL!$C$19="não","0000000000000",IF(TEXT(VALUE(LEFT(Q71,2)&amp;"/"&amp;MID(Q71,3,2)&amp;"/"&amp;RIGHT(Q71,2))+1,"aa")="aa",TEXT(VALUE(LEFT(Q71,2)&amp;"/"&amp;MID(Q71,3,2)&amp;"/"&amp;RIGHT(Q71,2))+1,"dd")&amp;TEXT(VALUE(LEFT(Q71,2)&amp;"/"&amp;MID(Q71,3,2)&amp;"/"&amp;RIGHT(Q71,2))+1,"mm")&amp;TEXT(VALUE(LEFT(Q71,2)&amp;"/"&amp;MID(Q71,3,2)&amp;"/"&amp;RIGHT(Q71,2))+1,"yy")&amp;"0"&amp;TELA_INCIAL!$D$19*100&amp;"00"&amp;"000",TEXT(VALUE(LEFT(Q71,2)&amp;"/"&amp;MID(Q71,3,2)&amp;"/"&amp;RIGHT(Q71,2))+1,"dd")&amp;TEXT(VALUE(LEFT(Q71,2)&amp;"/"&amp;MID(Q71,3,2)&amp;"/"&amp;RIGHT(Q71,2))+1,"mm")&amp;TEXT(VALUE(LEFT(Q71,2)&amp;"/"&amp;MID(Q71,3,2)&amp;"/"&amp;RIGHT(Q71,2))+1,"aa")&amp;"0"&amp;TELA_INCIAL!$D$19*100&amp;"00"&amp;"000")))</f>
        <v/>
      </c>
      <c r="AE71" s="22" t="str">
        <f>IF(TELA_INCIAL!D84="pf","01","02")</f>
        <v>02</v>
      </c>
      <c r="AF71" s="29" t="str">
        <f>IF(TELA_INCIAL!C84="","00000000000000",TEXT(SUBSTITUTE(SUBSTITUTE(SUBSTITUTE(TELA_INCIAL!C84,".",""),"-",""),"/",""),"00000000000000"))</f>
        <v>00000000000000</v>
      </c>
      <c r="AG71" s="20" t="str">
        <f>LEFT(TELA_INCIAL!B84,40)&amp;REPT(" ",40-LEN(TELA_INCIAL!B84))</f>
        <v xml:space="preserve">                                        </v>
      </c>
      <c r="AH71" s="20" t="str">
        <f>LEFT(TELA_INCIAL!F84,40)&amp;REPT(" ",40-LEN(TELA_INCIAL!F84))</f>
        <v xml:space="preserve">                                        </v>
      </c>
      <c r="AI71" s="20" t="str">
        <f>LEFT(TELA_INCIAL!G84,10)&amp;REPT(" ",10-LEN(TELA_INCIAL!G84))</f>
        <v xml:space="preserve">          </v>
      </c>
      <c r="AJ71" s="20" t="str">
        <f t="shared" si="9"/>
        <v xml:space="preserve">  </v>
      </c>
      <c r="AK71" s="20" t="str">
        <f>TEXT(SUBSTITUTE(SUBSTITUTE(SUBSTITUTE(TELA_INCIAL!E84," ",""),".",""),"-",""),"00000000")</f>
        <v/>
      </c>
      <c r="AL71" s="20" t="str">
        <f>LEFT(TELA_INCIAL!H84,15)&amp;REPT(" ",15-LEN(TELA_INCIAL!H84))</f>
        <v xml:space="preserve">               </v>
      </c>
      <c r="AM71" s="20" t="str">
        <f>LEFT(TELA_INCIAL!I84,2)</f>
        <v/>
      </c>
      <c r="AN71" s="20" t="str">
        <f t="shared" si="10"/>
        <v xml:space="preserve">                              </v>
      </c>
      <c r="AO71" s="20" t="str">
        <f t="shared" si="11"/>
        <v xml:space="preserve">       </v>
      </c>
      <c r="AP71" s="20">
        <v>422</v>
      </c>
      <c r="AQ71" s="24" t="s">
        <v>71</v>
      </c>
      <c r="AR71" s="20" t="str">
        <f t="shared" si="16"/>
        <v>000061</v>
      </c>
      <c r="AS71" s="69" t="str">
        <f t="shared" si="17"/>
        <v/>
      </c>
      <c r="AT71" s="9">
        <f t="shared" si="13"/>
        <v>0</v>
      </c>
      <c r="AZ71" s="1"/>
      <c r="BA71" s="1">
        <v>13700</v>
      </c>
      <c r="BB71" s="9" t="s">
        <v>218</v>
      </c>
    </row>
    <row r="72" spans="1:54" x14ac:dyDescent="0.25">
      <c r="A72" s="9"/>
      <c r="B72" s="20" t="str">
        <f>IF(TELA_INCIAL!B85="","",1)</f>
        <v/>
      </c>
      <c r="C72" s="24" t="str">
        <f>TEXT(TELA_INCIAL!$C$9,"00")</f>
        <v>02</v>
      </c>
      <c r="D72" s="18" t="str">
        <f>TEXT(LEFT(SUBSTITUTE(SUBSTITUTE(SUBSTITUTE(TELA_INCIAL!$C$8,"/",""),"-",""),".",""),14),"00000000000000")</f>
        <v>11111111100011</v>
      </c>
      <c r="E72" s="20" t="str">
        <f t="shared" si="2"/>
        <v>15500000002000</v>
      </c>
      <c r="F72" s="20" t="str">
        <f t="shared" si="3"/>
        <v xml:space="preserve">      </v>
      </c>
      <c r="G72" s="20" t="str">
        <f t="shared" si="4"/>
        <v xml:space="preserve">                         </v>
      </c>
      <c r="H72" s="25" t="str">
        <f t="shared" si="14"/>
        <v>000000061</v>
      </c>
      <c r="I72" s="20" t="str">
        <f t="shared" si="6"/>
        <v xml:space="preserve">                              </v>
      </c>
      <c r="J72" s="20">
        <v>0</v>
      </c>
      <c r="K72" s="21" t="s">
        <v>121</v>
      </c>
      <c r="L72" s="20" t="s">
        <v>122</v>
      </c>
      <c r="M72" s="21" t="str">
        <f>IF(TELA_INCIAL!$C$14="Vinculada","10",IF(TELA_INCIAL!$C$20="não","00",TEXT(TELA_INCIAL!$D$20,"00")))</f>
        <v>00</v>
      </c>
      <c r="N72" s="20">
        <f>IF(TELA_INCIAL!$C$14="Vinculada",2,1)</f>
        <v>1</v>
      </c>
      <c r="O72" s="21" t="s">
        <v>64</v>
      </c>
      <c r="P72" s="26" t="str">
        <f t="shared" si="15"/>
        <v>0000000061</v>
      </c>
      <c r="Q72" s="27" t="str">
        <f>IF(TEXT(TELA_INCIAL!K85,"aa")="aa",TEXT(TELA_INCIAL!K85,"dd")&amp;TEXT(TELA_INCIAL!K85,"mm")&amp;TEXT(TELA_INCIAL!K85,"yy"),TEXT(TELA_INCIAL!K85,"dd")&amp;TEXT(TELA_INCIAL!K85,"mm")&amp;TEXT(TELA_INCIAL!K85,"aa"))</f>
        <v>000100</v>
      </c>
      <c r="R72" s="23" t="str">
        <f>TEXT(SUBSTITUTE(TEXT(TELA_INCIAL!J85,"###0,00"),",",""),"0000000000000")</f>
        <v>0000000000000</v>
      </c>
      <c r="S72" s="20">
        <v>422</v>
      </c>
      <c r="T72" s="20" t="str">
        <f t="shared" si="0"/>
        <v>15500</v>
      </c>
      <c r="U72" s="21" t="s">
        <v>64</v>
      </c>
      <c r="V72" s="20" t="s">
        <v>124</v>
      </c>
      <c r="W72" s="20" t="str">
        <f t="shared" ca="1" si="8"/>
        <v>280619</v>
      </c>
      <c r="X7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2" s="23" t="str">
        <f>IF(TELA_INCIAL!$C$18="sim",TEXT(SUBSTITUTE(TEXT((R72/100)*TELA_INCIAL!$D$18,"###0,00"),",",""),"0000000000000"),REPT(0,13))</f>
        <v>0000000000000</v>
      </c>
      <c r="AA72" s="20" t="s">
        <v>125</v>
      </c>
      <c r="AB72" s="20" t="s">
        <v>126</v>
      </c>
      <c r="AC72" s="20" t="s">
        <v>126</v>
      </c>
      <c r="AD72" s="20" t="str">
        <f>IF(ISERROR(IF(TELA_INCIAL!$C$19="não","0000000000000",IF(TEXT(VALUE(LEFT(Q72,2)&amp;"/"&amp;MID(Q72,3,2)&amp;"/"&amp;RIGHT(Q72,2))+1,"aa")="aa",TEXT(VALUE(LEFT(Q72,2)&amp;"/"&amp;MID(Q72,3,2)&amp;"/"&amp;RIGHT(Q72,2))+1,"dd")&amp;TEXT(VALUE(LEFT(Q72,2)&amp;"/"&amp;MID(Q72,3,2)&amp;"/"&amp;RIGHT(Q72,2))+1,"mm")&amp;TEXT(VALUE(LEFT(Q72,2)&amp;"/"&amp;MID(Q72,3,2)&amp;"/"&amp;RIGHT(Q72,2))+1,"yy")&amp;"0"&amp;TELA_INCIAL!$D$19*100&amp;"00"&amp;"000",TEXT(VALUE(LEFT(Q72,2)&amp;"/"&amp;MID(Q72,3,2)&amp;"/"&amp;RIGHT(Q72,2))+1,"dd")&amp;TEXT(VALUE(LEFT(Q72,2)&amp;"/"&amp;MID(Q72,3,2)&amp;"/"&amp;RIGHT(Q72,2))+1,"mm")&amp;TEXT(VALUE(LEFT(Q72,2)&amp;"/"&amp;MID(Q72,3,2)&amp;"/"&amp;RIGHT(Q72,2))+1,"aa")&amp;"0"&amp;TELA_INCIAL!$D$19*100&amp;"00"&amp;"000"))),"",IF(TELA_INCIAL!$C$19="não","0000000000000",IF(TEXT(VALUE(LEFT(Q72,2)&amp;"/"&amp;MID(Q72,3,2)&amp;"/"&amp;RIGHT(Q72,2))+1,"aa")="aa",TEXT(VALUE(LEFT(Q72,2)&amp;"/"&amp;MID(Q72,3,2)&amp;"/"&amp;RIGHT(Q72,2))+1,"dd")&amp;TEXT(VALUE(LEFT(Q72,2)&amp;"/"&amp;MID(Q72,3,2)&amp;"/"&amp;RIGHT(Q72,2))+1,"mm")&amp;TEXT(VALUE(LEFT(Q72,2)&amp;"/"&amp;MID(Q72,3,2)&amp;"/"&amp;RIGHT(Q72,2))+1,"yy")&amp;"0"&amp;TELA_INCIAL!$D$19*100&amp;"00"&amp;"000",TEXT(VALUE(LEFT(Q72,2)&amp;"/"&amp;MID(Q72,3,2)&amp;"/"&amp;RIGHT(Q72,2))+1,"dd")&amp;TEXT(VALUE(LEFT(Q72,2)&amp;"/"&amp;MID(Q72,3,2)&amp;"/"&amp;RIGHT(Q72,2))+1,"mm")&amp;TEXT(VALUE(LEFT(Q72,2)&amp;"/"&amp;MID(Q72,3,2)&amp;"/"&amp;RIGHT(Q72,2))+1,"aa")&amp;"0"&amp;TELA_INCIAL!$D$19*100&amp;"00"&amp;"000")))</f>
        <v/>
      </c>
      <c r="AE72" s="22" t="str">
        <f>IF(TELA_INCIAL!D85="pf","01","02")</f>
        <v>02</v>
      </c>
      <c r="AF72" s="29" t="str">
        <f>IF(TELA_INCIAL!C85="","00000000000000",TEXT(SUBSTITUTE(SUBSTITUTE(SUBSTITUTE(TELA_INCIAL!C85,".",""),"-",""),"/",""),"00000000000000"))</f>
        <v>00000000000000</v>
      </c>
      <c r="AG72" s="20" t="str">
        <f>LEFT(TELA_INCIAL!B85,40)&amp;REPT(" ",40-LEN(TELA_INCIAL!B85))</f>
        <v xml:space="preserve">                                        </v>
      </c>
      <c r="AH72" s="20" t="str">
        <f>LEFT(TELA_INCIAL!F85,40)&amp;REPT(" ",40-LEN(TELA_INCIAL!F85))</f>
        <v xml:space="preserve">                                        </v>
      </c>
      <c r="AI72" s="20" t="str">
        <f>LEFT(TELA_INCIAL!G85,10)&amp;REPT(" ",10-LEN(TELA_INCIAL!G85))</f>
        <v xml:space="preserve">          </v>
      </c>
      <c r="AJ72" s="20" t="str">
        <f t="shared" si="9"/>
        <v xml:space="preserve">  </v>
      </c>
      <c r="AK72" s="20" t="str">
        <f>TEXT(SUBSTITUTE(SUBSTITUTE(SUBSTITUTE(TELA_INCIAL!E85," ",""),".",""),"-",""),"00000000")</f>
        <v/>
      </c>
      <c r="AL72" s="20" t="str">
        <f>LEFT(TELA_INCIAL!H85,15)&amp;REPT(" ",15-LEN(TELA_INCIAL!H85))</f>
        <v xml:space="preserve">               </v>
      </c>
      <c r="AM72" s="20" t="str">
        <f>LEFT(TELA_INCIAL!I85,2)</f>
        <v/>
      </c>
      <c r="AN72" s="20" t="str">
        <f t="shared" si="10"/>
        <v xml:space="preserve">                              </v>
      </c>
      <c r="AO72" s="20" t="str">
        <f t="shared" si="11"/>
        <v xml:space="preserve">       </v>
      </c>
      <c r="AP72" s="20">
        <v>422</v>
      </c>
      <c r="AQ72" s="24" t="s">
        <v>71</v>
      </c>
      <c r="AR72" s="20" t="str">
        <f t="shared" si="16"/>
        <v>000062</v>
      </c>
      <c r="AS72" s="69" t="str">
        <f t="shared" si="17"/>
        <v/>
      </c>
      <c r="AT72" s="9">
        <f t="shared" si="13"/>
        <v>0</v>
      </c>
      <c r="AZ72" s="1"/>
      <c r="BA72" s="1">
        <v>13800</v>
      </c>
      <c r="BB72" s="9" t="s">
        <v>219</v>
      </c>
    </row>
    <row r="73" spans="1:54" x14ac:dyDescent="0.25">
      <c r="A73" s="9"/>
      <c r="B73" s="20" t="str">
        <f>IF(TELA_INCIAL!B86="","",1)</f>
        <v/>
      </c>
      <c r="C73" s="24" t="str">
        <f>TEXT(TELA_INCIAL!$C$9,"00")</f>
        <v>02</v>
      </c>
      <c r="D73" s="18" t="str">
        <f>TEXT(LEFT(SUBSTITUTE(SUBSTITUTE(SUBSTITUTE(TELA_INCIAL!$C$8,"/",""),"-",""),".",""),14),"00000000000000")</f>
        <v>11111111100011</v>
      </c>
      <c r="E73" s="20" t="str">
        <f t="shared" si="2"/>
        <v>15500000002000</v>
      </c>
      <c r="F73" s="20" t="str">
        <f t="shared" si="3"/>
        <v xml:space="preserve">      </v>
      </c>
      <c r="G73" s="20" t="str">
        <f t="shared" si="4"/>
        <v xml:space="preserve">                         </v>
      </c>
      <c r="H73" s="25" t="str">
        <f t="shared" si="14"/>
        <v>000000062</v>
      </c>
      <c r="I73" s="20" t="str">
        <f t="shared" si="6"/>
        <v xml:space="preserve">                              </v>
      </c>
      <c r="J73" s="20">
        <v>0</v>
      </c>
      <c r="K73" s="21" t="s">
        <v>121</v>
      </c>
      <c r="L73" s="20" t="s">
        <v>122</v>
      </c>
      <c r="M73" s="21" t="str">
        <f>IF(TELA_INCIAL!$C$14="Vinculada","10",IF(TELA_INCIAL!$C$20="não","00",TEXT(TELA_INCIAL!$D$20,"00")))</f>
        <v>00</v>
      </c>
      <c r="N73" s="20">
        <f>IF(TELA_INCIAL!$C$14="Vinculada",2,1)</f>
        <v>1</v>
      </c>
      <c r="O73" s="21" t="s">
        <v>64</v>
      </c>
      <c r="P73" s="26" t="str">
        <f t="shared" si="15"/>
        <v>0000000062</v>
      </c>
      <c r="Q73" s="27" t="str">
        <f>IF(TEXT(TELA_INCIAL!K86,"aa")="aa",TEXT(TELA_INCIAL!K86,"dd")&amp;TEXT(TELA_INCIAL!K86,"mm")&amp;TEXT(TELA_INCIAL!K86,"yy"),TEXT(TELA_INCIAL!K86,"dd")&amp;TEXT(TELA_INCIAL!K86,"mm")&amp;TEXT(TELA_INCIAL!K86,"aa"))</f>
        <v>000100</v>
      </c>
      <c r="R73" s="23" t="str">
        <f>TEXT(SUBSTITUTE(TEXT(TELA_INCIAL!J86,"###0,00"),",",""),"0000000000000")</f>
        <v>0000000000000</v>
      </c>
      <c r="S73" s="20">
        <v>422</v>
      </c>
      <c r="T73" s="20" t="str">
        <f t="shared" si="0"/>
        <v>15500</v>
      </c>
      <c r="U73" s="21" t="s">
        <v>64</v>
      </c>
      <c r="V73" s="20" t="s">
        <v>124</v>
      </c>
      <c r="W73" s="20" t="str">
        <f t="shared" ca="1" si="8"/>
        <v>280619</v>
      </c>
      <c r="X7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3" s="23" t="str">
        <f>IF(TELA_INCIAL!$C$18="sim",TEXT(SUBSTITUTE(TEXT((R73/100)*TELA_INCIAL!$D$18,"###0,00"),",",""),"0000000000000"),REPT(0,13))</f>
        <v>0000000000000</v>
      </c>
      <c r="AA73" s="20" t="s">
        <v>125</v>
      </c>
      <c r="AB73" s="20" t="s">
        <v>126</v>
      </c>
      <c r="AC73" s="20" t="s">
        <v>126</v>
      </c>
      <c r="AD73" s="20" t="str">
        <f>IF(ISERROR(IF(TELA_INCIAL!$C$19="não","0000000000000",IF(TEXT(VALUE(LEFT(Q73,2)&amp;"/"&amp;MID(Q73,3,2)&amp;"/"&amp;RIGHT(Q73,2))+1,"aa")="aa",TEXT(VALUE(LEFT(Q73,2)&amp;"/"&amp;MID(Q73,3,2)&amp;"/"&amp;RIGHT(Q73,2))+1,"dd")&amp;TEXT(VALUE(LEFT(Q73,2)&amp;"/"&amp;MID(Q73,3,2)&amp;"/"&amp;RIGHT(Q73,2))+1,"mm")&amp;TEXT(VALUE(LEFT(Q73,2)&amp;"/"&amp;MID(Q73,3,2)&amp;"/"&amp;RIGHT(Q73,2))+1,"yy")&amp;"0"&amp;TELA_INCIAL!$D$19*100&amp;"00"&amp;"000",TEXT(VALUE(LEFT(Q73,2)&amp;"/"&amp;MID(Q73,3,2)&amp;"/"&amp;RIGHT(Q73,2))+1,"dd")&amp;TEXT(VALUE(LEFT(Q73,2)&amp;"/"&amp;MID(Q73,3,2)&amp;"/"&amp;RIGHT(Q73,2))+1,"mm")&amp;TEXT(VALUE(LEFT(Q73,2)&amp;"/"&amp;MID(Q73,3,2)&amp;"/"&amp;RIGHT(Q73,2))+1,"aa")&amp;"0"&amp;TELA_INCIAL!$D$19*100&amp;"00"&amp;"000"))),"",IF(TELA_INCIAL!$C$19="não","0000000000000",IF(TEXT(VALUE(LEFT(Q73,2)&amp;"/"&amp;MID(Q73,3,2)&amp;"/"&amp;RIGHT(Q73,2))+1,"aa")="aa",TEXT(VALUE(LEFT(Q73,2)&amp;"/"&amp;MID(Q73,3,2)&amp;"/"&amp;RIGHT(Q73,2))+1,"dd")&amp;TEXT(VALUE(LEFT(Q73,2)&amp;"/"&amp;MID(Q73,3,2)&amp;"/"&amp;RIGHT(Q73,2))+1,"mm")&amp;TEXT(VALUE(LEFT(Q73,2)&amp;"/"&amp;MID(Q73,3,2)&amp;"/"&amp;RIGHT(Q73,2))+1,"yy")&amp;"0"&amp;TELA_INCIAL!$D$19*100&amp;"00"&amp;"000",TEXT(VALUE(LEFT(Q73,2)&amp;"/"&amp;MID(Q73,3,2)&amp;"/"&amp;RIGHT(Q73,2))+1,"dd")&amp;TEXT(VALUE(LEFT(Q73,2)&amp;"/"&amp;MID(Q73,3,2)&amp;"/"&amp;RIGHT(Q73,2))+1,"mm")&amp;TEXT(VALUE(LEFT(Q73,2)&amp;"/"&amp;MID(Q73,3,2)&amp;"/"&amp;RIGHT(Q73,2))+1,"aa")&amp;"0"&amp;TELA_INCIAL!$D$19*100&amp;"00"&amp;"000")))</f>
        <v/>
      </c>
      <c r="AE73" s="22" t="str">
        <f>IF(TELA_INCIAL!D86="pf","01","02")</f>
        <v>02</v>
      </c>
      <c r="AF73" s="29" t="str">
        <f>IF(TELA_INCIAL!C86="","00000000000000",TEXT(SUBSTITUTE(SUBSTITUTE(SUBSTITUTE(TELA_INCIAL!C86,".",""),"-",""),"/",""),"00000000000000"))</f>
        <v>00000000000000</v>
      </c>
      <c r="AG73" s="20" t="str">
        <f>LEFT(TELA_INCIAL!B86,40)&amp;REPT(" ",40-LEN(TELA_INCIAL!B86))</f>
        <v xml:space="preserve">                                        </v>
      </c>
      <c r="AH73" s="20" t="str">
        <f>LEFT(TELA_INCIAL!F86,40)&amp;REPT(" ",40-LEN(TELA_INCIAL!F86))</f>
        <v xml:space="preserve">                                        </v>
      </c>
      <c r="AI73" s="20" t="str">
        <f>LEFT(TELA_INCIAL!G86,10)&amp;REPT(" ",10-LEN(TELA_INCIAL!G86))</f>
        <v xml:space="preserve">          </v>
      </c>
      <c r="AJ73" s="20" t="str">
        <f t="shared" si="9"/>
        <v xml:space="preserve">  </v>
      </c>
      <c r="AK73" s="20" t="str">
        <f>TEXT(SUBSTITUTE(SUBSTITUTE(SUBSTITUTE(TELA_INCIAL!E86," ",""),".",""),"-",""),"00000000")</f>
        <v/>
      </c>
      <c r="AL73" s="20" t="str">
        <f>LEFT(TELA_INCIAL!H86,15)&amp;REPT(" ",15-LEN(TELA_INCIAL!H86))</f>
        <v xml:space="preserve">               </v>
      </c>
      <c r="AM73" s="20" t="str">
        <f>LEFT(TELA_INCIAL!I86,2)</f>
        <v/>
      </c>
      <c r="AN73" s="20" t="str">
        <f t="shared" si="10"/>
        <v xml:space="preserve">                              </v>
      </c>
      <c r="AO73" s="20" t="str">
        <f t="shared" si="11"/>
        <v xml:space="preserve">       </v>
      </c>
      <c r="AP73" s="20">
        <v>422</v>
      </c>
      <c r="AQ73" s="24" t="s">
        <v>71</v>
      </c>
      <c r="AR73" s="20" t="str">
        <f t="shared" si="16"/>
        <v>000063</v>
      </c>
      <c r="AS73" s="69" t="str">
        <f t="shared" si="17"/>
        <v/>
      </c>
      <c r="AT73" s="9">
        <f t="shared" si="13"/>
        <v>0</v>
      </c>
      <c r="AZ73" s="1"/>
      <c r="BA73" s="1">
        <v>14000</v>
      </c>
      <c r="BB73" s="9" t="s">
        <v>220</v>
      </c>
    </row>
    <row r="74" spans="1:54" x14ac:dyDescent="0.25">
      <c r="A74" s="9"/>
      <c r="B74" s="20" t="str">
        <f>IF(TELA_INCIAL!B87="","",1)</f>
        <v/>
      </c>
      <c r="C74" s="24" t="str">
        <f>TEXT(TELA_INCIAL!$C$9,"00")</f>
        <v>02</v>
      </c>
      <c r="D74" s="18" t="str">
        <f>TEXT(LEFT(SUBSTITUTE(SUBSTITUTE(SUBSTITUTE(TELA_INCIAL!$C$8,"/",""),"-",""),".",""),14),"00000000000000")</f>
        <v>11111111100011</v>
      </c>
      <c r="E74" s="20" t="str">
        <f t="shared" si="2"/>
        <v>15500000002000</v>
      </c>
      <c r="F74" s="20" t="str">
        <f t="shared" si="3"/>
        <v xml:space="preserve">      </v>
      </c>
      <c r="G74" s="20" t="str">
        <f t="shared" si="4"/>
        <v xml:space="preserve">                         </v>
      </c>
      <c r="H74" s="25" t="str">
        <f t="shared" si="14"/>
        <v>000000063</v>
      </c>
      <c r="I74" s="20" t="str">
        <f t="shared" si="6"/>
        <v xml:space="preserve">                              </v>
      </c>
      <c r="J74" s="20">
        <v>0</v>
      </c>
      <c r="K74" s="21" t="s">
        <v>121</v>
      </c>
      <c r="L74" s="20" t="s">
        <v>122</v>
      </c>
      <c r="M74" s="21" t="str">
        <f>IF(TELA_INCIAL!$C$14="Vinculada","10",IF(TELA_INCIAL!$C$20="não","00",TEXT(TELA_INCIAL!$D$20,"00")))</f>
        <v>00</v>
      </c>
      <c r="N74" s="20">
        <f>IF(TELA_INCIAL!$C$14="Vinculada",2,1)</f>
        <v>1</v>
      </c>
      <c r="O74" s="21" t="s">
        <v>64</v>
      </c>
      <c r="P74" s="26" t="str">
        <f t="shared" si="15"/>
        <v>0000000063</v>
      </c>
      <c r="Q74" s="27" t="str">
        <f>IF(TEXT(TELA_INCIAL!K87,"aa")="aa",TEXT(TELA_INCIAL!K87,"dd")&amp;TEXT(TELA_INCIAL!K87,"mm")&amp;TEXT(TELA_INCIAL!K87,"yy"),TEXT(TELA_INCIAL!K87,"dd")&amp;TEXT(TELA_INCIAL!K87,"mm")&amp;TEXT(TELA_INCIAL!K87,"aa"))</f>
        <v>000100</v>
      </c>
      <c r="R74" s="23" t="str">
        <f>TEXT(SUBSTITUTE(TEXT(TELA_INCIAL!J87,"###0,00"),",",""),"0000000000000")</f>
        <v>0000000000000</v>
      </c>
      <c r="S74" s="20">
        <v>422</v>
      </c>
      <c r="T74" s="20" t="str">
        <f t="shared" si="0"/>
        <v>15500</v>
      </c>
      <c r="U74" s="21" t="s">
        <v>64</v>
      </c>
      <c r="V74" s="20" t="s">
        <v>124</v>
      </c>
      <c r="W74" s="20" t="str">
        <f t="shared" ca="1" si="8"/>
        <v>280619</v>
      </c>
      <c r="X7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4" s="23" t="str">
        <f>IF(TELA_INCIAL!$C$18="sim",TEXT(SUBSTITUTE(TEXT((R74/100)*TELA_INCIAL!$D$18,"###0,00"),",",""),"0000000000000"),REPT(0,13))</f>
        <v>0000000000000</v>
      </c>
      <c r="AA74" s="20" t="s">
        <v>125</v>
      </c>
      <c r="AB74" s="20" t="s">
        <v>126</v>
      </c>
      <c r="AC74" s="20" t="s">
        <v>126</v>
      </c>
      <c r="AD74" s="20" t="str">
        <f>IF(ISERROR(IF(TELA_INCIAL!$C$19="não","0000000000000",IF(TEXT(VALUE(LEFT(Q74,2)&amp;"/"&amp;MID(Q74,3,2)&amp;"/"&amp;RIGHT(Q74,2))+1,"aa")="aa",TEXT(VALUE(LEFT(Q74,2)&amp;"/"&amp;MID(Q74,3,2)&amp;"/"&amp;RIGHT(Q74,2))+1,"dd")&amp;TEXT(VALUE(LEFT(Q74,2)&amp;"/"&amp;MID(Q74,3,2)&amp;"/"&amp;RIGHT(Q74,2))+1,"mm")&amp;TEXT(VALUE(LEFT(Q74,2)&amp;"/"&amp;MID(Q74,3,2)&amp;"/"&amp;RIGHT(Q74,2))+1,"yy")&amp;"0"&amp;TELA_INCIAL!$D$19*100&amp;"00"&amp;"000",TEXT(VALUE(LEFT(Q74,2)&amp;"/"&amp;MID(Q74,3,2)&amp;"/"&amp;RIGHT(Q74,2))+1,"dd")&amp;TEXT(VALUE(LEFT(Q74,2)&amp;"/"&amp;MID(Q74,3,2)&amp;"/"&amp;RIGHT(Q74,2))+1,"mm")&amp;TEXT(VALUE(LEFT(Q74,2)&amp;"/"&amp;MID(Q74,3,2)&amp;"/"&amp;RIGHT(Q74,2))+1,"aa")&amp;"0"&amp;TELA_INCIAL!$D$19*100&amp;"00"&amp;"000"))),"",IF(TELA_INCIAL!$C$19="não","0000000000000",IF(TEXT(VALUE(LEFT(Q74,2)&amp;"/"&amp;MID(Q74,3,2)&amp;"/"&amp;RIGHT(Q74,2))+1,"aa")="aa",TEXT(VALUE(LEFT(Q74,2)&amp;"/"&amp;MID(Q74,3,2)&amp;"/"&amp;RIGHT(Q74,2))+1,"dd")&amp;TEXT(VALUE(LEFT(Q74,2)&amp;"/"&amp;MID(Q74,3,2)&amp;"/"&amp;RIGHT(Q74,2))+1,"mm")&amp;TEXT(VALUE(LEFT(Q74,2)&amp;"/"&amp;MID(Q74,3,2)&amp;"/"&amp;RIGHT(Q74,2))+1,"yy")&amp;"0"&amp;TELA_INCIAL!$D$19*100&amp;"00"&amp;"000",TEXT(VALUE(LEFT(Q74,2)&amp;"/"&amp;MID(Q74,3,2)&amp;"/"&amp;RIGHT(Q74,2))+1,"dd")&amp;TEXT(VALUE(LEFT(Q74,2)&amp;"/"&amp;MID(Q74,3,2)&amp;"/"&amp;RIGHT(Q74,2))+1,"mm")&amp;TEXT(VALUE(LEFT(Q74,2)&amp;"/"&amp;MID(Q74,3,2)&amp;"/"&amp;RIGHT(Q74,2))+1,"aa")&amp;"0"&amp;TELA_INCIAL!$D$19*100&amp;"00"&amp;"000")))</f>
        <v/>
      </c>
      <c r="AE74" s="22" t="str">
        <f>IF(TELA_INCIAL!D87="pf","01","02")</f>
        <v>02</v>
      </c>
      <c r="AF74" s="29" t="str">
        <f>IF(TELA_INCIAL!C87="","00000000000000",TEXT(SUBSTITUTE(SUBSTITUTE(SUBSTITUTE(TELA_INCIAL!C87,".",""),"-",""),"/",""),"00000000000000"))</f>
        <v>00000000000000</v>
      </c>
      <c r="AG74" s="20" t="str">
        <f>LEFT(TELA_INCIAL!B87,40)&amp;REPT(" ",40-LEN(TELA_INCIAL!B87))</f>
        <v xml:space="preserve">                                        </v>
      </c>
      <c r="AH74" s="20" t="str">
        <f>LEFT(TELA_INCIAL!F87,40)&amp;REPT(" ",40-LEN(TELA_INCIAL!F87))</f>
        <v xml:space="preserve">                                        </v>
      </c>
      <c r="AI74" s="20" t="str">
        <f>LEFT(TELA_INCIAL!G87,10)&amp;REPT(" ",10-LEN(TELA_INCIAL!G87))</f>
        <v xml:space="preserve">          </v>
      </c>
      <c r="AJ74" s="20" t="str">
        <f t="shared" si="9"/>
        <v xml:space="preserve">  </v>
      </c>
      <c r="AK74" s="20" t="str">
        <f>TEXT(SUBSTITUTE(SUBSTITUTE(SUBSTITUTE(TELA_INCIAL!E87," ",""),".",""),"-",""),"00000000")</f>
        <v/>
      </c>
      <c r="AL74" s="20" t="str">
        <f>LEFT(TELA_INCIAL!H87,15)&amp;REPT(" ",15-LEN(TELA_INCIAL!H87))</f>
        <v xml:space="preserve">               </v>
      </c>
      <c r="AM74" s="20" t="str">
        <f>LEFT(TELA_INCIAL!I87,2)</f>
        <v/>
      </c>
      <c r="AN74" s="20" t="str">
        <f t="shared" si="10"/>
        <v xml:space="preserve">                              </v>
      </c>
      <c r="AO74" s="20" t="str">
        <f t="shared" si="11"/>
        <v xml:space="preserve">       </v>
      </c>
      <c r="AP74" s="20">
        <v>422</v>
      </c>
      <c r="AQ74" s="24" t="s">
        <v>71</v>
      </c>
      <c r="AR74" s="20" t="str">
        <f t="shared" si="16"/>
        <v>000064</v>
      </c>
      <c r="AS74" s="69" t="str">
        <f t="shared" si="17"/>
        <v/>
      </c>
      <c r="AT74" s="9">
        <f t="shared" si="13"/>
        <v>0</v>
      </c>
      <c r="AZ74" s="1"/>
      <c r="BA74" s="1">
        <v>14100</v>
      </c>
      <c r="BB74" s="9" t="s">
        <v>221</v>
      </c>
    </row>
    <row r="75" spans="1:54" x14ac:dyDescent="0.25">
      <c r="A75" s="9"/>
      <c r="B75" s="20" t="str">
        <f>IF(TELA_INCIAL!B88="","",1)</f>
        <v/>
      </c>
      <c r="C75" s="24" t="str">
        <f>TEXT(TELA_INCIAL!$C$9,"00")</f>
        <v>02</v>
      </c>
      <c r="D75" s="18" t="str">
        <f>TEXT(LEFT(SUBSTITUTE(SUBSTITUTE(SUBSTITUTE(TELA_INCIAL!$C$8,"/",""),"-",""),".",""),14),"00000000000000")</f>
        <v>11111111100011</v>
      </c>
      <c r="E75" s="20" t="str">
        <f t="shared" si="2"/>
        <v>15500000002000</v>
      </c>
      <c r="F75" s="20" t="str">
        <f t="shared" si="3"/>
        <v xml:space="preserve">      </v>
      </c>
      <c r="G75" s="20" t="str">
        <f t="shared" si="4"/>
        <v xml:space="preserve">                         </v>
      </c>
      <c r="H75" s="25" t="str">
        <f t="shared" si="14"/>
        <v>000000064</v>
      </c>
      <c r="I75" s="20" t="str">
        <f t="shared" si="6"/>
        <v xml:space="preserve">                              </v>
      </c>
      <c r="J75" s="20">
        <v>0</v>
      </c>
      <c r="K75" s="21" t="s">
        <v>121</v>
      </c>
      <c r="L75" s="20" t="s">
        <v>122</v>
      </c>
      <c r="M75" s="21" t="str">
        <f>IF(TELA_INCIAL!$C$14="Vinculada","10",IF(TELA_INCIAL!$C$20="não","00",TEXT(TELA_INCIAL!$D$20,"00")))</f>
        <v>00</v>
      </c>
      <c r="N75" s="20">
        <f>IF(TELA_INCIAL!$C$14="Vinculada",2,1)</f>
        <v>1</v>
      </c>
      <c r="O75" s="21" t="s">
        <v>64</v>
      </c>
      <c r="P75" s="26" t="str">
        <f t="shared" si="15"/>
        <v>0000000064</v>
      </c>
      <c r="Q75" s="27" t="str">
        <f>IF(TEXT(TELA_INCIAL!K88,"aa")="aa",TEXT(TELA_INCIAL!K88,"dd")&amp;TEXT(TELA_INCIAL!K88,"mm")&amp;TEXT(TELA_INCIAL!K88,"yy"),TEXT(TELA_INCIAL!K88,"dd")&amp;TEXT(TELA_INCIAL!K88,"mm")&amp;TEXT(TELA_INCIAL!K88,"aa"))</f>
        <v>000100</v>
      </c>
      <c r="R75" s="23" t="str">
        <f>TEXT(SUBSTITUTE(TEXT(TELA_INCIAL!J88,"###0,00"),",",""),"0000000000000")</f>
        <v>0000000000000</v>
      </c>
      <c r="S75" s="20">
        <v>422</v>
      </c>
      <c r="T75" s="20" t="str">
        <f t="shared" si="0"/>
        <v>15500</v>
      </c>
      <c r="U75" s="21" t="s">
        <v>64</v>
      </c>
      <c r="V75" s="20" t="s">
        <v>124</v>
      </c>
      <c r="W75" s="20" t="str">
        <f t="shared" ca="1" si="8"/>
        <v>280619</v>
      </c>
      <c r="X7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5" s="23" t="str">
        <f>IF(TELA_INCIAL!$C$18="sim",TEXT(SUBSTITUTE(TEXT((R75/100)*TELA_INCIAL!$D$18,"###0,00"),",",""),"0000000000000"),REPT(0,13))</f>
        <v>0000000000000</v>
      </c>
      <c r="AA75" s="20" t="s">
        <v>125</v>
      </c>
      <c r="AB75" s="20" t="s">
        <v>126</v>
      </c>
      <c r="AC75" s="20" t="s">
        <v>126</v>
      </c>
      <c r="AD75" s="20" t="str">
        <f>IF(ISERROR(IF(TELA_INCIAL!$C$19="não","0000000000000",IF(TEXT(VALUE(LEFT(Q75,2)&amp;"/"&amp;MID(Q75,3,2)&amp;"/"&amp;RIGHT(Q75,2))+1,"aa")="aa",TEXT(VALUE(LEFT(Q75,2)&amp;"/"&amp;MID(Q75,3,2)&amp;"/"&amp;RIGHT(Q75,2))+1,"dd")&amp;TEXT(VALUE(LEFT(Q75,2)&amp;"/"&amp;MID(Q75,3,2)&amp;"/"&amp;RIGHT(Q75,2))+1,"mm")&amp;TEXT(VALUE(LEFT(Q75,2)&amp;"/"&amp;MID(Q75,3,2)&amp;"/"&amp;RIGHT(Q75,2))+1,"yy")&amp;"0"&amp;TELA_INCIAL!$D$19*100&amp;"00"&amp;"000",TEXT(VALUE(LEFT(Q75,2)&amp;"/"&amp;MID(Q75,3,2)&amp;"/"&amp;RIGHT(Q75,2))+1,"dd")&amp;TEXT(VALUE(LEFT(Q75,2)&amp;"/"&amp;MID(Q75,3,2)&amp;"/"&amp;RIGHT(Q75,2))+1,"mm")&amp;TEXT(VALUE(LEFT(Q75,2)&amp;"/"&amp;MID(Q75,3,2)&amp;"/"&amp;RIGHT(Q75,2))+1,"aa")&amp;"0"&amp;TELA_INCIAL!$D$19*100&amp;"00"&amp;"000"))),"",IF(TELA_INCIAL!$C$19="não","0000000000000",IF(TEXT(VALUE(LEFT(Q75,2)&amp;"/"&amp;MID(Q75,3,2)&amp;"/"&amp;RIGHT(Q75,2))+1,"aa")="aa",TEXT(VALUE(LEFT(Q75,2)&amp;"/"&amp;MID(Q75,3,2)&amp;"/"&amp;RIGHT(Q75,2))+1,"dd")&amp;TEXT(VALUE(LEFT(Q75,2)&amp;"/"&amp;MID(Q75,3,2)&amp;"/"&amp;RIGHT(Q75,2))+1,"mm")&amp;TEXT(VALUE(LEFT(Q75,2)&amp;"/"&amp;MID(Q75,3,2)&amp;"/"&amp;RIGHT(Q75,2))+1,"yy")&amp;"0"&amp;TELA_INCIAL!$D$19*100&amp;"00"&amp;"000",TEXT(VALUE(LEFT(Q75,2)&amp;"/"&amp;MID(Q75,3,2)&amp;"/"&amp;RIGHT(Q75,2))+1,"dd")&amp;TEXT(VALUE(LEFT(Q75,2)&amp;"/"&amp;MID(Q75,3,2)&amp;"/"&amp;RIGHT(Q75,2))+1,"mm")&amp;TEXT(VALUE(LEFT(Q75,2)&amp;"/"&amp;MID(Q75,3,2)&amp;"/"&amp;RIGHT(Q75,2))+1,"aa")&amp;"0"&amp;TELA_INCIAL!$D$19*100&amp;"00"&amp;"000")))</f>
        <v/>
      </c>
      <c r="AE75" s="22" t="str">
        <f>IF(TELA_INCIAL!D88="pf","01","02")</f>
        <v>02</v>
      </c>
      <c r="AF75" s="29" t="str">
        <f>IF(TELA_INCIAL!C88="","00000000000000",TEXT(SUBSTITUTE(SUBSTITUTE(SUBSTITUTE(TELA_INCIAL!C88,".",""),"-",""),"/",""),"00000000000000"))</f>
        <v>00000000000000</v>
      </c>
      <c r="AG75" s="20" t="str">
        <f>LEFT(TELA_INCIAL!B88,40)&amp;REPT(" ",40-LEN(TELA_INCIAL!B88))</f>
        <v xml:space="preserve">                                        </v>
      </c>
      <c r="AH75" s="20" t="str">
        <f>LEFT(TELA_INCIAL!F88,40)&amp;REPT(" ",40-LEN(TELA_INCIAL!F88))</f>
        <v xml:space="preserve">                                        </v>
      </c>
      <c r="AI75" s="20" t="str">
        <f>LEFT(TELA_INCIAL!G88,10)&amp;REPT(" ",10-LEN(TELA_INCIAL!G88))</f>
        <v xml:space="preserve">          </v>
      </c>
      <c r="AJ75" s="20" t="str">
        <f t="shared" si="9"/>
        <v xml:space="preserve">  </v>
      </c>
      <c r="AK75" s="20" t="str">
        <f>TEXT(SUBSTITUTE(SUBSTITUTE(SUBSTITUTE(TELA_INCIAL!E88," ",""),".",""),"-",""),"00000000")</f>
        <v/>
      </c>
      <c r="AL75" s="20" t="str">
        <f>LEFT(TELA_INCIAL!H88,15)&amp;REPT(" ",15-LEN(TELA_INCIAL!H88))</f>
        <v xml:space="preserve">               </v>
      </c>
      <c r="AM75" s="20" t="str">
        <f>LEFT(TELA_INCIAL!I88,2)</f>
        <v/>
      </c>
      <c r="AN75" s="20" t="str">
        <f t="shared" si="10"/>
        <v xml:space="preserve">                              </v>
      </c>
      <c r="AO75" s="20" t="str">
        <f t="shared" si="11"/>
        <v xml:space="preserve">       </v>
      </c>
      <c r="AP75" s="20">
        <v>422</v>
      </c>
      <c r="AQ75" s="24" t="s">
        <v>71</v>
      </c>
      <c r="AR75" s="20" t="str">
        <f t="shared" si="16"/>
        <v>000065</v>
      </c>
      <c r="AS75" s="69" t="str">
        <f t="shared" si="17"/>
        <v/>
      </c>
      <c r="AT75" s="9">
        <f t="shared" si="13"/>
        <v>0</v>
      </c>
      <c r="AZ75" s="1"/>
      <c r="BA75" s="1">
        <v>14200</v>
      </c>
      <c r="BB75" s="9" t="s">
        <v>222</v>
      </c>
    </row>
    <row r="76" spans="1:54" x14ac:dyDescent="0.25">
      <c r="A76" s="9"/>
      <c r="B76" s="20" t="str">
        <f>IF(TELA_INCIAL!B89="","",1)</f>
        <v/>
      </c>
      <c r="C76" s="24" t="str">
        <f>TEXT(TELA_INCIAL!$C$9,"00")</f>
        <v>02</v>
      </c>
      <c r="D76" s="18" t="str">
        <f>TEXT(LEFT(SUBSTITUTE(SUBSTITUTE(SUBSTITUTE(TELA_INCIAL!$C$8,"/",""),"-",""),".",""),14),"00000000000000")</f>
        <v>11111111100011</v>
      </c>
      <c r="E76" s="20" t="str">
        <f t="shared" si="2"/>
        <v>15500000002000</v>
      </c>
      <c r="F76" s="20" t="str">
        <f t="shared" si="3"/>
        <v xml:space="preserve">      </v>
      </c>
      <c r="G76" s="20" t="str">
        <f t="shared" si="4"/>
        <v xml:space="preserve">                         </v>
      </c>
      <c r="H76" s="25" t="str">
        <f t="shared" si="14"/>
        <v>000000065</v>
      </c>
      <c r="I76" s="20" t="str">
        <f t="shared" si="6"/>
        <v xml:space="preserve">                              </v>
      </c>
      <c r="J76" s="20">
        <v>0</v>
      </c>
      <c r="K76" s="21" t="s">
        <v>121</v>
      </c>
      <c r="L76" s="20" t="s">
        <v>122</v>
      </c>
      <c r="M76" s="21" t="str">
        <f>IF(TELA_INCIAL!$C$14="Vinculada","10",IF(TELA_INCIAL!$C$20="não","00",TEXT(TELA_INCIAL!$D$20,"00")))</f>
        <v>00</v>
      </c>
      <c r="N76" s="20">
        <f>IF(TELA_INCIAL!$C$14="Vinculada",2,1)</f>
        <v>1</v>
      </c>
      <c r="O76" s="21" t="s">
        <v>64</v>
      </c>
      <c r="P76" s="26" t="str">
        <f t="shared" si="15"/>
        <v>0000000065</v>
      </c>
      <c r="Q76" s="27" t="str">
        <f>IF(TEXT(TELA_INCIAL!K89,"aa")="aa",TEXT(TELA_INCIAL!K89,"dd")&amp;TEXT(TELA_INCIAL!K89,"mm")&amp;TEXT(TELA_INCIAL!K89,"yy"),TEXT(TELA_INCIAL!K89,"dd")&amp;TEXT(TELA_INCIAL!K89,"mm")&amp;TEXT(TELA_INCIAL!K89,"aa"))</f>
        <v>000100</v>
      </c>
      <c r="R76" s="23" t="str">
        <f>TEXT(SUBSTITUTE(TEXT(TELA_INCIAL!J89,"###0,00"),",",""),"0000000000000")</f>
        <v>0000000000000</v>
      </c>
      <c r="S76" s="20">
        <v>422</v>
      </c>
      <c r="T76" s="20" t="str">
        <f t="shared" si="0"/>
        <v>15500</v>
      </c>
      <c r="U76" s="21" t="s">
        <v>64</v>
      </c>
      <c r="V76" s="20" t="s">
        <v>124</v>
      </c>
      <c r="W76" s="20" t="str">
        <f t="shared" ca="1" si="8"/>
        <v>280619</v>
      </c>
      <c r="X7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6" s="23" t="str">
        <f>IF(TELA_INCIAL!$C$18="sim",TEXT(SUBSTITUTE(TEXT((R76/100)*TELA_INCIAL!$D$18,"###0,00"),",",""),"0000000000000"),REPT(0,13))</f>
        <v>0000000000000</v>
      </c>
      <c r="AA76" s="20" t="s">
        <v>125</v>
      </c>
      <c r="AB76" s="20" t="s">
        <v>126</v>
      </c>
      <c r="AC76" s="20" t="s">
        <v>126</v>
      </c>
      <c r="AD76" s="20" t="str">
        <f>IF(ISERROR(IF(TELA_INCIAL!$C$19="não","0000000000000",IF(TEXT(VALUE(LEFT(Q76,2)&amp;"/"&amp;MID(Q76,3,2)&amp;"/"&amp;RIGHT(Q76,2))+1,"aa")="aa",TEXT(VALUE(LEFT(Q76,2)&amp;"/"&amp;MID(Q76,3,2)&amp;"/"&amp;RIGHT(Q76,2))+1,"dd")&amp;TEXT(VALUE(LEFT(Q76,2)&amp;"/"&amp;MID(Q76,3,2)&amp;"/"&amp;RIGHT(Q76,2))+1,"mm")&amp;TEXT(VALUE(LEFT(Q76,2)&amp;"/"&amp;MID(Q76,3,2)&amp;"/"&amp;RIGHT(Q76,2))+1,"yy")&amp;"0"&amp;TELA_INCIAL!$D$19*100&amp;"00"&amp;"000",TEXT(VALUE(LEFT(Q76,2)&amp;"/"&amp;MID(Q76,3,2)&amp;"/"&amp;RIGHT(Q76,2))+1,"dd")&amp;TEXT(VALUE(LEFT(Q76,2)&amp;"/"&amp;MID(Q76,3,2)&amp;"/"&amp;RIGHT(Q76,2))+1,"mm")&amp;TEXT(VALUE(LEFT(Q76,2)&amp;"/"&amp;MID(Q76,3,2)&amp;"/"&amp;RIGHT(Q76,2))+1,"aa")&amp;"0"&amp;TELA_INCIAL!$D$19*100&amp;"00"&amp;"000"))),"",IF(TELA_INCIAL!$C$19="não","0000000000000",IF(TEXT(VALUE(LEFT(Q76,2)&amp;"/"&amp;MID(Q76,3,2)&amp;"/"&amp;RIGHT(Q76,2))+1,"aa")="aa",TEXT(VALUE(LEFT(Q76,2)&amp;"/"&amp;MID(Q76,3,2)&amp;"/"&amp;RIGHT(Q76,2))+1,"dd")&amp;TEXT(VALUE(LEFT(Q76,2)&amp;"/"&amp;MID(Q76,3,2)&amp;"/"&amp;RIGHT(Q76,2))+1,"mm")&amp;TEXT(VALUE(LEFT(Q76,2)&amp;"/"&amp;MID(Q76,3,2)&amp;"/"&amp;RIGHT(Q76,2))+1,"yy")&amp;"0"&amp;TELA_INCIAL!$D$19*100&amp;"00"&amp;"000",TEXT(VALUE(LEFT(Q76,2)&amp;"/"&amp;MID(Q76,3,2)&amp;"/"&amp;RIGHT(Q76,2))+1,"dd")&amp;TEXT(VALUE(LEFT(Q76,2)&amp;"/"&amp;MID(Q76,3,2)&amp;"/"&amp;RIGHT(Q76,2))+1,"mm")&amp;TEXT(VALUE(LEFT(Q76,2)&amp;"/"&amp;MID(Q76,3,2)&amp;"/"&amp;RIGHT(Q76,2))+1,"aa")&amp;"0"&amp;TELA_INCIAL!$D$19*100&amp;"00"&amp;"000")))</f>
        <v/>
      </c>
      <c r="AE76" s="22" t="str">
        <f>IF(TELA_INCIAL!D89="pf","01","02")</f>
        <v>02</v>
      </c>
      <c r="AF76" s="29" t="str">
        <f>IF(TELA_INCIAL!C89="","00000000000000",TEXT(SUBSTITUTE(SUBSTITUTE(SUBSTITUTE(TELA_INCIAL!C89,".",""),"-",""),"/",""),"00000000000000"))</f>
        <v>00000000000000</v>
      </c>
      <c r="AG76" s="20" t="str">
        <f>LEFT(TELA_INCIAL!B89,40)&amp;REPT(" ",40-LEN(TELA_INCIAL!B89))</f>
        <v xml:space="preserve">                                        </v>
      </c>
      <c r="AH76" s="20" t="str">
        <f>LEFT(TELA_INCIAL!F89,40)&amp;REPT(" ",40-LEN(TELA_INCIAL!F89))</f>
        <v xml:space="preserve">                                        </v>
      </c>
      <c r="AI76" s="20" t="str">
        <f>LEFT(TELA_INCIAL!G89,10)&amp;REPT(" ",10-LEN(TELA_INCIAL!G89))</f>
        <v xml:space="preserve">          </v>
      </c>
      <c r="AJ76" s="20" t="str">
        <f t="shared" si="9"/>
        <v xml:space="preserve">  </v>
      </c>
      <c r="AK76" s="20" t="str">
        <f>TEXT(SUBSTITUTE(SUBSTITUTE(SUBSTITUTE(TELA_INCIAL!E89," ",""),".",""),"-",""),"00000000")</f>
        <v/>
      </c>
      <c r="AL76" s="20" t="str">
        <f>LEFT(TELA_INCIAL!H89,15)&amp;REPT(" ",15-LEN(TELA_INCIAL!H89))</f>
        <v xml:space="preserve">               </v>
      </c>
      <c r="AM76" s="20" t="str">
        <f>LEFT(TELA_INCIAL!I89,2)</f>
        <v/>
      </c>
      <c r="AN76" s="20" t="str">
        <f t="shared" si="10"/>
        <v xml:space="preserve">                              </v>
      </c>
      <c r="AO76" s="20" t="str">
        <f t="shared" si="11"/>
        <v xml:space="preserve">       </v>
      </c>
      <c r="AP76" s="20">
        <v>422</v>
      </c>
      <c r="AQ76" s="24" t="s">
        <v>71</v>
      </c>
      <c r="AR76" s="20" t="str">
        <f t="shared" si="16"/>
        <v>000066</v>
      </c>
      <c r="AS76" s="69" t="str">
        <f t="shared" si="17"/>
        <v/>
      </c>
      <c r="AT76" s="9">
        <f t="shared" si="13"/>
        <v>0</v>
      </c>
      <c r="AZ76" s="1"/>
      <c r="BA76" s="1">
        <v>14400</v>
      </c>
      <c r="BB76" s="9" t="s">
        <v>223</v>
      </c>
    </row>
    <row r="77" spans="1:54" x14ac:dyDescent="0.25">
      <c r="A77" s="9"/>
      <c r="B77" s="20" t="str">
        <f>IF(TELA_INCIAL!B90="","",1)</f>
        <v/>
      </c>
      <c r="C77" s="24" t="str">
        <f>TEXT(TELA_INCIAL!$C$9,"00")</f>
        <v>02</v>
      </c>
      <c r="D77" s="18" t="str">
        <f>TEXT(LEFT(SUBSTITUTE(SUBSTITUTE(SUBSTITUTE(TELA_INCIAL!$C$8,"/",""),"-",""),".",""),14),"00000000000000")</f>
        <v>11111111100011</v>
      </c>
      <c r="E77" s="20" t="str">
        <f t="shared" si="2"/>
        <v>15500000002000</v>
      </c>
      <c r="F77" s="20" t="str">
        <f t="shared" si="3"/>
        <v xml:space="preserve">      </v>
      </c>
      <c r="G77" s="20" t="str">
        <f t="shared" si="4"/>
        <v xml:space="preserve">                         </v>
      </c>
      <c r="H77" s="25" t="str">
        <f t="shared" si="14"/>
        <v>000000066</v>
      </c>
      <c r="I77" s="20" t="str">
        <f t="shared" si="6"/>
        <v xml:space="preserve">                              </v>
      </c>
      <c r="J77" s="20">
        <v>0</v>
      </c>
      <c r="K77" s="21" t="s">
        <v>121</v>
      </c>
      <c r="L77" s="20" t="s">
        <v>122</v>
      </c>
      <c r="M77" s="21" t="str">
        <f>IF(TELA_INCIAL!$C$14="Vinculada","10",IF(TELA_INCIAL!$C$20="não","00",TEXT(TELA_INCIAL!$D$20,"00")))</f>
        <v>00</v>
      </c>
      <c r="N77" s="20">
        <f>IF(TELA_INCIAL!$C$14="Vinculada",2,1)</f>
        <v>1</v>
      </c>
      <c r="O77" s="21" t="s">
        <v>64</v>
      </c>
      <c r="P77" s="26" t="str">
        <f t="shared" si="15"/>
        <v>0000000066</v>
      </c>
      <c r="Q77" s="27" t="str">
        <f>IF(TEXT(TELA_INCIAL!K90,"aa")="aa",TEXT(TELA_INCIAL!K90,"dd")&amp;TEXT(TELA_INCIAL!K90,"mm")&amp;TEXT(TELA_INCIAL!K90,"yy"),TEXT(TELA_INCIAL!K90,"dd")&amp;TEXT(TELA_INCIAL!K90,"mm")&amp;TEXT(TELA_INCIAL!K90,"aa"))</f>
        <v>000100</v>
      </c>
      <c r="R77" s="23" t="str">
        <f>TEXT(SUBSTITUTE(TEXT(TELA_INCIAL!J90,"###0,00"),",",""),"0000000000000")</f>
        <v>0000000000000</v>
      </c>
      <c r="S77" s="20">
        <v>422</v>
      </c>
      <c r="T77" s="20" t="str">
        <f t="shared" ref="T77:T100" si="18">TEXT(LEFT($H$4,5),"00000")</f>
        <v>15500</v>
      </c>
      <c r="U77" s="21" t="s">
        <v>64</v>
      </c>
      <c r="V77" s="20" t="s">
        <v>124</v>
      </c>
      <c r="W77" s="20" t="str">
        <f t="shared" ca="1" si="8"/>
        <v>280619</v>
      </c>
      <c r="X7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7" s="23" t="str">
        <f>IF(TELA_INCIAL!$C$18="sim",TEXT(SUBSTITUTE(TEXT((R77/100)*TELA_INCIAL!$D$18,"###0,00"),",",""),"0000000000000"),REPT(0,13))</f>
        <v>0000000000000</v>
      </c>
      <c r="AA77" s="20" t="s">
        <v>125</v>
      </c>
      <c r="AB77" s="20" t="s">
        <v>126</v>
      </c>
      <c r="AC77" s="20" t="s">
        <v>126</v>
      </c>
      <c r="AD77" s="20" t="str">
        <f>IF(ISERROR(IF(TELA_INCIAL!$C$19="não","0000000000000",IF(TEXT(VALUE(LEFT(Q77,2)&amp;"/"&amp;MID(Q77,3,2)&amp;"/"&amp;RIGHT(Q77,2))+1,"aa")="aa",TEXT(VALUE(LEFT(Q77,2)&amp;"/"&amp;MID(Q77,3,2)&amp;"/"&amp;RIGHT(Q77,2))+1,"dd")&amp;TEXT(VALUE(LEFT(Q77,2)&amp;"/"&amp;MID(Q77,3,2)&amp;"/"&amp;RIGHT(Q77,2))+1,"mm")&amp;TEXT(VALUE(LEFT(Q77,2)&amp;"/"&amp;MID(Q77,3,2)&amp;"/"&amp;RIGHT(Q77,2))+1,"yy")&amp;"0"&amp;TELA_INCIAL!$D$19*100&amp;"00"&amp;"000",TEXT(VALUE(LEFT(Q77,2)&amp;"/"&amp;MID(Q77,3,2)&amp;"/"&amp;RIGHT(Q77,2))+1,"dd")&amp;TEXT(VALUE(LEFT(Q77,2)&amp;"/"&amp;MID(Q77,3,2)&amp;"/"&amp;RIGHT(Q77,2))+1,"mm")&amp;TEXT(VALUE(LEFT(Q77,2)&amp;"/"&amp;MID(Q77,3,2)&amp;"/"&amp;RIGHT(Q77,2))+1,"aa")&amp;"0"&amp;TELA_INCIAL!$D$19*100&amp;"00"&amp;"000"))),"",IF(TELA_INCIAL!$C$19="não","0000000000000",IF(TEXT(VALUE(LEFT(Q77,2)&amp;"/"&amp;MID(Q77,3,2)&amp;"/"&amp;RIGHT(Q77,2))+1,"aa")="aa",TEXT(VALUE(LEFT(Q77,2)&amp;"/"&amp;MID(Q77,3,2)&amp;"/"&amp;RIGHT(Q77,2))+1,"dd")&amp;TEXT(VALUE(LEFT(Q77,2)&amp;"/"&amp;MID(Q77,3,2)&amp;"/"&amp;RIGHT(Q77,2))+1,"mm")&amp;TEXT(VALUE(LEFT(Q77,2)&amp;"/"&amp;MID(Q77,3,2)&amp;"/"&amp;RIGHT(Q77,2))+1,"yy")&amp;"0"&amp;TELA_INCIAL!$D$19*100&amp;"00"&amp;"000",TEXT(VALUE(LEFT(Q77,2)&amp;"/"&amp;MID(Q77,3,2)&amp;"/"&amp;RIGHT(Q77,2))+1,"dd")&amp;TEXT(VALUE(LEFT(Q77,2)&amp;"/"&amp;MID(Q77,3,2)&amp;"/"&amp;RIGHT(Q77,2))+1,"mm")&amp;TEXT(VALUE(LEFT(Q77,2)&amp;"/"&amp;MID(Q77,3,2)&amp;"/"&amp;RIGHT(Q77,2))+1,"aa")&amp;"0"&amp;TELA_INCIAL!$D$19*100&amp;"00"&amp;"000")))</f>
        <v/>
      </c>
      <c r="AE77" s="22" t="str">
        <f>IF(TELA_INCIAL!D90="pf","01","02")</f>
        <v>02</v>
      </c>
      <c r="AF77" s="29" t="str">
        <f>IF(TELA_INCIAL!C90="","00000000000000",TEXT(SUBSTITUTE(SUBSTITUTE(SUBSTITUTE(TELA_INCIAL!C90,".",""),"-",""),"/",""),"00000000000000"))</f>
        <v>00000000000000</v>
      </c>
      <c r="AG77" s="20" t="str">
        <f>LEFT(TELA_INCIAL!B90,40)&amp;REPT(" ",40-LEN(TELA_INCIAL!B90))</f>
        <v xml:space="preserve">                                        </v>
      </c>
      <c r="AH77" s="20" t="str">
        <f>LEFT(TELA_INCIAL!F90,40)&amp;REPT(" ",40-LEN(TELA_INCIAL!F90))</f>
        <v xml:space="preserve">                                        </v>
      </c>
      <c r="AI77" s="20" t="str">
        <f>LEFT(TELA_INCIAL!G90,10)&amp;REPT(" ",10-LEN(TELA_INCIAL!G90))</f>
        <v xml:space="preserve">          </v>
      </c>
      <c r="AJ77" s="20" t="str">
        <f t="shared" si="9"/>
        <v xml:space="preserve">  </v>
      </c>
      <c r="AK77" s="20" t="str">
        <f>TEXT(SUBSTITUTE(SUBSTITUTE(SUBSTITUTE(TELA_INCIAL!E90," ",""),".",""),"-",""),"00000000")</f>
        <v/>
      </c>
      <c r="AL77" s="20" t="str">
        <f>LEFT(TELA_INCIAL!H90,15)&amp;REPT(" ",15-LEN(TELA_INCIAL!H90))</f>
        <v xml:space="preserve">               </v>
      </c>
      <c r="AM77" s="20" t="str">
        <f>LEFT(TELA_INCIAL!I90,2)</f>
        <v/>
      </c>
      <c r="AN77" s="20" t="str">
        <f t="shared" si="10"/>
        <v xml:space="preserve">                              </v>
      </c>
      <c r="AO77" s="20" t="str">
        <f t="shared" si="11"/>
        <v xml:space="preserve">       </v>
      </c>
      <c r="AP77" s="20">
        <v>422</v>
      </c>
      <c r="AQ77" s="24" t="s">
        <v>71</v>
      </c>
      <c r="AR77" s="20" t="str">
        <f t="shared" si="16"/>
        <v>000067</v>
      </c>
      <c r="AS77" s="69" t="str">
        <f t="shared" si="17"/>
        <v/>
      </c>
      <c r="AT77" s="9">
        <f t="shared" si="13"/>
        <v>0</v>
      </c>
      <c r="AZ77" s="1"/>
      <c r="BA77" s="1">
        <v>14500</v>
      </c>
      <c r="BB77" s="9" t="s">
        <v>224</v>
      </c>
    </row>
    <row r="78" spans="1:54" x14ac:dyDescent="0.25">
      <c r="A78" s="9"/>
      <c r="B78" s="20" t="str">
        <f>IF(TELA_INCIAL!B91="","",1)</f>
        <v/>
      </c>
      <c r="C78" s="24" t="str">
        <f>TEXT(TELA_INCIAL!$C$9,"00")</f>
        <v>02</v>
      </c>
      <c r="D78" s="18" t="str">
        <f>TEXT(LEFT(SUBSTITUTE(SUBSTITUTE(SUBSTITUTE(TELA_INCIAL!$C$8,"/",""),"-",""),".",""),14),"00000000000000")</f>
        <v>11111111100011</v>
      </c>
      <c r="E78" s="20" t="str">
        <f t="shared" si="2"/>
        <v>15500000002000</v>
      </c>
      <c r="F78" s="20" t="str">
        <f t="shared" si="3"/>
        <v xml:space="preserve">      </v>
      </c>
      <c r="G78" s="20" t="str">
        <f t="shared" si="4"/>
        <v xml:space="preserve">                         </v>
      </c>
      <c r="H78" s="25" t="str">
        <f t="shared" si="14"/>
        <v>000000067</v>
      </c>
      <c r="I78" s="20" t="str">
        <f t="shared" si="6"/>
        <v xml:space="preserve">                              </v>
      </c>
      <c r="J78" s="20">
        <v>0</v>
      </c>
      <c r="K78" s="21" t="s">
        <v>121</v>
      </c>
      <c r="L78" s="20" t="s">
        <v>122</v>
      </c>
      <c r="M78" s="21" t="str">
        <f>IF(TELA_INCIAL!$C$14="Vinculada","10",IF(TELA_INCIAL!$C$20="não","00",TEXT(TELA_INCIAL!$D$20,"00")))</f>
        <v>00</v>
      </c>
      <c r="N78" s="20">
        <f>IF(TELA_INCIAL!$C$14="Vinculada",2,1)</f>
        <v>1</v>
      </c>
      <c r="O78" s="21" t="s">
        <v>64</v>
      </c>
      <c r="P78" s="26" t="str">
        <f t="shared" si="15"/>
        <v>0000000067</v>
      </c>
      <c r="Q78" s="27" t="str">
        <f>IF(TEXT(TELA_INCIAL!K91,"aa")="aa",TEXT(TELA_INCIAL!K91,"dd")&amp;TEXT(TELA_INCIAL!K91,"mm")&amp;TEXT(TELA_INCIAL!K91,"yy"),TEXT(TELA_INCIAL!K91,"dd")&amp;TEXT(TELA_INCIAL!K91,"mm")&amp;TEXT(TELA_INCIAL!K91,"aa"))</f>
        <v>000100</v>
      </c>
      <c r="R78" s="23" t="str">
        <f>TEXT(SUBSTITUTE(TEXT(TELA_INCIAL!J91,"###0,00"),",",""),"0000000000000")</f>
        <v>0000000000000</v>
      </c>
      <c r="S78" s="20">
        <v>422</v>
      </c>
      <c r="T78" s="20" t="str">
        <f t="shared" si="18"/>
        <v>15500</v>
      </c>
      <c r="U78" s="21" t="s">
        <v>64</v>
      </c>
      <c r="V78" s="20" t="s">
        <v>124</v>
      </c>
      <c r="W78" s="20" t="str">
        <f t="shared" ca="1" si="8"/>
        <v>280619</v>
      </c>
      <c r="X7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8" s="23" t="str">
        <f>IF(TELA_INCIAL!$C$18="sim",TEXT(SUBSTITUTE(TEXT((R78/100)*TELA_INCIAL!$D$18,"###0,00"),",",""),"0000000000000"),REPT(0,13))</f>
        <v>0000000000000</v>
      </c>
      <c r="AA78" s="20" t="s">
        <v>125</v>
      </c>
      <c r="AB78" s="20" t="s">
        <v>126</v>
      </c>
      <c r="AC78" s="20" t="s">
        <v>126</v>
      </c>
      <c r="AD78" s="20" t="str">
        <f>IF(ISERROR(IF(TELA_INCIAL!$C$19="não","0000000000000",IF(TEXT(VALUE(LEFT(Q78,2)&amp;"/"&amp;MID(Q78,3,2)&amp;"/"&amp;RIGHT(Q78,2))+1,"aa")="aa",TEXT(VALUE(LEFT(Q78,2)&amp;"/"&amp;MID(Q78,3,2)&amp;"/"&amp;RIGHT(Q78,2))+1,"dd")&amp;TEXT(VALUE(LEFT(Q78,2)&amp;"/"&amp;MID(Q78,3,2)&amp;"/"&amp;RIGHT(Q78,2))+1,"mm")&amp;TEXT(VALUE(LEFT(Q78,2)&amp;"/"&amp;MID(Q78,3,2)&amp;"/"&amp;RIGHT(Q78,2))+1,"yy")&amp;"0"&amp;TELA_INCIAL!$D$19*100&amp;"00"&amp;"000",TEXT(VALUE(LEFT(Q78,2)&amp;"/"&amp;MID(Q78,3,2)&amp;"/"&amp;RIGHT(Q78,2))+1,"dd")&amp;TEXT(VALUE(LEFT(Q78,2)&amp;"/"&amp;MID(Q78,3,2)&amp;"/"&amp;RIGHT(Q78,2))+1,"mm")&amp;TEXT(VALUE(LEFT(Q78,2)&amp;"/"&amp;MID(Q78,3,2)&amp;"/"&amp;RIGHT(Q78,2))+1,"aa")&amp;"0"&amp;TELA_INCIAL!$D$19*100&amp;"00"&amp;"000"))),"",IF(TELA_INCIAL!$C$19="não","0000000000000",IF(TEXT(VALUE(LEFT(Q78,2)&amp;"/"&amp;MID(Q78,3,2)&amp;"/"&amp;RIGHT(Q78,2))+1,"aa")="aa",TEXT(VALUE(LEFT(Q78,2)&amp;"/"&amp;MID(Q78,3,2)&amp;"/"&amp;RIGHT(Q78,2))+1,"dd")&amp;TEXT(VALUE(LEFT(Q78,2)&amp;"/"&amp;MID(Q78,3,2)&amp;"/"&amp;RIGHT(Q78,2))+1,"mm")&amp;TEXT(VALUE(LEFT(Q78,2)&amp;"/"&amp;MID(Q78,3,2)&amp;"/"&amp;RIGHT(Q78,2))+1,"yy")&amp;"0"&amp;TELA_INCIAL!$D$19*100&amp;"00"&amp;"000",TEXT(VALUE(LEFT(Q78,2)&amp;"/"&amp;MID(Q78,3,2)&amp;"/"&amp;RIGHT(Q78,2))+1,"dd")&amp;TEXT(VALUE(LEFT(Q78,2)&amp;"/"&amp;MID(Q78,3,2)&amp;"/"&amp;RIGHT(Q78,2))+1,"mm")&amp;TEXT(VALUE(LEFT(Q78,2)&amp;"/"&amp;MID(Q78,3,2)&amp;"/"&amp;RIGHT(Q78,2))+1,"aa")&amp;"0"&amp;TELA_INCIAL!$D$19*100&amp;"00"&amp;"000")))</f>
        <v/>
      </c>
      <c r="AE78" s="22" t="str">
        <f>IF(TELA_INCIAL!D91="pf","01","02")</f>
        <v>02</v>
      </c>
      <c r="AF78" s="29" t="str">
        <f>IF(TELA_INCIAL!C91="","00000000000000",TEXT(SUBSTITUTE(SUBSTITUTE(SUBSTITUTE(TELA_INCIAL!C91,".",""),"-",""),"/",""),"00000000000000"))</f>
        <v>00000000000000</v>
      </c>
      <c r="AG78" s="20" t="str">
        <f>LEFT(TELA_INCIAL!B91,40)&amp;REPT(" ",40-LEN(TELA_INCIAL!B91))</f>
        <v xml:space="preserve">                                        </v>
      </c>
      <c r="AH78" s="20" t="str">
        <f>LEFT(TELA_INCIAL!F91,40)&amp;REPT(" ",40-LEN(TELA_INCIAL!F91))</f>
        <v xml:space="preserve">                                        </v>
      </c>
      <c r="AI78" s="20" t="str">
        <f>LEFT(TELA_INCIAL!G91,10)&amp;REPT(" ",10-LEN(TELA_INCIAL!G91))</f>
        <v xml:space="preserve">          </v>
      </c>
      <c r="AJ78" s="20" t="str">
        <f t="shared" si="9"/>
        <v xml:space="preserve">  </v>
      </c>
      <c r="AK78" s="20" t="str">
        <f>TEXT(SUBSTITUTE(SUBSTITUTE(SUBSTITUTE(TELA_INCIAL!E91," ",""),".",""),"-",""),"00000000")</f>
        <v/>
      </c>
      <c r="AL78" s="20" t="str">
        <f>LEFT(TELA_INCIAL!H91,15)&amp;REPT(" ",15-LEN(TELA_INCIAL!H91))</f>
        <v xml:space="preserve">               </v>
      </c>
      <c r="AM78" s="20" t="str">
        <f>LEFT(TELA_INCIAL!I91,2)</f>
        <v/>
      </c>
      <c r="AN78" s="20" t="str">
        <f t="shared" si="10"/>
        <v xml:space="preserve">                              </v>
      </c>
      <c r="AO78" s="20" t="str">
        <f t="shared" si="11"/>
        <v xml:space="preserve">       </v>
      </c>
      <c r="AP78" s="20">
        <v>422</v>
      </c>
      <c r="AQ78" s="24" t="s">
        <v>71</v>
      </c>
      <c r="AR78" s="20" t="str">
        <f t="shared" si="16"/>
        <v>000068</v>
      </c>
      <c r="AS78" s="69" t="str">
        <f t="shared" si="17"/>
        <v/>
      </c>
      <c r="AT78" s="9">
        <f t="shared" si="13"/>
        <v>0</v>
      </c>
      <c r="AZ78" s="1"/>
      <c r="BA78" s="1">
        <v>14600</v>
      </c>
      <c r="BB78" s="9" t="s">
        <v>225</v>
      </c>
    </row>
    <row r="79" spans="1:54" x14ac:dyDescent="0.25">
      <c r="A79" s="9"/>
      <c r="B79" s="20" t="str">
        <f>IF(TELA_INCIAL!B92="","",1)</f>
        <v/>
      </c>
      <c r="C79" s="24" t="str">
        <f>TEXT(TELA_INCIAL!$C$9,"00")</f>
        <v>02</v>
      </c>
      <c r="D79" s="18" t="str">
        <f>TEXT(LEFT(SUBSTITUTE(SUBSTITUTE(SUBSTITUTE(TELA_INCIAL!$C$8,"/",""),"-",""),".",""),14),"00000000000000")</f>
        <v>11111111100011</v>
      </c>
      <c r="E79" s="20" t="str">
        <f t="shared" ref="E79:E100" si="19">$H$4</f>
        <v>15500000002000</v>
      </c>
      <c r="F79" s="20" t="str">
        <f t="shared" ref="F79:F100" si="20">REPT(" ",6)</f>
        <v xml:space="preserve">      </v>
      </c>
      <c r="G79" s="20" t="str">
        <f t="shared" ref="G79:G100" si="21">REPT(" ",25)</f>
        <v xml:space="preserve">                         </v>
      </c>
      <c r="H79" s="25" t="str">
        <f t="shared" si="14"/>
        <v>000000068</v>
      </c>
      <c r="I79" s="20" t="str">
        <f t="shared" ref="I79:I100" si="22">REPT(" ",30)</f>
        <v xml:space="preserve">                              </v>
      </c>
      <c r="J79" s="20">
        <v>0</v>
      </c>
      <c r="K79" s="21" t="s">
        <v>121</v>
      </c>
      <c r="L79" s="20" t="s">
        <v>122</v>
      </c>
      <c r="M79" s="21" t="str">
        <f>IF(TELA_INCIAL!$C$14="Vinculada","10",IF(TELA_INCIAL!$C$20="não","00",TEXT(TELA_INCIAL!$D$20,"00")))</f>
        <v>00</v>
      </c>
      <c r="N79" s="20">
        <f>IF(TELA_INCIAL!$C$14="Vinculada",2,1)</f>
        <v>1</v>
      </c>
      <c r="O79" s="21" t="s">
        <v>64</v>
      </c>
      <c r="P79" s="26" t="str">
        <f t="shared" si="15"/>
        <v>0000000068</v>
      </c>
      <c r="Q79" s="27" t="str">
        <f>IF(TEXT(TELA_INCIAL!K92,"aa")="aa",TEXT(TELA_INCIAL!K92,"dd")&amp;TEXT(TELA_INCIAL!K92,"mm")&amp;TEXT(TELA_INCIAL!K92,"yy"),TEXT(TELA_INCIAL!K92,"dd")&amp;TEXT(TELA_INCIAL!K92,"mm")&amp;TEXT(TELA_INCIAL!K92,"aa"))</f>
        <v>000100</v>
      </c>
      <c r="R79" s="23" t="str">
        <f>TEXT(SUBSTITUTE(TEXT(TELA_INCIAL!J92,"###0,00"),",",""),"0000000000000")</f>
        <v>0000000000000</v>
      </c>
      <c r="S79" s="20">
        <v>422</v>
      </c>
      <c r="T79" s="20" t="str">
        <f t="shared" si="18"/>
        <v>15500</v>
      </c>
      <c r="U79" s="21" t="s">
        <v>64</v>
      </c>
      <c r="V79" s="20" t="s">
        <v>124</v>
      </c>
      <c r="W79" s="20" t="str">
        <f t="shared" ref="W79:W100" ca="1" si="23">TEXT(TODAY(),"DD")&amp;TEXT(TODAY(),"MM")&amp;IF(TEXT(TODAY(),"AA")="AA",TEXT(TODAY(),"YY"),TEXT(TODAY(),"AA"))</f>
        <v>280619</v>
      </c>
      <c r="X7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79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7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79" s="23" t="str">
        <f>IF(TELA_INCIAL!$C$18="sim",TEXT(SUBSTITUTE(TEXT((R79/100)*TELA_INCIAL!$D$18,"###0,00"),",",""),"0000000000000"),REPT(0,13))</f>
        <v>0000000000000</v>
      </c>
      <c r="AA79" s="20" t="s">
        <v>125</v>
      </c>
      <c r="AB79" s="20" t="s">
        <v>126</v>
      </c>
      <c r="AC79" s="20" t="s">
        <v>126</v>
      </c>
      <c r="AD79" s="20" t="str">
        <f>IF(ISERROR(IF(TELA_INCIAL!$C$19="não","0000000000000",IF(TEXT(VALUE(LEFT(Q79,2)&amp;"/"&amp;MID(Q79,3,2)&amp;"/"&amp;RIGHT(Q79,2))+1,"aa")="aa",TEXT(VALUE(LEFT(Q79,2)&amp;"/"&amp;MID(Q79,3,2)&amp;"/"&amp;RIGHT(Q79,2))+1,"dd")&amp;TEXT(VALUE(LEFT(Q79,2)&amp;"/"&amp;MID(Q79,3,2)&amp;"/"&amp;RIGHT(Q79,2))+1,"mm")&amp;TEXT(VALUE(LEFT(Q79,2)&amp;"/"&amp;MID(Q79,3,2)&amp;"/"&amp;RIGHT(Q79,2))+1,"yy")&amp;"0"&amp;TELA_INCIAL!$D$19*100&amp;"00"&amp;"000",TEXT(VALUE(LEFT(Q79,2)&amp;"/"&amp;MID(Q79,3,2)&amp;"/"&amp;RIGHT(Q79,2))+1,"dd")&amp;TEXT(VALUE(LEFT(Q79,2)&amp;"/"&amp;MID(Q79,3,2)&amp;"/"&amp;RIGHT(Q79,2))+1,"mm")&amp;TEXT(VALUE(LEFT(Q79,2)&amp;"/"&amp;MID(Q79,3,2)&amp;"/"&amp;RIGHT(Q79,2))+1,"aa")&amp;"0"&amp;TELA_INCIAL!$D$19*100&amp;"00"&amp;"000"))),"",IF(TELA_INCIAL!$C$19="não","0000000000000",IF(TEXT(VALUE(LEFT(Q79,2)&amp;"/"&amp;MID(Q79,3,2)&amp;"/"&amp;RIGHT(Q79,2))+1,"aa")="aa",TEXT(VALUE(LEFT(Q79,2)&amp;"/"&amp;MID(Q79,3,2)&amp;"/"&amp;RIGHT(Q79,2))+1,"dd")&amp;TEXT(VALUE(LEFT(Q79,2)&amp;"/"&amp;MID(Q79,3,2)&amp;"/"&amp;RIGHT(Q79,2))+1,"mm")&amp;TEXT(VALUE(LEFT(Q79,2)&amp;"/"&amp;MID(Q79,3,2)&amp;"/"&amp;RIGHT(Q79,2))+1,"yy")&amp;"0"&amp;TELA_INCIAL!$D$19*100&amp;"00"&amp;"000",TEXT(VALUE(LEFT(Q79,2)&amp;"/"&amp;MID(Q79,3,2)&amp;"/"&amp;RIGHT(Q79,2))+1,"dd")&amp;TEXT(VALUE(LEFT(Q79,2)&amp;"/"&amp;MID(Q79,3,2)&amp;"/"&amp;RIGHT(Q79,2))+1,"mm")&amp;TEXT(VALUE(LEFT(Q79,2)&amp;"/"&amp;MID(Q79,3,2)&amp;"/"&amp;RIGHT(Q79,2))+1,"aa")&amp;"0"&amp;TELA_INCIAL!$D$19*100&amp;"00"&amp;"000")))</f>
        <v/>
      </c>
      <c r="AE79" s="22" t="str">
        <f>IF(TELA_INCIAL!D92="pf","01","02")</f>
        <v>02</v>
      </c>
      <c r="AF79" s="29" t="str">
        <f>IF(TELA_INCIAL!C92="","00000000000000",TEXT(SUBSTITUTE(SUBSTITUTE(SUBSTITUTE(TELA_INCIAL!C92,".",""),"-",""),"/",""),"00000000000000"))</f>
        <v>00000000000000</v>
      </c>
      <c r="AG79" s="20" t="str">
        <f>LEFT(TELA_INCIAL!B92,40)&amp;REPT(" ",40-LEN(TELA_INCIAL!B92))</f>
        <v xml:space="preserve">                                        </v>
      </c>
      <c r="AH79" s="20" t="str">
        <f>LEFT(TELA_INCIAL!F92,40)&amp;REPT(" ",40-LEN(TELA_INCIAL!F92))</f>
        <v xml:space="preserve">                                        </v>
      </c>
      <c r="AI79" s="20" t="str">
        <f>LEFT(TELA_INCIAL!G92,10)&amp;REPT(" ",10-LEN(TELA_INCIAL!G92))</f>
        <v xml:space="preserve">          </v>
      </c>
      <c r="AJ79" s="20" t="str">
        <f t="shared" ref="AJ79:AJ100" si="24">REPT(" ",2)</f>
        <v xml:space="preserve">  </v>
      </c>
      <c r="AK79" s="20" t="str">
        <f>TEXT(SUBSTITUTE(SUBSTITUTE(SUBSTITUTE(TELA_INCIAL!E92," ",""),".",""),"-",""),"00000000")</f>
        <v/>
      </c>
      <c r="AL79" s="20" t="str">
        <f>LEFT(TELA_INCIAL!H92,15)&amp;REPT(" ",15-LEN(TELA_INCIAL!H92))</f>
        <v xml:space="preserve">               </v>
      </c>
      <c r="AM79" s="20" t="str">
        <f>LEFT(TELA_INCIAL!I92,2)</f>
        <v/>
      </c>
      <c r="AN79" s="20" t="str">
        <f t="shared" ref="AN79:AN100" si="25">REPT(" ",30)</f>
        <v xml:space="preserve">                              </v>
      </c>
      <c r="AO79" s="20" t="str">
        <f t="shared" ref="AO79:AO100" si="26">REPT(" ",7)</f>
        <v xml:space="preserve">       </v>
      </c>
      <c r="AP79" s="20">
        <v>422</v>
      </c>
      <c r="AQ79" s="24" t="s">
        <v>71</v>
      </c>
      <c r="AR79" s="20" t="str">
        <f t="shared" si="16"/>
        <v>000069</v>
      </c>
      <c r="AS79" s="69" t="str">
        <f t="shared" si="17"/>
        <v/>
      </c>
      <c r="AT79" s="9">
        <f t="shared" ref="AT79:AT100" si="27">LEN(AS79)</f>
        <v>0</v>
      </c>
      <c r="AZ79" s="1"/>
      <c r="BA79" s="1">
        <v>14700</v>
      </c>
      <c r="BB79" s="9" t="s">
        <v>226</v>
      </c>
    </row>
    <row r="80" spans="1:54" x14ac:dyDescent="0.25">
      <c r="A80" s="9"/>
      <c r="B80" s="20" t="str">
        <f>IF(TELA_INCIAL!B93="","",1)</f>
        <v/>
      </c>
      <c r="C80" s="24" t="str">
        <f>TEXT(TELA_INCIAL!$C$9,"00")</f>
        <v>02</v>
      </c>
      <c r="D80" s="18" t="str">
        <f>TEXT(LEFT(SUBSTITUTE(SUBSTITUTE(SUBSTITUTE(TELA_INCIAL!$C$8,"/",""),"-",""),".",""),14),"00000000000000")</f>
        <v>11111111100011</v>
      </c>
      <c r="E80" s="20" t="str">
        <f t="shared" si="19"/>
        <v>15500000002000</v>
      </c>
      <c r="F80" s="20" t="str">
        <f t="shared" si="20"/>
        <v xml:space="preserve">      </v>
      </c>
      <c r="G80" s="20" t="str">
        <f t="shared" si="21"/>
        <v xml:space="preserve">                         </v>
      </c>
      <c r="H80" s="25" t="str">
        <f t="shared" si="14"/>
        <v>000000069</v>
      </c>
      <c r="I80" s="20" t="str">
        <f t="shared" si="22"/>
        <v xml:space="preserve">                              </v>
      </c>
      <c r="J80" s="20">
        <v>0</v>
      </c>
      <c r="K80" s="21" t="s">
        <v>121</v>
      </c>
      <c r="L80" s="20" t="s">
        <v>122</v>
      </c>
      <c r="M80" s="21" t="str">
        <f>IF(TELA_INCIAL!$C$14="Vinculada","10",IF(TELA_INCIAL!$C$20="não","00",TEXT(TELA_INCIAL!$D$20,"00")))</f>
        <v>00</v>
      </c>
      <c r="N80" s="20">
        <f>IF(TELA_INCIAL!$C$14="Vinculada",2,1)</f>
        <v>1</v>
      </c>
      <c r="O80" s="21" t="s">
        <v>64</v>
      </c>
      <c r="P80" s="26" t="str">
        <f t="shared" si="15"/>
        <v>0000000069</v>
      </c>
      <c r="Q80" s="27" t="str">
        <f>IF(TEXT(TELA_INCIAL!K93,"aa")="aa",TEXT(TELA_INCIAL!K93,"dd")&amp;TEXT(TELA_INCIAL!K93,"mm")&amp;TEXT(TELA_INCIAL!K93,"yy"),TEXT(TELA_INCIAL!K93,"dd")&amp;TEXT(TELA_INCIAL!K93,"mm")&amp;TEXT(TELA_INCIAL!K93,"aa"))</f>
        <v>000100</v>
      </c>
      <c r="R80" s="23" t="str">
        <f>TEXT(SUBSTITUTE(TEXT(TELA_INCIAL!J93,"###0,00"),",",""),"0000000000000")</f>
        <v>0000000000000</v>
      </c>
      <c r="S80" s="20">
        <v>422</v>
      </c>
      <c r="T80" s="20" t="str">
        <f t="shared" si="18"/>
        <v>15500</v>
      </c>
      <c r="U80" s="21" t="s">
        <v>64</v>
      </c>
      <c r="V80" s="20" t="s">
        <v>124</v>
      </c>
      <c r="W80" s="20" t="str">
        <f t="shared" ca="1" si="23"/>
        <v>280619</v>
      </c>
      <c r="X8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0" s="23" t="str">
        <f>IF(TELA_INCIAL!$C$18="sim",TEXT(SUBSTITUTE(TEXT((R80/100)*TELA_INCIAL!$D$18,"###0,00"),",",""),"0000000000000"),REPT(0,13))</f>
        <v>0000000000000</v>
      </c>
      <c r="AA80" s="20" t="s">
        <v>125</v>
      </c>
      <c r="AB80" s="20" t="s">
        <v>126</v>
      </c>
      <c r="AC80" s="20" t="s">
        <v>126</v>
      </c>
      <c r="AD80" s="20" t="str">
        <f>IF(ISERROR(IF(TELA_INCIAL!$C$19="não","0000000000000",IF(TEXT(VALUE(LEFT(Q80,2)&amp;"/"&amp;MID(Q80,3,2)&amp;"/"&amp;RIGHT(Q80,2))+1,"aa")="aa",TEXT(VALUE(LEFT(Q80,2)&amp;"/"&amp;MID(Q80,3,2)&amp;"/"&amp;RIGHT(Q80,2))+1,"dd")&amp;TEXT(VALUE(LEFT(Q80,2)&amp;"/"&amp;MID(Q80,3,2)&amp;"/"&amp;RIGHT(Q80,2))+1,"mm")&amp;TEXT(VALUE(LEFT(Q80,2)&amp;"/"&amp;MID(Q80,3,2)&amp;"/"&amp;RIGHT(Q80,2))+1,"yy")&amp;"0"&amp;TELA_INCIAL!$D$19*100&amp;"00"&amp;"000",TEXT(VALUE(LEFT(Q80,2)&amp;"/"&amp;MID(Q80,3,2)&amp;"/"&amp;RIGHT(Q80,2))+1,"dd")&amp;TEXT(VALUE(LEFT(Q80,2)&amp;"/"&amp;MID(Q80,3,2)&amp;"/"&amp;RIGHT(Q80,2))+1,"mm")&amp;TEXT(VALUE(LEFT(Q80,2)&amp;"/"&amp;MID(Q80,3,2)&amp;"/"&amp;RIGHT(Q80,2))+1,"aa")&amp;"0"&amp;TELA_INCIAL!$D$19*100&amp;"00"&amp;"000"))),"",IF(TELA_INCIAL!$C$19="não","0000000000000",IF(TEXT(VALUE(LEFT(Q80,2)&amp;"/"&amp;MID(Q80,3,2)&amp;"/"&amp;RIGHT(Q80,2))+1,"aa")="aa",TEXT(VALUE(LEFT(Q80,2)&amp;"/"&amp;MID(Q80,3,2)&amp;"/"&amp;RIGHT(Q80,2))+1,"dd")&amp;TEXT(VALUE(LEFT(Q80,2)&amp;"/"&amp;MID(Q80,3,2)&amp;"/"&amp;RIGHT(Q80,2))+1,"mm")&amp;TEXT(VALUE(LEFT(Q80,2)&amp;"/"&amp;MID(Q80,3,2)&amp;"/"&amp;RIGHT(Q80,2))+1,"yy")&amp;"0"&amp;TELA_INCIAL!$D$19*100&amp;"00"&amp;"000",TEXT(VALUE(LEFT(Q80,2)&amp;"/"&amp;MID(Q80,3,2)&amp;"/"&amp;RIGHT(Q80,2))+1,"dd")&amp;TEXT(VALUE(LEFT(Q80,2)&amp;"/"&amp;MID(Q80,3,2)&amp;"/"&amp;RIGHT(Q80,2))+1,"mm")&amp;TEXT(VALUE(LEFT(Q80,2)&amp;"/"&amp;MID(Q80,3,2)&amp;"/"&amp;RIGHT(Q80,2))+1,"aa")&amp;"0"&amp;TELA_INCIAL!$D$19*100&amp;"00"&amp;"000")))</f>
        <v/>
      </c>
      <c r="AE80" s="22" t="str">
        <f>IF(TELA_INCIAL!D93="pf","01","02")</f>
        <v>02</v>
      </c>
      <c r="AF80" s="29" t="str">
        <f>IF(TELA_INCIAL!C93="","00000000000000",TEXT(SUBSTITUTE(SUBSTITUTE(SUBSTITUTE(TELA_INCIAL!C93,".",""),"-",""),"/",""),"00000000000000"))</f>
        <v>00000000000000</v>
      </c>
      <c r="AG80" s="20" t="str">
        <f>LEFT(TELA_INCIAL!B93,40)&amp;REPT(" ",40-LEN(TELA_INCIAL!B93))</f>
        <v xml:space="preserve">                                        </v>
      </c>
      <c r="AH80" s="20" t="str">
        <f>LEFT(TELA_INCIAL!F93,40)&amp;REPT(" ",40-LEN(TELA_INCIAL!F93))</f>
        <v xml:space="preserve">                                        </v>
      </c>
      <c r="AI80" s="20" t="str">
        <f>LEFT(TELA_INCIAL!G93,10)&amp;REPT(" ",10-LEN(TELA_INCIAL!G93))</f>
        <v xml:space="preserve">          </v>
      </c>
      <c r="AJ80" s="20" t="str">
        <f t="shared" si="24"/>
        <v xml:space="preserve">  </v>
      </c>
      <c r="AK80" s="20" t="str">
        <f>TEXT(SUBSTITUTE(SUBSTITUTE(SUBSTITUTE(TELA_INCIAL!E93," ",""),".",""),"-",""),"00000000")</f>
        <v/>
      </c>
      <c r="AL80" s="20" t="str">
        <f>LEFT(TELA_INCIAL!H93,15)&amp;REPT(" ",15-LEN(TELA_INCIAL!H93))</f>
        <v xml:space="preserve">               </v>
      </c>
      <c r="AM80" s="20" t="str">
        <f>LEFT(TELA_INCIAL!I93,2)</f>
        <v/>
      </c>
      <c r="AN80" s="20" t="str">
        <f t="shared" si="25"/>
        <v xml:space="preserve">                              </v>
      </c>
      <c r="AO80" s="20" t="str">
        <f t="shared" si="26"/>
        <v xml:space="preserve">       </v>
      </c>
      <c r="AP80" s="20">
        <v>422</v>
      </c>
      <c r="AQ80" s="24" t="s">
        <v>71</v>
      </c>
      <c r="AR80" s="20" t="str">
        <f t="shared" si="16"/>
        <v>000070</v>
      </c>
      <c r="AS80" s="69" t="str">
        <f t="shared" si="17"/>
        <v/>
      </c>
      <c r="AT80" s="9">
        <f t="shared" si="27"/>
        <v>0</v>
      </c>
      <c r="AZ80" s="1"/>
      <c r="BA80" s="1">
        <v>14800</v>
      </c>
      <c r="BB80" s="9" t="s">
        <v>227</v>
      </c>
    </row>
    <row r="81" spans="1:54" x14ac:dyDescent="0.25">
      <c r="A81" s="9"/>
      <c r="B81" s="20" t="str">
        <f>IF(TELA_INCIAL!B94="","",1)</f>
        <v/>
      </c>
      <c r="C81" s="24" t="str">
        <f>TEXT(TELA_INCIAL!$C$9,"00")</f>
        <v>02</v>
      </c>
      <c r="D81" s="18" t="str">
        <f>TEXT(LEFT(SUBSTITUTE(SUBSTITUTE(SUBSTITUTE(TELA_INCIAL!$C$8,"/",""),"-",""),".",""),14),"00000000000000")</f>
        <v>11111111100011</v>
      </c>
      <c r="E81" s="20" t="str">
        <f t="shared" si="19"/>
        <v>15500000002000</v>
      </c>
      <c r="F81" s="20" t="str">
        <f t="shared" si="20"/>
        <v xml:space="preserve">      </v>
      </c>
      <c r="G81" s="20" t="str">
        <f t="shared" si="21"/>
        <v xml:space="preserve">                         </v>
      </c>
      <c r="H81" s="25" t="str">
        <f t="shared" si="14"/>
        <v>000000070</v>
      </c>
      <c r="I81" s="20" t="str">
        <f t="shared" si="22"/>
        <v xml:space="preserve">                              </v>
      </c>
      <c r="J81" s="20">
        <v>0</v>
      </c>
      <c r="K81" s="21" t="s">
        <v>121</v>
      </c>
      <c r="L81" s="20" t="s">
        <v>122</v>
      </c>
      <c r="M81" s="21" t="str">
        <f>IF(TELA_INCIAL!$C$14="Vinculada","10",IF(TELA_INCIAL!$C$20="não","00",TEXT(TELA_INCIAL!$D$20,"00")))</f>
        <v>00</v>
      </c>
      <c r="N81" s="20">
        <f>IF(TELA_INCIAL!$C$14="Vinculada",2,1)</f>
        <v>1</v>
      </c>
      <c r="O81" s="21" t="s">
        <v>64</v>
      </c>
      <c r="P81" s="26" t="str">
        <f t="shared" si="15"/>
        <v>0000000070</v>
      </c>
      <c r="Q81" s="27" t="str">
        <f>IF(TEXT(TELA_INCIAL!K94,"aa")="aa",TEXT(TELA_INCIAL!K94,"dd")&amp;TEXT(TELA_INCIAL!K94,"mm")&amp;TEXT(TELA_INCIAL!K94,"yy"),TEXT(TELA_INCIAL!K94,"dd")&amp;TEXT(TELA_INCIAL!K94,"mm")&amp;TEXT(TELA_INCIAL!K94,"aa"))</f>
        <v>000100</v>
      </c>
      <c r="R81" s="23" t="str">
        <f>TEXT(SUBSTITUTE(TEXT(TELA_INCIAL!J94,"###0,00"),",",""),"0000000000000")</f>
        <v>0000000000000</v>
      </c>
      <c r="S81" s="20">
        <v>422</v>
      </c>
      <c r="T81" s="20" t="str">
        <f t="shared" si="18"/>
        <v>15500</v>
      </c>
      <c r="U81" s="21" t="s">
        <v>64</v>
      </c>
      <c r="V81" s="20" t="s">
        <v>124</v>
      </c>
      <c r="W81" s="20" t="str">
        <f t="shared" ca="1" si="23"/>
        <v>280619</v>
      </c>
      <c r="X8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1" s="23" t="str">
        <f>IF(TELA_INCIAL!$C$18="sim",TEXT(SUBSTITUTE(TEXT((R81/100)*TELA_INCIAL!$D$18,"###0,00"),",",""),"0000000000000"),REPT(0,13))</f>
        <v>0000000000000</v>
      </c>
      <c r="AA81" s="20" t="s">
        <v>125</v>
      </c>
      <c r="AB81" s="20" t="s">
        <v>126</v>
      </c>
      <c r="AC81" s="20" t="s">
        <v>126</v>
      </c>
      <c r="AD81" s="20" t="str">
        <f>IF(ISERROR(IF(TELA_INCIAL!$C$19="não","0000000000000",IF(TEXT(VALUE(LEFT(Q81,2)&amp;"/"&amp;MID(Q81,3,2)&amp;"/"&amp;RIGHT(Q81,2))+1,"aa")="aa",TEXT(VALUE(LEFT(Q81,2)&amp;"/"&amp;MID(Q81,3,2)&amp;"/"&amp;RIGHT(Q81,2))+1,"dd")&amp;TEXT(VALUE(LEFT(Q81,2)&amp;"/"&amp;MID(Q81,3,2)&amp;"/"&amp;RIGHT(Q81,2))+1,"mm")&amp;TEXT(VALUE(LEFT(Q81,2)&amp;"/"&amp;MID(Q81,3,2)&amp;"/"&amp;RIGHT(Q81,2))+1,"yy")&amp;"0"&amp;TELA_INCIAL!$D$19*100&amp;"00"&amp;"000",TEXT(VALUE(LEFT(Q81,2)&amp;"/"&amp;MID(Q81,3,2)&amp;"/"&amp;RIGHT(Q81,2))+1,"dd")&amp;TEXT(VALUE(LEFT(Q81,2)&amp;"/"&amp;MID(Q81,3,2)&amp;"/"&amp;RIGHT(Q81,2))+1,"mm")&amp;TEXT(VALUE(LEFT(Q81,2)&amp;"/"&amp;MID(Q81,3,2)&amp;"/"&amp;RIGHT(Q81,2))+1,"aa")&amp;"0"&amp;TELA_INCIAL!$D$19*100&amp;"00"&amp;"000"))),"",IF(TELA_INCIAL!$C$19="não","0000000000000",IF(TEXT(VALUE(LEFT(Q81,2)&amp;"/"&amp;MID(Q81,3,2)&amp;"/"&amp;RIGHT(Q81,2))+1,"aa")="aa",TEXT(VALUE(LEFT(Q81,2)&amp;"/"&amp;MID(Q81,3,2)&amp;"/"&amp;RIGHT(Q81,2))+1,"dd")&amp;TEXT(VALUE(LEFT(Q81,2)&amp;"/"&amp;MID(Q81,3,2)&amp;"/"&amp;RIGHT(Q81,2))+1,"mm")&amp;TEXT(VALUE(LEFT(Q81,2)&amp;"/"&amp;MID(Q81,3,2)&amp;"/"&amp;RIGHT(Q81,2))+1,"yy")&amp;"0"&amp;TELA_INCIAL!$D$19*100&amp;"00"&amp;"000",TEXT(VALUE(LEFT(Q81,2)&amp;"/"&amp;MID(Q81,3,2)&amp;"/"&amp;RIGHT(Q81,2))+1,"dd")&amp;TEXT(VALUE(LEFT(Q81,2)&amp;"/"&amp;MID(Q81,3,2)&amp;"/"&amp;RIGHT(Q81,2))+1,"mm")&amp;TEXT(VALUE(LEFT(Q81,2)&amp;"/"&amp;MID(Q81,3,2)&amp;"/"&amp;RIGHT(Q81,2))+1,"aa")&amp;"0"&amp;TELA_INCIAL!$D$19*100&amp;"00"&amp;"000")))</f>
        <v/>
      </c>
      <c r="AE81" s="22" t="str">
        <f>IF(TELA_INCIAL!D94="pf","01","02")</f>
        <v>02</v>
      </c>
      <c r="AF81" s="29" t="str">
        <f>IF(TELA_INCIAL!C94="","00000000000000",TEXT(SUBSTITUTE(SUBSTITUTE(SUBSTITUTE(TELA_INCIAL!C94,".",""),"-",""),"/",""),"00000000000000"))</f>
        <v>00000000000000</v>
      </c>
      <c r="AG81" s="20" t="str">
        <f>LEFT(TELA_INCIAL!B94,40)&amp;REPT(" ",40-LEN(TELA_INCIAL!B94))</f>
        <v xml:space="preserve">                                        </v>
      </c>
      <c r="AH81" s="20" t="str">
        <f>LEFT(TELA_INCIAL!F94,40)&amp;REPT(" ",40-LEN(TELA_INCIAL!F94))</f>
        <v xml:space="preserve">                                        </v>
      </c>
      <c r="AI81" s="20" t="str">
        <f>LEFT(TELA_INCIAL!G94,10)&amp;REPT(" ",10-LEN(TELA_INCIAL!G94))</f>
        <v xml:space="preserve">          </v>
      </c>
      <c r="AJ81" s="20" t="str">
        <f t="shared" si="24"/>
        <v xml:space="preserve">  </v>
      </c>
      <c r="AK81" s="20" t="str">
        <f>TEXT(SUBSTITUTE(SUBSTITUTE(SUBSTITUTE(TELA_INCIAL!E94," ",""),".",""),"-",""),"00000000")</f>
        <v/>
      </c>
      <c r="AL81" s="20" t="str">
        <f>LEFT(TELA_INCIAL!H94,15)&amp;REPT(" ",15-LEN(TELA_INCIAL!H94))</f>
        <v xml:space="preserve">               </v>
      </c>
      <c r="AM81" s="20" t="str">
        <f>LEFT(TELA_INCIAL!I94,2)</f>
        <v/>
      </c>
      <c r="AN81" s="20" t="str">
        <f t="shared" si="25"/>
        <v xml:space="preserve">                              </v>
      </c>
      <c r="AO81" s="20" t="str">
        <f t="shared" si="26"/>
        <v xml:space="preserve">       </v>
      </c>
      <c r="AP81" s="20">
        <v>422</v>
      </c>
      <c r="AQ81" s="24" t="s">
        <v>71</v>
      </c>
      <c r="AR81" s="20" t="str">
        <f t="shared" si="16"/>
        <v>000071</v>
      </c>
      <c r="AS81" s="69" t="str">
        <f t="shared" si="17"/>
        <v/>
      </c>
      <c r="AT81" s="9">
        <f t="shared" si="27"/>
        <v>0</v>
      </c>
      <c r="AZ81" s="1"/>
      <c r="BA81" s="1">
        <v>14900</v>
      </c>
      <c r="BB81" s="9" t="s">
        <v>228</v>
      </c>
    </row>
    <row r="82" spans="1:54" x14ac:dyDescent="0.25">
      <c r="A82" s="9"/>
      <c r="B82" s="20" t="str">
        <f>IF(TELA_INCIAL!B95="","",1)</f>
        <v/>
      </c>
      <c r="C82" s="24" t="str">
        <f>TEXT(TELA_INCIAL!$C$9,"00")</f>
        <v>02</v>
      </c>
      <c r="D82" s="18" t="str">
        <f>TEXT(LEFT(SUBSTITUTE(SUBSTITUTE(SUBSTITUTE(TELA_INCIAL!$C$8,"/",""),"-",""),".",""),14),"00000000000000")</f>
        <v>11111111100011</v>
      </c>
      <c r="E82" s="20" t="str">
        <f t="shared" si="19"/>
        <v>15500000002000</v>
      </c>
      <c r="F82" s="20" t="str">
        <f t="shared" si="20"/>
        <v xml:space="preserve">      </v>
      </c>
      <c r="G82" s="20" t="str">
        <f t="shared" si="21"/>
        <v xml:space="preserve">                         </v>
      </c>
      <c r="H82" s="25" t="str">
        <f t="shared" ref="H82:H100" si="28">TEXT(IF(VALUE(H81)&gt;0,H81+1,0),"000000000")</f>
        <v>000000071</v>
      </c>
      <c r="I82" s="20" t="str">
        <f t="shared" si="22"/>
        <v xml:space="preserve">                              </v>
      </c>
      <c r="J82" s="20">
        <v>0</v>
      </c>
      <c r="K82" s="21" t="s">
        <v>121</v>
      </c>
      <c r="L82" s="20" t="s">
        <v>122</v>
      </c>
      <c r="M82" s="21" t="str">
        <f>IF(TELA_INCIAL!$C$14="Vinculada","10",IF(TELA_INCIAL!$C$20="não","00",TEXT(TELA_INCIAL!$D$20,"00")))</f>
        <v>00</v>
      </c>
      <c r="N82" s="20">
        <f>IF(TELA_INCIAL!$C$14="Vinculada",2,1)</f>
        <v>1</v>
      </c>
      <c r="O82" s="21" t="s">
        <v>64</v>
      </c>
      <c r="P82" s="26" t="str">
        <f t="shared" ref="P82:P100" si="29">TEXT(P81+1,"0000000000")</f>
        <v>0000000071</v>
      </c>
      <c r="Q82" s="27" t="str">
        <f>IF(TEXT(TELA_INCIAL!K95,"aa")="aa",TEXT(TELA_INCIAL!K95,"dd")&amp;TEXT(TELA_INCIAL!K95,"mm")&amp;TEXT(TELA_INCIAL!K95,"yy"),TEXT(TELA_INCIAL!K95,"dd")&amp;TEXT(TELA_INCIAL!K95,"mm")&amp;TEXT(TELA_INCIAL!K95,"aa"))</f>
        <v>000100</v>
      </c>
      <c r="R82" s="23" t="str">
        <f>TEXT(SUBSTITUTE(TEXT(TELA_INCIAL!J95,"###0,00"),",",""),"0000000000000")</f>
        <v>0000000000000</v>
      </c>
      <c r="S82" s="20">
        <v>422</v>
      </c>
      <c r="T82" s="20" t="str">
        <f t="shared" si="18"/>
        <v>15500</v>
      </c>
      <c r="U82" s="21" t="s">
        <v>64</v>
      </c>
      <c r="V82" s="20" t="s">
        <v>124</v>
      </c>
      <c r="W82" s="20" t="str">
        <f t="shared" ca="1" si="23"/>
        <v>280619</v>
      </c>
      <c r="X8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2" s="23" t="str">
        <f>IF(TELA_INCIAL!$C$18="sim",TEXT(SUBSTITUTE(TEXT((R82/100)*TELA_INCIAL!$D$18,"###0,00"),",",""),"0000000000000"),REPT(0,13))</f>
        <v>0000000000000</v>
      </c>
      <c r="AA82" s="20" t="s">
        <v>125</v>
      </c>
      <c r="AB82" s="20" t="s">
        <v>126</v>
      </c>
      <c r="AC82" s="20" t="s">
        <v>126</v>
      </c>
      <c r="AD82" s="20" t="str">
        <f>IF(ISERROR(IF(TELA_INCIAL!$C$19="não","0000000000000",IF(TEXT(VALUE(LEFT(Q82,2)&amp;"/"&amp;MID(Q82,3,2)&amp;"/"&amp;RIGHT(Q82,2))+1,"aa")="aa",TEXT(VALUE(LEFT(Q82,2)&amp;"/"&amp;MID(Q82,3,2)&amp;"/"&amp;RIGHT(Q82,2))+1,"dd")&amp;TEXT(VALUE(LEFT(Q82,2)&amp;"/"&amp;MID(Q82,3,2)&amp;"/"&amp;RIGHT(Q82,2))+1,"mm")&amp;TEXT(VALUE(LEFT(Q82,2)&amp;"/"&amp;MID(Q82,3,2)&amp;"/"&amp;RIGHT(Q82,2))+1,"yy")&amp;"0"&amp;TELA_INCIAL!$D$19*100&amp;"00"&amp;"000",TEXT(VALUE(LEFT(Q82,2)&amp;"/"&amp;MID(Q82,3,2)&amp;"/"&amp;RIGHT(Q82,2))+1,"dd")&amp;TEXT(VALUE(LEFT(Q82,2)&amp;"/"&amp;MID(Q82,3,2)&amp;"/"&amp;RIGHT(Q82,2))+1,"mm")&amp;TEXT(VALUE(LEFT(Q82,2)&amp;"/"&amp;MID(Q82,3,2)&amp;"/"&amp;RIGHT(Q82,2))+1,"aa")&amp;"0"&amp;TELA_INCIAL!$D$19*100&amp;"00"&amp;"000"))),"",IF(TELA_INCIAL!$C$19="não","0000000000000",IF(TEXT(VALUE(LEFT(Q82,2)&amp;"/"&amp;MID(Q82,3,2)&amp;"/"&amp;RIGHT(Q82,2))+1,"aa")="aa",TEXT(VALUE(LEFT(Q82,2)&amp;"/"&amp;MID(Q82,3,2)&amp;"/"&amp;RIGHT(Q82,2))+1,"dd")&amp;TEXT(VALUE(LEFT(Q82,2)&amp;"/"&amp;MID(Q82,3,2)&amp;"/"&amp;RIGHT(Q82,2))+1,"mm")&amp;TEXT(VALUE(LEFT(Q82,2)&amp;"/"&amp;MID(Q82,3,2)&amp;"/"&amp;RIGHT(Q82,2))+1,"yy")&amp;"0"&amp;TELA_INCIAL!$D$19*100&amp;"00"&amp;"000",TEXT(VALUE(LEFT(Q82,2)&amp;"/"&amp;MID(Q82,3,2)&amp;"/"&amp;RIGHT(Q82,2))+1,"dd")&amp;TEXT(VALUE(LEFT(Q82,2)&amp;"/"&amp;MID(Q82,3,2)&amp;"/"&amp;RIGHT(Q82,2))+1,"mm")&amp;TEXT(VALUE(LEFT(Q82,2)&amp;"/"&amp;MID(Q82,3,2)&amp;"/"&amp;RIGHT(Q82,2))+1,"aa")&amp;"0"&amp;TELA_INCIAL!$D$19*100&amp;"00"&amp;"000")))</f>
        <v/>
      </c>
      <c r="AE82" s="22" t="str">
        <f>IF(TELA_INCIAL!D95="pf","01","02")</f>
        <v>02</v>
      </c>
      <c r="AF82" s="29" t="str">
        <f>IF(TELA_INCIAL!C95="","00000000000000",TEXT(SUBSTITUTE(SUBSTITUTE(SUBSTITUTE(TELA_INCIAL!C95,".",""),"-",""),"/",""),"00000000000000"))</f>
        <v>00000000000000</v>
      </c>
      <c r="AG82" s="20" t="str">
        <f>LEFT(TELA_INCIAL!B95,40)&amp;REPT(" ",40-LEN(TELA_INCIAL!B95))</f>
        <v xml:space="preserve">                                        </v>
      </c>
      <c r="AH82" s="20" t="str">
        <f>LEFT(TELA_INCIAL!F95,40)&amp;REPT(" ",40-LEN(TELA_INCIAL!F95))</f>
        <v xml:space="preserve">                                        </v>
      </c>
      <c r="AI82" s="20" t="str">
        <f>LEFT(TELA_INCIAL!G95,10)&amp;REPT(" ",10-LEN(TELA_INCIAL!G95))</f>
        <v xml:space="preserve">          </v>
      </c>
      <c r="AJ82" s="20" t="str">
        <f t="shared" si="24"/>
        <v xml:space="preserve">  </v>
      </c>
      <c r="AK82" s="20" t="str">
        <f>TEXT(SUBSTITUTE(SUBSTITUTE(SUBSTITUTE(TELA_INCIAL!E95," ",""),".",""),"-",""),"00000000")</f>
        <v/>
      </c>
      <c r="AL82" s="20" t="str">
        <f>LEFT(TELA_INCIAL!H95,15)&amp;REPT(" ",15-LEN(TELA_INCIAL!H95))</f>
        <v xml:space="preserve">               </v>
      </c>
      <c r="AM82" s="20" t="str">
        <f>LEFT(TELA_INCIAL!I95,2)</f>
        <v/>
      </c>
      <c r="AN82" s="20" t="str">
        <f t="shared" si="25"/>
        <v xml:space="preserve">                              </v>
      </c>
      <c r="AO82" s="20" t="str">
        <f t="shared" si="26"/>
        <v xml:space="preserve">       </v>
      </c>
      <c r="AP82" s="20">
        <v>422</v>
      </c>
      <c r="AQ82" s="24" t="s">
        <v>71</v>
      </c>
      <c r="AR82" s="20" t="str">
        <f t="shared" ref="AR82:AR100" si="30">TEXT(AR81+1,"000000")</f>
        <v>000072</v>
      </c>
      <c r="AS82" s="69" t="str">
        <f t="shared" ref="AS82:AS100" si="31">IF(B82="","",B82&amp;C82&amp;D82&amp;E82&amp;F82&amp;G82&amp;H82&amp;I82&amp;J82&amp;K82&amp;L82&amp;M82&amp;N82&amp;O82&amp;P82&amp;Q82&amp;R82&amp;S82&amp;T82&amp;U82&amp;V82&amp;W82&amp;X82&amp;Y82&amp;Z82&amp;AA82&amp;AB82&amp;AC82&amp;AD82&amp;AE82&amp;AF82&amp;AG82&amp;AH82&amp;AI82&amp;AJ82&amp;AK82&amp;AL82&amp;AM82&amp;AN82&amp;AO82&amp;AP82&amp;AQ82&amp;AR82)</f>
        <v/>
      </c>
      <c r="AT82" s="9">
        <f t="shared" si="27"/>
        <v>0</v>
      </c>
      <c r="AZ82" s="1"/>
      <c r="BA82" s="1">
        <v>15200</v>
      </c>
      <c r="BB82" s="9" t="s">
        <v>229</v>
      </c>
    </row>
    <row r="83" spans="1:54" x14ac:dyDescent="0.25">
      <c r="A83" s="9"/>
      <c r="B83" s="20" t="str">
        <f>IF(TELA_INCIAL!B96="","",1)</f>
        <v/>
      </c>
      <c r="C83" s="24" t="str">
        <f>TEXT(TELA_INCIAL!$C$9,"00")</f>
        <v>02</v>
      </c>
      <c r="D83" s="18" t="str">
        <f>TEXT(LEFT(SUBSTITUTE(SUBSTITUTE(SUBSTITUTE(TELA_INCIAL!$C$8,"/",""),"-",""),".",""),14),"00000000000000")</f>
        <v>11111111100011</v>
      </c>
      <c r="E83" s="20" t="str">
        <f t="shared" si="19"/>
        <v>15500000002000</v>
      </c>
      <c r="F83" s="20" t="str">
        <f t="shared" si="20"/>
        <v xml:space="preserve">      </v>
      </c>
      <c r="G83" s="20" t="str">
        <f t="shared" si="21"/>
        <v xml:space="preserve">                         </v>
      </c>
      <c r="H83" s="25" t="str">
        <f t="shared" si="28"/>
        <v>000000072</v>
      </c>
      <c r="I83" s="20" t="str">
        <f t="shared" si="22"/>
        <v xml:space="preserve">                              </v>
      </c>
      <c r="J83" s="20">
        <v>0</v>
      </c>
      <c r="K83" s="21" t="s">
        <v>121</v>
      </c>
      <c r="L83" s="20" t="s">
        <v>122</v>
      </c>
      <c r="M83" s="21" t="str">
        <f>IF(TELA_INCIAL!$C$14="Vinculada","10",IF(TELA_INCIAL!$C$20="não","00",TEXT(TELA_INCIAL!$D$20,"00")))</f>
        <v>00</v>
      </c>
      <c r="N83" s="20">
        <f>IF(TELA_INCIAL!$C$14="Vinculada",2,1)</f>
        <v>1</v>
      </c>
      <c r="O83" s="21" t="s">
        <v>64</v>
      </c>
      <c r="P83" s="26" t="str">
        <f t="shared" si="29"/>
        <v>0000000072</v>
      </c>
      <c r="Q83" s="27" t="str">
        <f>IF(TEXT(TELA_INCIAL!K96,"aa")="aa",TEXT(TELA_INCIAL!K96,"dd")&amp;TEXT(TELA_INCIAL!K96,"mm")&amp;TEXT(TELA_INCIAL!K96,"yy"),TEXT(TELA_INCIAL!K96,"dd")&amp;TEXT(TELA_INCIAL!K96,"mm")&amp;TEXT(TELA_INCIAL!K96,"aa"))</f>
        <v>000100</v>
      </c>
      <c r="R83" s="23" t="str">
        <f>TEXT(SUBSTITUTE(TEXT(TELA_INCIAL!J96,"###0,00"),",",""),"0000000000000")</f>
        <v>0000000000000</v>
      </c>
      <c r="S83" s="20">
        <v>422</v>
      </c>
      <c r="T83" s="20" t="str">
        <f t="shared" si="18"/>
        <v>15500</v>
      </c>
      <c r="U83" s="21" t="s">
        <v>64</v>
      </c>
      <c r="V83" s="20" t="s">
        <v>124</v>
      </c>
      <c r="W83" s="20" t="str">
        <f t="shared" ca="1" si="23"/>
        <v>280619</v>
      </c>
      <c r="X8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3" s="23" t="str">
        <f>IF(TELA_INCIAL!$C$18="sim",TEXT(SUBSTITUTE(TEXT((R83/100)*TELA_INCIAL!$D$18,"###0,00"),",",""),"0000000000000"),REPT(0,13))</f>
        <v>0000000000000</v>
      </c>
      <c r="AA83" s="20" t="s">
        <v>125</v>
      </c>
      <c r="AB83" s="20" t="s">
        <v>126</v>
      </c>
      <c r="AC83" s="20" t="s">
        <v>126</v>
      </c>
      <c r="AD83" s="20" t="str">
        <f>IF(ISERROR(IF(TELA_INCIAL!$C$19="não","0000000000000",IF(TEXT(VALUE(LEFT(Q83,2)&amp;"/"&amp;MID(Q83,3,2)&amp;"/"&amp;RIGHT(Q83,2))+1,"aa")="aa",TEXT(VALUE(LEFT(Q83,2)&amp;"/"&amp;MID(Q83,3,2)&amp;"/"&amp;RIGHT(Q83,2))+1,"dd")&amp;TEXT(VALUE(LEFT(Q83,2)&amp;"/"&amp;MID(Q83,3,2)&amp;"/"&amp;RIGHT(Q83,2))+1,"mm")&amp;TEXT(VALUE(LEFT(Q83,2)&amp;"/"&amp;MID(Q83,3,2)&amp;"/"&amp;RIGHT(Q83,2))+1,"yy")&amp;"0"&amp;TELA_INCIAL!$D$19*100&amp;"00"&amp;"000",TEXT(VALUE(LEFT(Q83,2)&amp;"/"&amp;MID(Q83,3,2)&amp;"/"&amp;RIGHT(Q83,2))+1,"dd")&amp;TEXT(VALUE(LEFT(Q83,2)&amp;"/"&amp;MID(Q83,3,2)&amp;"/"&amp;RIGHT(Q83,2))+1,"mm")&amp;TEXT(VALUE(LEFT(Q83,2)&amp;"/"&amp;MID(Q83,3,2)&amp;"/"&amp;RIGHT(Q83,2))+1,"aa")&amp;"0"&amp;TELA_INCIAL!$D$19*100&amp;"00"&amp;"000"))),"",IF(TELA_INCIAL!$C$19="não","0000000000000",IF(TEXT(VALUE(LEFT(Q83,2)&amp;"/"&amp;MID(Q83,3,2)&amp;"/"&amp;RIGHT(Q83,2))+1,"aa")="aa",TEXT(VALUE(LEFT(Q83,2)&amp;"/"&amp;MID(Q83,3,2)&amp;"/"&amp;RIGHT(Q83,2))+1,"dd")&amp;TEXT(VALUE(LEFT(Q83,2)&amp;"/"&amp;MID(Q83,3,2)&amp;"/"&amp;RIGHT(Q83,2))+1,"mm")&amp;TEXT(VALUE(LEFT(Q83,2)&amp;"/"&amp;MID(Q83,3,2)&amp;"/"&amp;RIGHT(Q83,2))+1,"yy")&amp;"0"&amp;TELA_INCIAL!$D$19*100&amp;"00"&amp;"000",TEXT(VALUE(LEFT(Q83,2)&amp;"/"&amp;MID(Q83,3,2)&amp;"/"&amp;RIGHT(Q83,2))+1,"dd")&amp;TEXT(VALUE(LEFT(Q83,2)&amp;"/"&amp;MID(Q83,3,2)&amp;"/"&amp;RIGHT(Q83,2))+1,"mm")&amp;TEXT(VALUE(LEFT(Q83,2)&amp;"/"&amp;MID(Q83,3,2)&amp;"/"&amp;RIGHT(Q83,2))+1,"aa")&amp;"0"&amp;TELA_INCIAL!$D$19*100&amp;"00"&amp;"000")))</f>
        <v/>
      </c>
      <c r="AE83" s="22" t="str">
        <f>IF(TELA_INCIAL!D96="pf","01","02")</f>
        <v>02</v>
      </c>
      <c r="AF83" s="29" t="str">
        <f>IF(TELA_INCIAL!C96="","00000000000000",TEXT(SUBSTITUTE(SUBSTITUTE(SUBSTITUTE(TELA_INCIAL!C96,".",""),"-",""),"/",""),"00000000000000"))</f>
        <v>00000000000000</v>
      </c>
      <c r="AG83" s="20" t="str">
        <f>LEFT(TELA_INCIAL!B96,40)&amp;REPT(" ",40-LEN(TELA_INCIAL!B96))</f>
        <v xml:space="preserve">                                        </v>
      </c>
      <c r="AH83" s="20" t="str">
        <f>LEFT(TELA_INCIAL!F96,40)&amp;REPT(" ",40-LEN(TELA_INCIAL!F96))</f>
        <v xml:space="preserve">                                        </v>
      </c>
      <c r="AI83" s="20" t="str">
        <f>LEFT(TELA_INCIAL!G96,10)&amp;REPT(" ",10-LEN(TELA_INCIAL!G96))</f>
        <v xml:space="preserve">          </v>
      </c>
      <c r="AJ83" s="20" t="str">
        <f t="shared" si="24"/>
        <v xml:space="preserve">  </v>
      </c>
      <c r="AK83" s="20" t="str">
        <f>TEXT(SUBSTITUTE(SUBSTITUTE(SUBSTITUTE(TELA_INCIAL!E96," ",""),".",""),"-",""),"00000000")</f>
        <v/>
      </c>
      <c r="AL83" s="20" t="str">
        <f>LEFT(TELA_INCIAL!H96,15)&amp;REPT(" ",15-LEN(TELA_INCIAL!H96))</f>
        <v xml:space="preserve">               </v>
      </c>
      <c r="AM83" s="20" t="str">
        <f>LEFT(TELA_INCIAL!I96,2)</f>
        <v/>
      </c>
      <c r="AN83" s="20" t="str">
        <f t="shared" si="25"/>
        <v xml:space="preserve">                              </v>
      </c>
      <c r="AO83" s="20" t="str">
        <f t="shared" si="26"/>
        <v xml:space="preserve">       </v>
      </c>
      <c r="AP83" s="20">
        <v>422</v>
      </c>
      <c r="AQ83" s="24" t="s">
        <v>71</v>
      </c>
      <c r="AR83" s="20" t="str">
        <f t="shared" si="30"/>
        <v>000073</v>
      </c>
      <c r="AS83" s="69" t="str">
        <f t="shared" si="31"/>
        <v/>
      </c>
      <c r="AT83" s="9">
        <f t="shared" si="27"/>
        <v>0</v>
      </c>
      <c r="AZ83" s="1"/>
      <c r="BA83" s="1">
        <v>15300</v>
      </c>
      <c r="BB83" s="9" t="s">
        <v>230</v>
      </c>
    </row>
    <row r="84" spans="1:54" x14ac:dyDescent="0.25">
      <c r="A84" s="9"/>
      <c r="B84" s="20" t="str">
        <f>IF(TELA_INCIAL!B97="","",1)</f>
        <v/>
      </c>
      <c r="C84" s="24" t="str">
        <f>TEXT(TELA_INCIAL!$C$9,"00")</f>
        <v>02</v>
      </c>
      <c r="D84" s="18" t="str">
        <f>TEXT(LEFT(SUBSTITUTE(SUBSTITUTE(SUBSTITUTE(TELA_INCIAL!$C$8,"/",""),"-",""),".",""),14),"00000000000000")</f>
        <v>11111111100011</v>
      </c>
      <c r="E84" s="20" t="str">
        <f t="shared" si="19"/>
        <v>15500000002000</v>
      </c>
      <c r="F84" s="20" t="str">
        <f t="shared" si="20"/>
        <v xml:space="preserve">      </v>
      </c>
      <c r="G84" s="20" t="str">
        <f t="shared" si="21"/>
        <v xml:space="preserve">                         </v>
      </c>
      <c r="H84" s="25" t="str">
        <f t="shared" si="28"/>
        <v>000000073</v>
      </c>
      <c r="I84" s="20" t="str">
        <f t="shared" si="22"/>
        <v xml:space="preserve">                              </v>
      </c>
      <c r="J84" s="20">
        <v>0</v>
      </c>
      <c r="K84" s="21" t="s">
        <v>121</v>
      </c>
      <c r="L84" s="20" t="s">
        <v>122</v>
      </c>
      <c r="M84" s="21" t="str">
        <f>IF(TELA_INCIAL!$C$14="Vinculada","10",IF(TELA_INCIAL!$C$20="não","00",TEXT(TELA_INCIAL!$D$20,"00")))</f>
        <v>00</v>
      </c>
      <c r="N84" s="20">
        <f>IF(TELA_INCIAL!$C$14="Vinculada",2,1)</f>
        <v>1</v>
      </c>
      <c r="O84" s="21" t="s">
        <v>64</v>
      </c>
      <c r="P84" s="26" t="str">
        <f t="shared" si="29"/>
        <v>0000000073</v>
      </c>
      <c r="Q84" s="27" t="str">
        <f>IF(TEXT(TELA_INCIAL!K97,"aa")="aa",TEXT(TELA_INCIAL!K97,"dd")&amp;TEXT(TELA_INCIAL!K97,"mm")&amp;TEXT(TELA_INCIAL!K97,"yy"),TEXT(TELA_INCIAL!K97,"dd")&amp;TEXT(TELA_INCIAL!K97,"mm")&amp;TEXT(TELA_INCIAL!K97,"aa"))</f>
        <v>000100</v>
      </c>
      <c r="R84" s="23" t="str">
        <f>TEXT(SUBSTITUTE(TEXT(TELA_INCIAL!J97,"###0,00"),",",""),"0000000000000")</f>
        <v>0000000000000</v>
      </c>
      <c r="S84" s="20">
        <v>422</v>
      </c>
      <c r="T84" s="20" t="str">
        <f t="shared" si="18"/>
        <v>15500</v>
      </c>
      <c r="U84" s="21" t="s">
        <v>64</v>
      </c>
      <c r="V84" s="20" t="s">
        <v>124</v>
      </c>
      <c r="W84" s="20" t="str">
        <f t="shared" ca="1" si="23"/>
        <v>280619</v>
      </c>
      <c r="X8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4" s="23" t="str">
        <f>IF(TELA_INCIAL!$C$18="sim",TEXT(SUBSTITUTE(TEXT((R84/100)*TELA_INCIAL!$D$18,"###0,00"),",",""),"0000000000000"),REPT(0,13))</f>
        <v>0000000000000</v>
      </c>
      <c r="AA84" s="20" t="s">
        <v>125</v>
      </c>
      <c r="AB84" s="20" t="s">
        <v>126</v>
      </c>
      <c r="AC84" s="20" t="s">
        <v>126</v>
      </c>
      <c r="AD84" s="20" t="str">
        <f>IF(ISERROR(IF(TELA_INCIAL!$C$19="não","0000000000000",IF(TEXT(VALUE(LEFT(Q84,2)&amp;"/"&amp;MID(Q84,3,2)&amp;"/"&amp;RIGHT(Q84,2))+1,"aa")="aa",TEXT(VALUE(LEFT(Q84,2)&amp;"/"&amp;MID(Q84,3,2)&amp;"/"&amp;RIGHT(Q84,2))+1,"dd")&amp;TEXT(VALUE(LEFT(Q84,2)&amp;"/"&amp;MID(Q84,3,2)&amp;"/"&amp;RIGHT(Q84,2))+1,"mm")&amp;TEXT(VALUE(LEFT(Q84,2)&amp;"/"&amp;MID(Q84,3,2)&amp;"/"&amp;RIGHT(Q84,2))+1,"yy")&amp;"0"&amp;TELA_INCIAL!$D$19*100&amp;"00"&amp;"000",TEXT(VALUE(LEFT(Q84,2)&amp;"/"&amp;MID(Q84,3,2)&amp;"/"&amp;RIGHT(Q84,2))+1,"dd")&amp;TEXT(VALUE(LEFT(Q84,2)&amp;"/"&amp;MID(Q84,3,2)&amp;"/"&amp;RIGHT(Q84,2))+1,"mm")&amp;TEXT(VALUE(LEFT(Q84,2)&amp;"/"&amp;MID(Q84,3,2)&amp;"/"&amp;RIGHT(Q84,2))+1,"aa")&amp;"0"&amp;TELA_INCIAL!$D$19*100&amp;"00"&amp;"000"))),"",IF(TELA_INCIAL!$C$19="não","0000000000000",IF(TEXT(VALUE(LEFT(Q84,2)&amp;"/"&amp;MID(Q84,3,2)&amp;"/"&amp;RIGHT(Q84,2))+1,"aa")="aa",TEXT(VALUE(LEFT(Q84,2)&amp;"/"&amp;MID(Q84,3,2)&amp;"/"&amp;RIGHT(Q84,2))+1,"dd")&amp;TEXT(VALUE(LEFT(Q84,2)&amp;"/"&amp;MID(Q84,3,2)&amp;"/"&amp;RIGHT(Q84,2))+1,"mm")&amp;TEXT(VALUE(LEFT(Q84,2)&amp;"/"&amp;MID(Q84,3,2)&amp;"/"&amp;RIGHT(Q84,2))+1,"yy")&amp;"0"&amp;TELA_INCIAL!$D$19*100&amp;"00"&amp;"000",TEXT(VALUE(LEFT(Q84,2)&amp;"/"&amp;MID(Q84,3,2)&amp;"/"&amp;RIGHT(Q84,2))+1,"dd")&amp;TEXT(VALUE(LEFT(Q84,2)&amp;"/"&amp;MID(Q84,3,2)&amp;"/"&amp;RIGHT(Q84,2))+1,"mm")&amp;TEXT(VALUE(LEFT(Q84,2)&amp;"/"&amp;MID(Q84,3,2)&amp;"/"&amp;RIGHT(Q84,2))+1,"aa")&amp;"0"&amp;TELA_INCIAL!$D$19*100&amp;"00"&amp;"000")))</f>
        <v/>
      </c>
      <c r="AE84" s="22" t="str">
        <f>IF(TELA_INCIAL!D97="pf","01","02")</f>
        <v>02</v>
      </c>
      <c r="AF84" s="29" t="str">
        <f>IF(TELA_INCIAL!C97="","00000000000000",TEXT(SUBSTITUTE(SUBSTITUTE(SUBSTITUTE(TELA_INCIAL!C97,".",""),"-",""),"/",""),"00000000000000"))</f>
        <v>00000000000000</v>
      </c>
      <c r="AG84" s="20" t="str">
        <f>LEFT(TELA_INCIAL!B97,40)&amp;REPT(" ",40-LEN(TELA_INCIAL!B97))</f>
        <v xml:space="preserve">                                        </v>
      </c>
      <c r="AH84" s="20" t="str">
        <f>LEFT(TELA_INCIAL!F97,40)&amp;REPT(" ",40-LEN(TELA_INCIAL!F97))</f>
        <v xml:space="preserve">                                        </v>
      </c>
      <c r="AI84" s="20" t="str">
        <f>LEFT(TELA_INCIAL!G97,10)&amp;REPT(" ",10-LEN(TELA_INCIAL!G97))</f>
        <v xml:space="preserve">          </v>
      </c>
      <c r="AJ84" s="20" t="str">
        <f t="shared" si="24"/>
        <v xml:space="preserve">  </v>
      </c>
      <c r="AK84" s="20" t="str">
        <f>TEXT(SUBSTITUTE(SUBSTITUTE(SUBSTITUTE(TELA_INCIAL!E97," ",""),".",""),"-",""),"00000000")</f>
        <v/>
      </c>
      <c r="AL84" s="20" t="str">
        <f>LEFT(TELA_INCIAL!H97,15)&amp;REPT(" ",15-LEN(TELA_INCIAL!H97))</f>
        <v xml:space="preserve">               </v>
      </c>
      <c r="AM84" s="20" t="str">
        <f>LEFT(TELA_INCIAL!I97,2)</f>
        <v/>
      </c>
      <c r="AN84" s="20" t="str">
        <f t="shared" si="25"/>
        <v xml:space="preserve">                              </v>
      </c>
      <c r="AO84" s="20" t="str">
        <f t="shared" si="26"/>
        <v xml:space="preserve">       </v>
      </c>
      <c r="AP84" s="20">
        <v>422</v>
      </c>
      <c r="AQ84" s="24" t="s">
        <v>71</v>
      </c>
      <c r="AR84" s="20" t="str">
        <f t="shared" si="30"/>
        <v>000074</v>
      </c>
      <c r="AS84" s="69" t="str">
        <f t="shared" si="31"/>
        <v/>
      </c>
      <c r="AT84" s="9">
        <f t="shared" si="27"/>
        <v>0</v>
      </c>
      <c r="AZ84" s="1"/>
      <c r="BA84" s="1">
        <v>15400</v>
      </c>
      <c r="BB84" s="9" t="s">
        <v>231</v>
      </c>
    </row>
    <row r="85" spans="1:54" x14ac:dyDescent="0.25">
      <c r="A85" s="9"/>
      <c r="B85" s="20" t="str">
        <f>IF(TELA_INCIAL!B98="","",1)</f>
        <v/>
      </c>
      <c r="C85" s="24" t="str">
        <f>TEXT(TELA_INCIAL!$C$9,"00")</f>
        <v>02</v>
      </c>
      <c r="D85" s="18" t="str">
        <f>TEXT(LEFT(SUBSTITUTE(SUBSTITUTE(SUBSTITUTE(TELA_INCIAL!$C$8,"/",""),"-",""),".",""),14),"00000000000000")</f>
        <v>11111111100011</v>
      </c>
      <c r="E85" s="20" t="str">
        <f t="shared" si="19"/>
        <v>15500000002000</v>
      </c>
      <c r="F85" s="20" t="str">
        <f t="shared" si="20"/>
        <v xml:space="preserve">      </v>
      </c>
      <c r="G85" s="20" t="str">
        <f t="shared" si="21"/>
        <v xml:space="preserve">                         </v>
      </c>
      <c r="H85" s="25" t="str">
        <f t="shared" si="28"/>
        <v>000000074</v>
      </c>
      <c r="I85" s="20" t="str">
        <f t="shared" si="22"/>
        <v xml:space="preserve">                              </v>
      </c>
      <c r="J85" s="20">
        <v>0</v>
      </c>
      <c r="K85" s="21" t="s">
        <v>121</v>
      </c>
      <c r="L85" s="20" t="s">
        <v>122</v>
      </c>
      <c r="M85" s="21" t="str">
        <f>IF(TELA_INCIAL!$C$14="Vinculada","10",IF(TELA_INCIAL!$C$20="não","00",TEXT(TELA_INCIAL!$D$20,"00")))</f>
        <v>00</v>
      </c>
      <c r="N85" s="20">
        <f>IF(TELA_INCIAL!$C$14="Vinculada",2,1)</f>
        <v>1</v>
      </c>
      <c r="O85" s="21" t="s">
        <v>64</v>
      </c>
      <c r="P85" s="26" t="str">
        <f t="shared" si="29"/>
        <v>0000000074</v>
      </c>
      <c r="Q85" s="27" t="str">
        <f>IF(TEXT(TELA_INCIAL!K98,"aa")="aa",TEXT(TELA_INCIAL!K98,"dd")&amp;TEXT(TELA_INCIAL!K98,"mm")&amp;TEXT(TELA_INCIAL!K98,"yy"),TEXT(TELA_INCIAL!K98,"dd")&amp;TEXT(TELA_INCIAL!K98,"mm")&amp;TEXT(TELA_INCIAL!K98,"aa"))</f>
        <v>000100</v>
      </c>
      <c r="R85" s="23" t="str">
        <f>TEXT(SUBSTITUTE(TEXT(TELA_INCIAL!J98,"###0,00"),",",""),"0000000000000")</f>
        <v>0000000000000</v>
      </c>
      <c r="S85" s="20">
        <v>422</v>
      </c>
      <c r="T85" s="20" t="str">
        <f t="shared" si="18"/>
        <v>15500</v>
      </c>
      <c r="U85" s="21" t="s">
        <v>64</v>
      </c>
      <c r="V85" s="20" t="s">
        <v>124</v>
      </c>
      <c r="W85" s="20" t="str">
        <f t="shared" ca="1" si="23"/>
        <v>280619</v>
      </c>
      <c r="X8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5" s="23" t="str">
        <f>IF(TELA_INCIAL!$C$18="sim",TEXT(SUBSTITUTE(TEXT((R85/100)*TELA_INCIAL!$D$18,"###0,00"),",",""),"0000000000000"),REPT(0,13))</f>
        <v>0000000000000</v>
      </c>
      <c r="AA85" s="20" t="s">
        <v>125</v>
      </c>
      <c r="AB85" s="20" t="s">
        <v>126</v>
      </c>
      <c r="AC85" s="20" t="s">
        <v>126</v>
      </c>
      <c r="AD85" s="20" t="str">
        <f>IF(ISERROR(IF(TELA_INCIAL!$C$19="não","0000000000000",IF(TEXT(VALUE(LEFT(Q85,2)&amp;"/"&amp;MID(Q85,3,2)&amp;"/"&amp;RIGHT(Q85,2))+1,"aa")="aa",TEXT(VALUE(LEFT(Q85,2)&amp;"/"&amp;MID(Q85,3,2)&amp;"/"&amp;RIGHT(Q85,2))+1,"dd")&amp;TEXT(VALUE(LEFT(Q85,2)&amp;"/"&amp;MID(Q85,3,2)&amp;"/"&amp;RIGHT(Q85,2))+1,"mm")&amp;TEXT(VALUE(LEFT(Q85,2)&amp;"/"&amp;MID(Q85,3,2)&amp;"/"&amp;RIGHT(Q85,2))+1,"yy")&amp;"0"&amp;TELA_INCIAL!$D$19*100&amp;"00"&amp;"000",TEXT(VALUE(LEFT(Q85,2)&amp;"/"&amp;MID(Q85,3,2)&amp;"/"&amp;RIGHT(Q85,2))+1,"dd")&amp;TEXT(VALUE(LEFT(Q85,2)&amp;"/"&amp;MID(Q85,3,2)&amp;"/"&amp;RIGHT(Q85,2))+1,"mm")&amp;TEXT(VALUE(LEFT(Q85,2)&amp;"/"&amp;MID(Q85,3,2)&amp;"/"&amp;RIGHT(Q85,2))+1,"aa")&amp;"0"&amp;TELA_INCIAL!$D$19*100&amp;"00"&amp;"000"))),"",IF(TELA_INCIAL!$C$19="não","0000000000000",IF(TEXT(VALUE(LEFT(Q85,2)&amp;"/"&amp;MID(Q85,3,2)&amp;"/"&amp;RIGHT(Q85,2))+1,"aa")="aa",TEXT(VALUE(LEFT(Q85,2)&amp;"/"&amp;MID(Q85,3,2)&amp;"/"&amp;RIGHT(Q85,2))+1,"dd")&amp;TEXT(VALUE(LEFT(Q85,2)&amp;"/"&amp;MID(Q85,3,2)&amp;"/"&amp;RIGHT(Q85,2))+1,"mm")&amp;TEXT(VALUE(LEFT(Q85,2)&amp;"/"&amp;MID(Q85,3,2)&amp;"/"&amp;RIGHT(Q85,2))+1,"yy")&amp;"0"&amp;TELA_INCIAL!$D$19*100&amp;"00"&amp;"000",TEXT(VALUE(LEFT(Q85,2)&amp;"/"&amp;MID(Q85,3,2)&amp;"/"&amp;RIGHT(Q85,2))+1,"dd")&amp;TEXT(VALUE(LEFT(Q85,2)&amp;"/"&amp;MID(Q85,3,2)&amp;"/"&amp;RIGHT(Q85,2))+1,"mm")&amp;TEXT(VALUE(LEFT(Q85,2)&amp;"/"&amp;MID(Q85,3,2)&amp;"/"&amp;RIGHT(Q85,2))+1,"aa")&amp;"0"&amp;TELA_INCIAL!$D$19*100&amp;"00"&amp;"000")))</f>
        <v/>
      </c>
      <c r="AE85" s="22" t="str">
        <f>IF(TELA_INCIAL!D98="pf","01","02")</f>
        <v>02</v>
      </c>
      <c r="AF85" s="29" t="str">
        <f>IF(TELA_INCIAL!C98="","00000000000000",TEXT(SUBSTITUTE(SUBSTITUTE(SUBSTITUTE(TELA_INCIAL!C98,".",""),"-",""),"/",""),"00000000000000"))</f>
        <v>00000000000000</v>
      </c>
      <c r="AG85" s="20" t="str">
        <f>LEFT(TELA_INCIAL!B98,40)&amp;REPT(" ",40-LEN(TELA_INCIAL!B98))</f>
        <v xml:space="preserve">                                        </v>
      </c>
      <c r="AH85" s="20" t="str">
        <f>LEFT(TELA_INCIAL!F98,40)&amp;REPT(" ",40-LEN(TELA_INCIAL!F98))</f>
        <v xml:space="preserve">                                        </v>
      </c>
      <c r="AI85" s="20" t="str">
        <f>LEFT(TELA_INCIAL!G98,10)&amp;REPT(" ",10-LEN(TELA_INCIAL!G98))</f>
        <v xml:space="preserve">          </v>
      </c>
      <c r="AJ85" s="20" t="str">
        <f t="shared" si="24"/>
        <v xml:space="preserve">  </v>
      </c>
      <c r="AK85" s="20" t="str">
        <f>TEXT(SUBSTITUTE(SUBSTITUTE(SUBSTITUTE(TELA_INCIAL!E98," ",""),".",""),"-",""),"00000000")</f>
        <v/>
      </c>
      <c r="AL85" s="20" t="str">
        <f>LEFT(TELA_INCIAL!H98,15)&amp;REPT(" ",15-LEN(TELA_INCIAL!H98))</f>
        <v xml:space="preserve">               </v>
      </c>
      <c r="AM85" s="20" t="str">
        <f>LEFT(TELA_INCIAL!I98,2)</f>
        <v/>
      </c>
      <c r="AN85" s="20" t="str">
        <f t="shared" si="25"/>
        <v xml:space="preserve">                              </v>
      </c>
      <c r="AO85" s="20" t="str">
        <f t="shared" si="26"/>
        <v xml:space="preserve">       </v>
      </c>
      <c r="AP85" s="20">
        <v>422</v>
      </c>
      <c r="AQ85" s="24" t="s">
        <v>71</v>
      </c>
      <c r="AR85" s="20" t="str">
        <f t="shared" si="30"/>
        <v>000075</v>
      </c>
      <c r="AS85" s="69" t="str">
        <f t="shared" si="31"/>
        <v/>
      </c>
      <c r="AT85" s="9">
        <f t="shared" si="27"/>
        <v>0</v>
      </c>
      <c r="AZ85" s="1"/>
      <c r="BA85" s="1">
        <v>15500</v>
      </c>
      <c r="BB85" s="9" t="s">
        <v>232</v>
      </c>
    </row>
    <row r="86" spans="1:54" x14ac:dyDescent="0.25">
      <c r="A86" s="9"/>
      <c r="B86" s="20" t="str">
        <f>IF(TELA_INCIAL!B99="","",1)</f>
        <v/>
      </c>
      <c r="C86" s="24" t="str">
        <f>TEXT(TELA_INCIAL!$C$9,"00")</f>
        <v>02</v>
      </c>
      <c r="D86" s="18" t="str">
        <f>TEXT(LEFT(SUBSTITUTE(SUBSTITUTE(SUBSTITUTE(TELA_INCIAL!$C$8,"/",""),"-",""),".",""),14),"00000000000000")</f>
        <v>11111111100011</v>
      </c>
      <c r="E86" s="20" t="str">
        <f t="shared" si="19"/>
        <v>15500000002000</v>
      </c>
      <c r="F86" s="20" t="str">
        <f t="shared" si="20"/>
        <v xml:space="preserve">      </v>
      </c>
      <c r="G86" s="20" t="str">
        <f t="shared" si="21"/>
        <v xml:space="preserve">                         </v>
      </c>
      <c r="H86" s="25" t="str">
        <f t="shared" si="28"/>
        <v>000000075</v>
      </c>
      <c r="I86" s="20" t="str">
        <f t="shared" si="22"/>
        <v xml:space="preserve">                              </v>
      </c>
      <c r="J86" s="20">
        <v>0</v>
      </c>
      <c r="K86" s="21" t="s">
        <v>121</v>
      </c>
      <c r="L86" s="20" t="s">
        <v>122</v>
      </c>
      <c r="M86" s="21" t="str">
        <f>IF(TELA_INCIAL!$C$14="Vinculada","10",IF(TELA_INCIAL!$C$20="não","00",TEXT(TELA_INCIAL!$D$20,"00")))</f>
        <v>00</v>
      </c>
      <c r="N86" s="20">
        <f>IF(TELA_INCIAL!$C$14="Vinculada",2,1)</f>
        <v>1</v>
      </c>
      <c r="O86" s="21" t="s">
        <v>64</v>
      </c>
      <c r="P86" s="26" t="str">
        <f t="shared" si="29"/>
        <v>0000000075</v>
      </c>
      <c r="Q86" s="27" t="str">
        <f>IF(TEXT(TELA_INCIAL!K99,"aa")="aa",TEXT(TELA_INCIAL!K99,"dd")&amp;TEXT(TELA_INCIAL!K99,"mm")&amp;TEXT(TELA_INCIAL!K99,"yy"),TEXT(TELA_INCIAL!K99,"dd")&amp;TEXT(TELA_INCIAL!K99,"mm")&amp;TEXT(TELA_INCIAL!K99,"aa"))</f>
        <v>000100</v>
      </c>
      <c r="R86" s="23" t="str">
        <f>TEXT(SUBSTITUTE(TEXT(TELA_INCIAL!J99,"###0,00"),",",""),"0000000000000")</f>
        <v>0000000000000</v>
      </c>
      <c r="S86" s="20">
        <v>422</v>
      </c>
      <c r="T86" s="20" t="str">
        <f t="shared" si="18"/>
        <v>15500</v>
      </c>
      <c r="U86" s="21" t="s">
        <v>64</v>
      </c>
      <c r="V86" s="20" t="s">
        <v>124</v>
      </c>
      <c r="W86" s="20" t="str">
        <f t="shared" ca="1" si="23"/>
        <v>280619</v>
      </c>
      <c r="X8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6" s="23" t="str">
        <f>IF(TELA_INCIAL!$C$18="sim",TEXT(SUBSTITUTE(TEXT((R86/100)*TELA_INCIAL!$D$18,"###0,00"),",",""),"0000000000000"),REPT(0,13))</f>
        <v>0000000000000</v>
      </c>
      <c r="AA86" s="20" t="s">
        <v>125</v>
      </c>
      <c r="AB86" s="20" t="s">
        <v>126</v>
      </c>
      <c r="AC86" s="20" t="s">
        <v>126</v>
      </c>
      <c r="AD86" s="20" t="str">
        <f>IF(ISERROR(IF(TELA_INCIAL!$C$19="não","0000000000000",IF(TEXT(VALUE(LEFT(Q86,2)&amp;"/"&amp;MID(Q86,3,2)&amp;"/"&amp;RIGHT(Q86,2))+1,"aa")="aa",TEXT(VALUE(LEFT(Q86,2)&amp;"/"&amp;MID(Q86,3,2)&amp;"/"&amp;RIGHT(Q86,2))+1,"dd")&amp;TEXT(VALUE(LEFT(Q86,2)&amp;"/"&amp;MID(Q86,3,2)&amp;"/"&amp;RIGHT(Q86,2))+1,"mm")&amp;TEXT(VALUE(LEFT(Q86,2)&amp;"/"&amp;MID(Q86,3,2)&amp;"/"&amp;RIGHT(Q86,2))+1,"yy")&amp;"0"&amp;TELA_INCIAL!$D$19*100&amp;"00"&amp;"000",TEXT(VALUE(LEFT(Q86,2)&amp;"/"&amp;MID(Q86,3,2)&amp;"/"&amp;RIGHT(Q86,2))+1,"dd")&amp;TEXT(VALUE(LEFT(Q86,2)&amp;"/"&amp;MID(Q86,3,2)&amp;"/"&amp;RIGHT(Q86,2))+1,"mm")&amp;TEXT(VALUE(LEFT(Q86,2)&amp;"/"&amp;MID(Q86,3,2)&amp;"/"&amp;RIGHT(Q86,2))+1,"aa")&amp;"0"&amp;TELA_INCIAL!$D$19*100&amp;"00"&amp;"000"))),"",IF(TELA_INCIAL!$C$19="não","0000000000000",IF(TEXT(VALUE(LEFT(Q86,2)&amp;"/"&amp;MID(Q86,3,2)&amp;"/"&amp;RIGHT(Q86,2))+1,"aa")="aa",TEXT(VALUE(LEFT(Q86,2)&amp;"/"&amp;MID(Q86,3,2)&amp;"/"&amp;RIGHT(Q86,2))+1,"dd")&amp;TEXT(VALUE(LEFT(Q86,2)&amp;"/"&amp;MID(Q86,3,2)&amp;"/"&amp;RIGHT(Q86,2))+1,"mm")&amp;TEXT(VALUE(LEFT(Q86,2)&amp;"/"&amp;MID(Q86,3,2)&amp;"/"&amp;RIGHT(Q86,2))+1,"yy")&amp;"0"&amp;TELA_INCIAL!$D$19*100&amp;"00"&amp;"000",TEXT(VALUE(LEFT(Q86,2)&amp;"/"&amp;MID(Q86,3,2)&amp;"/"&amp;RIGHT(Q86,2))+1,"dd")&amp;TEXT(VALUE(LEFT(Q86,2)&amp;"/"&amp;MID(Q86,3,2)&amp;"/"&amp;RIGHT(Q86,2))+1,"mm")&amp;TEXT(VALUE(LEFT(Q86,2)&amp;"/"&amp;MID(Q86,3,2)&amp;"/"&amp;RIGHT(Q86,2))+1,"aa")&amp;"0"&amp;TELA_INCIAL!$D$19*100&amp;"00"&amp;"000")))</f>
        <v/>
      </c>
      <c r="AE86" s="22" t="str">
        <f>IF(TELA_INCIAL!D99="pf","01","02")</f>
        <v>02</v>
      </c>
      <c r="AF86" s="29" t="str">
        <f>IF(TELA_INCIAL!C99="","00000000000000",TEXT(SUBSTITUTE(SUBSTITUTE(SUBSTITUTE(TELA_INCIAL!C99,".",""),"-",""),"/",""),"00000000000000"))</f>
        <v>00000000000000</v>
      </c>
      <c r="AG86" s="20" t="str">
        <f>LEFT(TELA_INCIAL!B99,40)&amp;REPT(" ",40-LEN(TELA_INCIAL!B99))</f>
        <v xml:space="preserve">                                        </v>
      </c>
      <c r="AH86" s="20" t="str">
        <f>LEFT(TELA_INCIAL!F99,40)&amp;REPT(" ",40-LEN(TELA_INCIAL!F99))</f>
        <v xml:space="preserve">                                        </v>
      </c>
      <c r="AI86" s="20" t="str">
        <f>LEFT(TELA_INCIAL!G99,10)&amp;REPT(" ",10-LEN(TELA_INCIAL!G99))</f>
        <v xml:space="preserve">          </v>
      </c>
      <c r="AJ86" s="20" t="str">
        <f t="shared" si="24"/>
        <v xml:space="preserve">  </v>
      </c>
      <c r="AK86" s="20" t="str">
        <f>TEXT(SUBSTITUTE(SUBSTITUTE(SUBSTITUTE(TELA_INCIAL!E99," ",""),".",""),"-",""),"00000000")</f>
        <v/>
      </c>
      <c r="AL86" s="20" t="str">
        <f>LEFT(TELA_INCIAL!H99,15)&amp;REPT(" ",15-LEN(TELA_INCIAL!H99))</f>
        <v xml:space="preserve">               </v>
      </c>
      <c r="AM86" s="20" t="str">
        <f>LEFT(TELA_INCIAL!I99,2)</f>
        <v/>
      </c>
      <c r="AN86" s="20" t="str">
        <f t="shared" si="25"/>
        <v xml:space="preserve">                              </v>
      </c>
      <c r="AO86" s="20" t="str">
        <f t="shared" si="26"/>
        <v xml:space="preserve">       </v>
      </c>
      <c r="AP86" s="20">
        <v>422</v>
      </c>
      <c r="AQ86" s="24" t="s">
        <v>71</v>
      </c>
      <c r="AR86" s="20" t="str">
        <f t="shared" si="30"/>
        <v>000076</v>
      </c>
      <c r="AS86" s="69" t="str">
        <f t="shared" si="31"/>
        <v/>
      </c>
      <c r="AT86" s="9">
        <f t="shared" si="27"/>
        <v>0</v>
      </c>
      <c r="AZ86" s="1"/>
      <c r="BA86" s="1">
        <v>15800</v>
      </c>
      <c r="BB86" s="9" t="s">
        <v>233</v>
      </c>
    </row>
    <row r="87" spans="1:54" x14ac:dyDescent="0.25">
      <c r="A87" s="9"/>
      <c r="B87" s="20" t="str">
        <f>IF(TELA_INCIAL!B100="","",1)</f>
        <v/>
      </c>
      <c r="C87" s="24" t="str">
        <f>TEXT(TELA_INCIAL!$C$9,"00")</f>
        <v>02</v>
      </c>
      <c r="D87" s="18" t="str">
        <f>TEXT(LEFT(SUBSTITUTE(SUBSTITUTE(SUBSTITUTE(TELA_INCIAL!$C$8,"/",""),"-",""),".",""),14),"00000000000000")</f>
        <v>11111111100011</v>
      </c>
      <c r="E87" s="20" t="str">
        <f t="shared" si="19"/>
        <v>15500000002000</v>
      </c>
      <c r="F87" s="20" t="str">
        <f t="shared" si="20"/>
        <v xml:space="preserve">      </v>
      </c>
      <c r="G87" s="20" t="str">
        <f t="shared" si="21"/>
        <v xml:space="preserve">                         </v>
      </c>
      <c r="H87" s="25" t="str">
        <f t="shared" si="28"/>
        <v>000000076</v>
      </c>
      <c r="I87" s="20" t="str">
        <f t="shared" si="22"/>
        <v xml:space="preserve">                              </v>
      </c>
      <c r="J87" s="20">
        <v>0</v>
      </c>
      <c r="K87" s="21" t="s">
        <v>121</v>
      </c>
      <c r="L87" s="20" t="s">
        <v>122</v>
      </c>
      <c r="M87" s="21" t="str">
        <f>IF(TELA_INCIAL!$C$14="Vinculada","10",IF(TELA_INCIAL!$C$20="não","00",TEXT(TELA_INCIAL!$D$20,"00")))</f>
        <v>00</v>
      </c>
      <c r="N87" s="20">
        <f>IF(TELA_INCIAL!$C$14="Vinculada",2,1)</f>
        <v>1</v>
      </c>
      <c r="O87" s="21" t="s">
        <v>64</v>
      </c>
      <c r="P87" s="26" t="str">
        <f t="shared" si="29"/>
        <v>0000000076</v>
      </c>
      <c r="Q87" s="27" t="str">
        <f>IF(TEXT(TELA_INCIAL!K100,"aa")="aa",TEXT(TELA_INCIAL!K100,"dd")&amp;TEXT(TELA_INCIAL!K100,"mm")&amp;TEXT(TELA_INCIAL!K100,"yy"),TEXT(TELA_INCIAL!K100,"dd")&amp;TEXT(TELA_INCIAL!K100,"mm")&amp;TEXT(TELA_INCIAL!K100,"aa"))</f>
        <v>000100</v>
      </c>
      <c r="R87" s="23" t="str">
        <f>TEXT(SUBSTITUTE(TEXT(TELA_INCIAL!J100,"###0,00"),",",""),"0000000000000")</f>
        <v>0000000000000</v>
      </c>
      <c r="S87" s="20">
        <v>422</v>
      </c>
      <c r="T87" s="20" t="str">
        <f t="shared" si="18"/>
        <v>15500</v>
      </c>
      <c r="U87" s="21" t="s">
        <v>64</v>
      </c>
      <c r="V87" s="20" t="s">
        <v>124</v>
      </c>
      <c r="W87" s="20" t="str">
        <f t="shared" ca="1" si="23"/>
        <v>280619</v>
      </c>
      <c r="X8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7" s="23" t="str">
        <f>IF(TELA_INCIAL!$C$18="sim",TEXT(SUBSTITUTE(TEXT((R87/100)*TELA_INCIAL!$D$18,"###0,00"),",",""),"0000000000000"),REPT(0,13))</f>
        <v>0000000000000</v>
      </c>
      <c r="AA87" s="20" t="s">
        <v>125</v>
      </c>
      <c r="AB87" s="20" t="s">
        <v>126</v>
      </c>
      <c r="AC87" s="20" t="s">
        <v>126</v>
      </c>
      <c r="AD87" s="20" t="str">
        <f>IF(ISERROR(IF(TELA_INCIAL!$C$19="não","0000000000000",IF(TEXT(VALUE(LEFT(Q87,2)&amp;"/"&amp;MID(Q87,3,2)&amp;"/"&amp;RIGHT(Q87,2))+1,"aa")="aa",TEXT(VALUE(LEFT(Q87,2)&amp;"/"&amp;MID(Q87,3,2)&amp;"/"&amp;RIGHT(Q87,2))+1,"dd")&amp;TEXT(VALUE(LEFT(Q87,2)&amp;"/"&amp;MID(Q87,3,2)&amp;"/"&amp;RIGHT(Q87,2))+1,"mm")&amp;TEXT(VALUE(LEFT(Q87,2)&amp;"/"&amp;MID(Q87,3,2)&amp;"/"&amp;RIGHT(Q87,2))+1,"yy")&amp;"0"&amp;TELA_INCIAL!$D$19*100&amp;"00"&amp;"000",TEXT(VALUE(LEFT(Q87,2)&amp;"/"&amp;MID(Q87,3,2)&amp;"/"&amp;RIGHT(Q87,2))+1,"dd")&amp;TEXT(VALUE(LEFT(Q87,2)&amp;"/"&amp;MID(Q87,3,2)&amp;"/"&amp;RIGHT(Q87,2))+1,"mm")&amp;TEXT(VALUE(LEFT(Q87,2)&amp;"/"&amp;MID(Q87,3,2)&amp;"/"&amp;RIGHT(Q87,2))+1,"aa")&amp;"0"&amp;TELA_INCIAL!$D$19*100&amp;"00"&amp;"000"))),"",IF(TELA_INCIAL!$C$19="não","0000000000000",IF(TEXT(VALUE(LEFT(Q87,2)&amp;"/"&amp;MID(Q87,3,2)&amp;"/"&amp;RIGHT(Q87,2))+1,"aa")="aa",TEXT(VALUE(LEFT(Q87,2)&amp;"/"&amp;MID(Q87,3,2)&amp;"/"&amp;RIGHT(Q87,2))+1,"dd")&amp;TEXT(VALUE(LEFT(Q87,2)&amp;"/"&amp;MID(Q87,3,2)&amp;"/"&amp;RIGHT(Q87,2))+1,"mm")&amp;TEXT(VALUE(LEFT(Q87,2)&amp;"/"&amp;MID(Q87,3,2)&amp;"/"&amp;RIGHT(Q87,2))+1,"yy")&amp;"0"&amp;TELA_INCIAL!$D$19*100&amp;"00"&amp;"000",TEXT(VALUE(LEFT(Q87,2)&amp;"/"&amp;MID(Q87,3,2)&amp;"/"&amp;RIGHT(Q87,2))+1,"dd")&amp;TEXT(VALUE(LEFT(Q87,2)&amp;"/"&amp;MID(Q87,3,2)&amp;"/"&amp;RIGHT(Q87,2))+1,"mm")&amp;TEXT(VALUE(LEFT(Q87,2)&amp;"/"&amp;MID(Q87,3,2)&amp;"/"&amp;RIGHT(Q87,2))+1,"aa")&amp;"0"&amp;TELA_INCIAL!$D$19*100&amp;"00"&amp;"000")))</f>
        <v/>
      </c>
      <c r="AE87" s="22" t="str">
        <f>IF(TELA_INCIAL!D100="pf","01","02")</f>
        <v>02</v>
      </c>
      <c r="AF87" s="29" t="str">
        <f>IF(TELA_INCIAL!C100="","00000000000000",TEXT(SUBSTITUTE(SUBSTITUTE(SUBSTITUTE(TELA_INCIAL!C100,".",""),"-",""),"/",""),"00000000000000"))</f>
        <v>00000000000000</v>
      </c>
      <c r="AG87" s="20" t="str">
        <f>LEFT(TELA_INCIAL!B100,40)&amp;REPT(" ",40-LEN(TELA_INCIAL!B100))</f>
        <v xml:space="preserve">                                        </v>
      </c>
      <c r="AH87" s="20" t="str">
        <f>LEFT(TELA_INCIAL!F100,40)&amp;REPT(" ",40-LEN(TELA_INCIAL!F100))</f>
        <v xml:space="preserve">                                        </v>
      </c>
      <c r="AI87" s="20" t="str">
        <f>LEFT(TELA_INCIAL!G100,10)&amp;REPT(" ",10-LEN(TELA_INCIAL!G100))</f>
        <v xml:space="preserve">          </v>
      </c>
      <c r="AJ87" s="20" t="str">
        <f t="shared" si="24"/>
        <v xml:space="preserve">  </v>
      </c>
      <c r="AK87" s="20" t="str">
        <f>TEXT(SUBSTITUTE(SUBSTITUTE(SUBSTITUTE(TELA_INCIAL!E100," ",""),".",""),"-",""),"00000000")</f>
        <v/>
      </c>
      <c r="AL87" s="20" t="str">
        <f>LEFT(TELA_INCIAL!H100,15)&amp;REPT(" ",15-LEN(TELA_INCIAL!H100))</f>
        <v xml:space="preserve">               </v>
      </c>
      <c r="AM87" s="20" t="str">
        <f>LEFT(TELA_INCIAL!I100,2)</f>
        <v/>
      </c>
      <c r="AN87" s="20" t="str">
        <f t="shared" si="25"/>
        <v xml:space="preserve">                              </v>
      </c>
      <c r="AO87" s="20" t="str">
        <f t="shared" si="26"/>
        <v xml:space="preserve">       </v>
      </c>
      <c r="AP87" s="20">
        <v>422</v>
      </c>
      <c r="AQ87" s="24" t="s">
        <v>71</v>
      </c>
      <c r="AR87" s="20" t="str">
        <f t="shared" si="30"/>
        <v>000077</v>
      </c>
      <c r="AS87" s="69" t="str">
        <f t="shared" si="31"/>
        <v/>
      </c>
      <c r="AT87" s="9">
        <f t="shared" si="27"/>
        <v>0</v>
      </c>
      <c r="AZ87" s="1"/>
      <c r="BA87" s="1">
        <v>15900</v>
      </c>
      <c r="BB87" s="9" t="s">
        <v>234</v>
      </c>
    </row>
    <row r="88" spans="1:54" x14ac:dyDescent="0.25">
      <c r="A88" s="9"/>
      <c r="B88" s="20" t="str">
        <f>IF(TELA_INCIAL!B101="","",1)</f>
        <v/>
      </c>
      <c r="C88" s="24" t="str">
        <f>TEXT(TELA_INCIAL!$C$9,"00")</f>
        <v>02</v>
      </c>
      <c r="D88" s="18" t="str">
        <f>TEXT(LEFT(SUBSTITUTE(SUBSTITUTE(SUBSTITUTE(TELA_INCIAL!$C$8,"/",""),"-",""),".",""),14),"00000000000000")</f>
        <v>11111111100011</v>
      </c>
      <c r="E88" s="20" t="str">
        <f t="shared" si="19"/>
        <v>15500000002000</v>
      </c>
      <c r="F88" s="20" t="str">
        <f t="shared" si="20"/>
        <v xml:space="preserve">      </v>
      </c>
      <c r="G88" s="20" t="str">
        <f t="shared" si="21"/>
        <v xml:space="preserve">                         </v>
      </c>
      <c r="H88" s="25" t="str">
        <f t="shared" si="28"/>
        <v>000000077</v>
      </c>
      <c r="I88" s="20" t="str">
        <f t="shared" si="22"/>
        <v xml:space="preserve">                              </v>
      </c>
      <c r="J88" s="20">
        <v>0</v>
      </c>
      <c r="K88" s="21" t="s">
        <v>121</v>
      </c>
      <c r="L88" s="20" t="s">
        <v>122</v>
      </c>
      <c r="M88" s="21" t="str">
        <f>IF(TELA_INCIAL!$C$14="Vinculada","10",IF(TELA_INCIAL!$C$20="não","00",TEXT(TELA_INCIAL!$D$20,"00")))</f>
        <v>00</v>
      </c>
      <c r="N88" s="20">
        <f>IF(TELA_INCIAL!$C$14="Vinculada",2,1)</f>
        <v>1</v>
      </c>
      <c r="O88" s="21" t="s">
        <v>64</v>
      </c>
      <c r="P88" s="26" t="str">
        <f t="shared" si="29"/>
        <v>0000000077</v>
      </c>
      <c r="Q88" s="27" t="str">
        <f>IF(TEXT(TELA_INCIAL!K101,"aa")="aa",TEXT(TELA_INCIAL!K101,"dd")&amp;TEXT(TELA_INCIAL!K101,"mm")&amp;TEXT(TELA_INCIAL!K101,"yy"),TEXT(TELA_INCIAL!K101,"dd")&amp;TEXT(TELA_INCIAL!K101,"mm")&amp;TEXT(TELA_INCIAL!K101,"aa"))</f>
        <v>000100</v>
      </c>
      <c r="R88" s="23" t="str">
        <f>TEXT(SUBSTITUTE(TEXT(TELA_INCIAL!J101,"###0,00"),",",""),"0000000000000")</f>
        <v>0000000000000</v>
      </c>
      <c r="S88" s="20">
        <v>422</v>
      </c>
      <c r="T88" s="20" t="str">
        <f t="shared" si="18"/>
        <v>15500</v>
      </c>
      <c r="U88" s="21" t="s">
        <v>64</v>
      </c>
      <c r="V88" s="20" t="s">
        <v>124</v>
      </c>
      <c r="W88" s="20" t="str">
        <f t="shared" ca="1" si="23"/>
        <v>280619</v>
      </c>
      <c r="X8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8" s="23" t="str">
        <f>IF(TELA_INCIAL!$C$18="sim",TEXT(SUBSTITUTE(TEXT((R88/100)*TELA_INCIAL!$D$18,"###0,00"),",",""),"0000000000000"),REPT(0,13))</f>
        <v>0000000000000</v>
      </c>
      <c r="AA88" s="20" t="s">
        <v>125</v>
      </c>
      <c r="AB88" s="20" t="s">
        <v>126</v>
      </c>
      <c r="AC88" s="20" t="s">
        <v>126</v>
      </c>
      <c r="AD88" s="20" t="str">
        <f>IF(ISERROR(IF(TELA_INCIAL!$C$19="não","0000000000000",IF(TEXT(VALUE(LEFT(Q88,2)&amp;"/"&amp;MID(Q88,3,2)&amp;"/"&amp;RIGHT(Q88,2))+1,"aa")="aa",TEXT(VALUE(LEFT(Q88,2)&amp;"/"&amp;MID(Q88,3,2)&amp;"/"&amp;RIGHT(Q88,2))+1,"dd")&amp;TEXT(VALUE(LEFT(Q88,2)&amp;"/"&amp;MID(Q88,3,2)&amp;"/"&amp;RIGHT(Q88,2))+1,"mm")&amp;TEXT(VALUE(LEFT(Q88,2)&amp;"/"&amp;MID(Q88,3,2)&amp;"/"&amp;RIGHT(Q88,2))+1,"yy")&amp;"0"&amp;TELA_INCIAL!$D$19*100&amp;"00"&amp;"000",TEXT(VALUE(LEFT(Q88,2)&amp;"/"&amp;MID(Q88,3,2)&amp;"/"&amp;RIGHT(Q88,2))+1,"dd")&amp;TEXT(VALUE(LEFT(Q88,2)&amp;"/"&amp;MID(Q88,3,2)&amp;"/"&amp;RIGHT(Q88,2))+1,"mm")&amp;TEXT(VALUE(LEFT(Q88,2)&amp;"/"&amp;MID(Q88,3,2)&amp;"/"&amp;RIGHT(Q88,2))+1,"aa")&amp;"0"&amp;TELA_INCIAL!$D$19*100&amp;"00"&amp;"000"))),"",IF(TELA_INCIAL!$C$19="não","0000000000000",IF(TEXT(VALUE(LEFT(Q88,2)&amp;"/"&amp;MID(Q88,3,2)&amp;"/"&amp;RIGHT(Q88,2))+1,"aa")="aa",TEXT(VALUE(LEFT(Q88,2)&amp;"/"&amp;MID(Q88,3,2)&amp;"/"&amp;RIGHT(Q88,2))+1,"dd")&amp;TEXT(VALUE(LEFT(Q88,2)&amp;"/"&amp;MID(Q88,3,2)&amp;"/"&amp;RIGHT(Q88,2))+1,"mm")&amp;TEXT(VALUE(LEFT(Q88,2)&amp;"/"&amp;MID(Q88,3,2)&amp;"/"&amp;RIGHT(Q88,2))+1,"yy")&amp;"0"&amp;TELA_INCIAL!$D$19*100&amp;"00"&amp;"000",TEXT(VALUE(LEFT(Q88,2)&amp;"/"&amp;MID(Q88,3,2)&amp;"/"&amp;RIGHT(Q88,2))+1,"dd")&amp;TEXT(VALUE(LEFT(Q88,2)&amp;"/"&amp;MID(Q88,3,2)&amp;"/"&amp;RIGHT(Q88,2))+1,"mm")&amp;TEXT(VALUE(LEFT(Q88,2)&amp;"/"&amp;MID(Q88,3,2)&amp;"/"&amp;RIGHT(Q88,2))+1,"aa")&amp;"0"&amp;TELA_INCIAL!$D$19*100&amp;"00"&amp;"000")))</f>
        <v/>
      </c>
      <c r="AE88" s="22" t="str">
        <f>IF(TELA_INCIAL!D101="pf","01","02")</f>
        <v>02</v>
      </c>
      <c r="AF88" s="29" t="str">
        <f>IF(TELA_INCIAL!C101="","00000000000000",TEXT(SUBSTITUTE(SUBSTITUTE(SUBSTITUTE(TELA_INCIAL!C101,".",""),"-",""),"/",""),"00000000000000"))</f>
        <v>00000000000000</v>
      </c>
      <c r="AG88" s="20" t="str">
        <f>LEFT(TELA_INCIAL!B101,40)&amp;REPT(" ",40-LEN(TELA_INCIAL!B101))</f>
        <v xml:space="preserve">                                        </v>
      </c>
      <c r="AH88" s="20" t="str">
        <f>LEFT(TELA_INCIAL!F101,40)&amp;REPT(" ",40-LEN(TELA_INCIAL!F101))</f>
        <v xml:space="preserve">                                        </v>
      </c>
      <c r="AI88" s="20" t="str">
        <f>LEFT(TELA_INCIAL!G101,10)&amp;REPT(" ",10-LEN(TELA_INCIAL!G101))</f>
        <v xml:space="preserve">          </v>
      </c>
      <c r="AJ88" s="20" t="str">
        <f t="shared" si="24"/>
        <v xml:space="preserve">  </v>
      </c>
      <c r="AK88" s="20" t="str">
        <f>TEXT(SUBSTITUTE(SUBSTITUTE(SUBSTITUTE(TELA_INCIAL!E101," ",""),".",""),"-",""),"00000000")</f>
        <v/>
      </c>
      <c r="AL88" s="20" t="str">
        <f>LEFT(TELA_INCIAL!H101,15)&amp;REPT(" ",15-LEN(TELA_INCIAL!H101))</f>
        <v xml:space="preserve">               </v>
      </c>
      <c r="AM88" s="20" t="str">
        <f>LEFT(TELA_INCIAL!I101,2)</f>
        <v/>
      </c>
      <c r="AN88" s="20" t="str">
        <f t="shared" si="25"/>
        <v xml:space="preserve">                              </v>
      </c>
      <c r="AO88" s="20" t="str">
        <f t="shared" si="26"/>
        <v xml:space="preserve">       </v>
      </c>
      <c r="AP88" s="20">
        <v>422</v>
      </c>
      <c r="AQ88" s="24" t="s">
        <v>71</v>
      </c>
      <c r="AR88" s="20" t="str">
        <f t="shared" si="30"/>
        <v>000078</v>
      </c>
      <c r="AS88" s="69" t="str">
        <f t="shared" si="31"/>
        <v/>
      </c>
      <c r="AT88" s="9">
        <f t="shared" si="27"/>
        <v>0</v>
      </c>
      <c r="AZ88" s="1"/>
      <c r="BA88" s="1">
        <v>16000</v>
      </c>
      <c r="BB88" s="9" t="s">
        <v>235</v>
      </c>
    </row>
    <row r="89" spans="1:54" x14ac:dyDescent="0.25">
      <c r="A89" s="9"/>
      <c r="B89" s="20" t="str">
        <f>IF(TELA_INCIAL!B102="","",1)</f>
        <v/>
      </c>
      <c r="C89" s="24" t="str">
        <f>TEXT(TELA_INCIAL!$C$9,"00")</f>
        <v>02</v>
      </c>
      <c r="D89" s="18" t="str">
        <f>TEXT(LEFT(SUBSTITUTE(SUBSTITUTE(SUBSTITUTE(TELA_INCIAL!$C$8,"/",""),"-",""),".",""),14),"00000000000000")</f>
        <v>11111111100011</v>
      </c>
      <c r="E89" s="20" t="str">
        <f t="shared" si="19"/>
        <v>15500000002000</v>
      </c>
      <c r="F89" s="20" t="str">
        <f t="shared" si="20"/>
        <v xml:space="preserve">      </v>
      </c>
      <c r="G89" s="20" t="str">
        <f t="shared" si="21"/>
        <v xml:space="preserve">                         </v>
      </c>
      <c r="H89" s="25" t="str">
        <f t="shared" si="28"/>
        <v>000000078</v>
      </c>
      <c r="I89" s="20" t="str">
        <f t="shared" si="22"/>
        <v xml:space="preserve">                              </v>
      </c>
      <c r="J89" s="20">
        <v>0</v>
      </c>
      <c r="K89" s="21" t="s">
        <v>121</v>
      </c>
      <c r="L89" s="20" t="s">
        <v>122</v>
      </c>
      <c r="M89" s="21" t="str">
        <f>IF(TELA_INCIAL!$C$14="Vinculada","10",IF(TELA_INCIAL!$C$20="não","00",TEXT(TELA_INCIAL!$D$20,"00")))</f>
        <v>00</v>
      </c>
      <c r="N89" s="20">
        <f>IF(TELA_INCIAL!$C$14="Vinculada",2,1)</f>
        <v>1</v>
      </c>
      <c r="O89" s="21" t="s">
        <v>64</v>
      </c>
      <c r="P89" s="26" t="str">
        <f t="shared" si="29"/>
        <v>0000000078</v>
      </c>
      <c r="Q89" s="27" t="str">
        <f>IF(TEXT(TELA_INCIAL!K102,"aa")="aa",TEXT(TELA_INCIAL!K102,"dd")&amp;TEXT(TELA_INCIAL!K102,"mm")&amp;TEXT(TELA_INCIAL!K102,"yy"),TEXT(TELA_INCIAL!K102,"dd")&amp;TEXT(TELA_INCIAL!K102,"mm")&amp;TEXT(TELA_INCIAL!K102,"aa"))</f>
        <v>000100</v>
      </c>
      <c r="R89" s="23" t="str">
        <f>TEXT(SUBSTITUTE(TEXT(TELA_INCIAL!J102,"###0,00"),",",""),"0000000000000")</f>
        <v>0000000000000</v>
      </c>
      <c r="S89" s="20">
        <v>422</v>
      </c>
      <c r="T89" s="20" t="str">
        <f t="shared" si="18"/>
        <v>15500</v>
      </c>
      <c r="U89" s="21" t="s">
        <v>64</v>
      </c>
      <c r="V89" s="20" t="s">
        <v>124</v>
      </c>
      <c r="W89" s="20" t="str">
        <f t="shared" ca="1" si="23"/>
        <v>280619</v>
      </c>
      <c r="X8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89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8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89" s="23" t="str">
        <f>IF(TELA_INCIAL!$C$18="sim",TEXT(SUBSTITUTE(TEXT((R89/100)*TELA_INCIAL!$D$18,"###0,00"),",",""),"0000000000000"),REPT(0,13))</f>
        <v>0000000000000</v>
      </c>
      <c r="AA89" s="20" t="s">
        <v>125</v>
      </c>
      <c r="AB89" s="20" t="s">
        <v>126</v>
      </c>
      <c r="AC89" s="20" t="s">
        <v>126</v>
      </c>
      <c r="AD89" s="20" t="str">
        <f>IF(ISERROR(IF(TELA_INCIAL!$C$19="não","0000000000000",IF(TEXT(VALUE(LEFT(Q89,2)&amp;"/"&amp;MID(Q89,3,2)&amp;"/"&amp;RIGHT(Q89,2))+1,"aa")="aa",TEXT(VALUE(LEFT(Q89,2)&amp;"/"&amp;MID(Q89,3,2)&amp;"/"&amp;RIGHT(Q89,2))+1,"dd")&amp;TEXT(VALUE(LEFT(Q89,2)&amp;"/"&amp;MID(Q89,3,2)&amp;"/"&amp;RIGHT(Q89,2))+1,"mm")&amp;TEXT(VALUE(LEFT(Q89,2)&amp;"/"&amp;MID(Q89,3,2)&amp;"/"&amp;RIGHT(Q89,2))+1,"yy")&amp;"0"&amp;TELA_INCIAL!$D$19*100&amp;"00"&amp;"000",TEXT(VALUE(LEFT(Q89,2)&amp;"/"&amp;MID(Q89,3,2)&amp;"/"&amp;RIGHT(Q89,2))+1,"dd")&amp;TEXT(VALUE(LEFT(Q89,2)&amp;"/"&amp;MID(Q89,3,2)&amp;"/"&amp;RIGHT(Q89,2))+1,"mm")&amp;TEXT(VALUE(LEFT(Q89,2)&amp;"/"&amp;MID(Q89,3,2)&amp;"/"&amp;RIGHT(Q89,2))+1,"aa")&amp;"0"&amp;TELA_INCIAL!$D$19*100&amp;"00"&amp;"000"))),"",IF(TELA_INCIAL!$C$19="não","0000000000000",IF(TEXT(VALUE(LEFT(Q89,2)&amp;"/"&amp;MID(Q89,3,2)&amp;"/"&amp;RIGHT(Q89,2))+1,"aa")="aa",TEXT(VALUE(LEFT(Q89,2)&amp;"/"&amp;MID(Q89,3,2)&amp;"/"&amp;RIGHT(Q89,2))+1,"dd")&amp;TEXT(VALUE(LEFT(Q89,2)&amp;"/"&amp;MID(Q89,3,2)&amp;"/"&amp;RIGHT(Q89,2))+1,"mm")&amp;TEXT(VALUE(LEFT(Q89,2)&amp;"/"&amp;MID(Q89,3,2)&amp;"/"&amp;RIGHT(Q89,2))+1,"yy")&amp;"0"&amp;TELA_INCIAL!$D$19*100&amp;"00"&amp;"000",TEXT(VALUE(LEFT(Q89,2)&amp;"/"&amp;MID(Q89,3,2)&amp;"/"&amp;RIGHT(Q89,2))+1,"dd")&amp;TEXT(VALUE(LEFT(Q89,2)&amp;"/"&amp;MID(Q89,3,2)&amp;"/"&amp;RIGHT(Q89,2))+1,"mm")&amp;TEXT(VALUE(LEFT(Q89,2)&amp;"/"&amp;MID(Q89,3,2)&amp;"/"&amp;RIGHT(Q89,2))+1,"aa")&amp;"0"&amp;TELA_INCIAL!$D$19*100&amp;"00"&amp;"000")))</f>
        <v/>
      </c>
      <c r="AE89" s="22" t="str">
        <f>IF(TELA_INCIAL!D102="pf","01","02")</f>
        <v>02</v>
      </c>
      <c r="AF89" s="29" t="str">
        <f>IF(TELA_INCIAL!C102="","00000000000000",TEXT(SUBSTITUTE(SUBSTITUTE(SUBSTITUTE(TELA_INCIAL!C102,".",""),"-",""),"/",""),"00000000000000"))</f>
        <v>00000000000000</v>
      </c>
      <c r="AG89" s="20" t="str">
        <f>LEFT(TELA_INCIAL!B102,40)&amp;REPT(" ",40-LEN(TELA_INCIAL!B102))</f>
        <v xml:space="preserve">                                        </v>
      </c>
      <c r="AH89" s="20" t="str">
        <f>LEFT(TELA_INCIAL!F102,40)&amp;REPT(" ",40-LEN(TELA_INCIAL!F102))</f>
        <v xml:space="preserve">                                        </v>
      </c>
      <c r="AI89" s="20" t="str">
        <f>LEFT(TELA_INCIAL!G102,10)&amp;REPT(" ",10-LEN(TELA_INCIAL!G102))</f>
        <v xml:space="preserve">          </v>
      </c>
      <c r="AJ89" s="20" t="str">
        <f t="shared" si="24"/>
        <v xml:space="preserve">  </v>
      </c>
      <c r="AK89" s="20" t="str">
        <f>TEXT(SUBSTITUTE(SUBSTITUTE(SUBSTITUTE(TELA_INCIAL!E102," ",""),".",""),"-",""),"00000000")</f>
        <v/>
      </c>
      <c r="AL89" s="20" t="str">
        <f>LEFT(TELA_INCIAL!H102,15)&amp;REPT(" ",15-LEN(TELA_INCIAL!H102))</f>
        <v xml:space="preserve">               </v>
      </c>
      <c r="AM89" s="20" t="str">
        <f>LEFT(TELA_INCIAL!I102,2)</f>
        <v/>
      </c>
      <c r="AN89" s="20" t="str">
        <f t="shared" si="25"/>
        <v xml:space="preserve">                              </v>
      </c>
      <c r="AO89" s="20" t="str">
        <f t="shared" si="26"/>
        <v xml:space="preserve">       </v>
      </c>
      <c r="AP89" s="20">
        <v>422</v>
      </c>
      <c r="AQ89" s="24" t="s">
        <v>71</v>
      </c>
      <c r="AR89" s="20" t="str">
        <f t="shared" si="30"/>
        <v>000079</v>
      </c>
      <c r="AS89" s="69" t="str">
        <f t="shared" si="31"/>
        <v/>
      </c>
      <c r="AT89" s="9">
        <f t="shared" si="27"/>
        <v>0</v>
      </c>
      <c r="AZ89" s="1"/>
      <c r="BA89" s="1">
        <v>16100</v>
      </c>
      <c r="BB89" s="9" t="s">
        <v>236</v>
      </c>
    </row>
    <row r="90" spans="1:54" x14ac:dyDescent="0.25">
      <c r="A90" s="9"/>
      <c r="B90" s="20" t="str">
        <f>IF(TELA_INCIAL!B103="","",1)</f>
        <v/>
      </c>
      <c r="C90" s="24" t="str">
        <f>TEXT(TELA_INCIAL!$C$9,"00")</f>
        <v>02</v>
      </c>
      <c r="D90" s="18" t="str">
        <f>TEXT(LEFT(SUBSTITUTE(SUBSTITUTE(SUBSTITUTE(TELA_INCIAL!$C$8,"/",""),"-",""),".",""),14),"00000000000000")</f>
        <v>11111111100011</v>
      </c>
      <c r="E90" s="20" t="str">
        <f t="shared" si="19"/>
        <v>15500000002000</v>
      </c>
      <c r="F90" s="20" t="str">
        <f t="shared" si="20"/>
        <v xml:space="preserve">      </v>
      </c>
      <c r="G90" s="20" t="str">
        <f t="shared" si="21"/>
        <v xml:space="preserve">                         </v>
      </c>
      <c r="H90" s="25" t="str">
        <f t="shared" si="28"/>
        <v>000000079</v>
      </c>
      <c r="I90" s="20" t="str">
        <f t="shared" si="22"/>
        <v xml:space="preserve">                              </v>
      </c>
      <c r="J90" s="20">
        <v>0</v>
      </c>
      <c r="K90" s="21" t="s">
        <v>121</v>
      </c>
      <c r="L90" s="20" t="s">
        <v>122</v>
      </c>
      <c r="M90" s="21" t="str">
        <f>IF(TELA_INCIAL!$C$14="Vinculada","10",IF(TELA_INCIAL!$C$20="não","00",TEXT(TELA_INCIAL!$D$20,"00")))</f>
        <v>00</v>
      </c>
      <c r="N90" s="20">
        <f>IF(TELA_INCIAL!$C$14="Vinculada",2,1)</f>
        <v>1</v>
      </c>
      <c r="O90" s="21" t="s">
        <v>64</v>
      </c>
      <c r="P90" s="26" t="str">
        <f t="shared" si="29"/>
        <v>0000000079</v>
      </c>
      <c r="Q90" s="27" t="str">
        <f>IF(TEXT(TELA_INCIAL!K103,"aa")="aa",TEXT(TELA_INCIAL!K103,"dd")&amp;TEXT(TELA_INCIAL!K103,"mm")&amp;TEXT(TELA_INCIAL!K103,"yy"),TEXT(TELA_INCIAL!K103,"dd")&amp;TEXT(TELA_INCIAL!K103,"mm")&amp;TEXT(TELA_INCIAL!K103,"aa"))</f>
        <v>000100</v>
      </c>
      <c r="R90" s="23" t="str">
        <f>TEXT(SUBSTITUTE(TEXT(TELA_INCIAL!J103,"###0,00"),",",""),"0000000000000")</f>
        <v>0000000000000</v>
      </c>
      <c r="S90" s="20">
        <v>422</v>
      </c>
      <c r="T90" s="20" t="str">
        <f t="shared" si="18"/>
        <v>15500</v>
      </c>
      <c r="U90" s="21" t="s">
        <v>64</v>
      </c>
      <c r="V90" s="20" t="s">
        <v>124</v>
      </c>
      <c r="W90" s="20" t="str">
        <f t="shared" ca="1" si="23"/>
        <v>280619</v>
      </c>
      <c r="X90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90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0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0" s="23" t="str">
        <f>IF(TELA_INCIAL!$C$18="sim",TEXT(SUBSTITUTE(TEXT((R90/100)*TELA_INCIAL!$D$18,"###0,00"),",",""),"0000000000000"),REPT(0,13))</f>
        <v>0000000000000</v>
      </c>
      <c r="AA90" s="20" t="s">
        <v>125</v>
      </c>
      <c r="AB90" s="20" t="s">
        <v>126</v>
      </c>
      <c r="AC90" s="20" t="s">
        <v>126</v>
      </c>
      <c r="AD90" s="20" t="str">
        <f>IF(ISERROR(IF(TELA_INCIAL!$C$19="não","0000000000000",IF(TEXT(VALUE(LEFT(Q90,2)&amp;"/"&amp;MID(Q90,3,2)&amp;"/"&amp;RIGHT(Q90,2))+1,"aa")="aa",TEXT(VALUE(LEFT(Q90,2)&amp;"/"&amp;MID(Q90,3,2)&amp;"/"&amp;RIGHT(Q90,2))+1,"dd")&amp;TEXT(VALUE(LEFT(Q90,2)&amp;"/"&amp;MID(Q90,3,2)&amp;"/"&amp;RIGHT(Q90,2))+1,"mm")&amp;TEXT(VALUE(LEFT(Q90,2)&amp;"/"&amp;MID(Q90,3,2)&amp;"/"&amp;RIGHT(Q90,2))+1,"yy")&amp;"0"&amp;TELA_INCIAL!$D$19*100&amp;"00"&amp;"000",TEXT(VALUE(LEFT(Q90,2)&amp;"/"&amp;MID(Q90,3,2)&amp;"/"&amp;RIGHT(Q90,2))+1,"dd")&amp;TEXT(VALUE(LEFT(Q90,2)&amp;"/"&amp;MID(Q90,3,2)&amp;"/"&amp;RIGHT(Q90,2))+1,"mm")&amp;TEXT(VALUE(LEFT(Q90,2)&amp;"/"&amp;MID(Q90,3,2)&amp;"/"&amp;RIGHT(Q90,2))+1,"aa")&amp;"0"&amp;TELA_INCIAL!$D$19*100&amp;"00"&amp;"000"))),"",IF(TELA_INCIAL!$C$19="não","0000000000000",IF(TEXT(VALUE(LEFT(Q90,2)&amp;"/"&amp;MID(Q90,3,2)&amp;"/"&amp;RIGHT(Q90,2))+1,"aa")="aa",TEXT(VALUE(LEFT(Q90,2)&amp;"/"&amp;MID(Q90,3,2)&amp;"/"&amp;RIGHT(Q90,2))+1,"dd")&amp;TEXT(VALUE(LEFT(Q90,2)&amp;"/"&amp;MID(Q90,3,2)&amp;"/"&amp;RIGHT(Q90,2))+1,"mm")&amp;TEXT(VALUE(LEFT(Q90,2)&amp;"/"&amp;MID(Q90,3,2)&amp;"/"&amp;RIGHT(Q90,2))+1,"yy")&amp;"0"&amp;TELA_INCIAL!$D$19*100&amp;"00"&amp;"000",TEXT(VALUE(LEFT(Q90,2)&amp;"/"&amp;MID(Q90,3,2)&amp;"/"&amp;RIGHT(Q90,2))+1,"dd")&amp;TEXT(VALUE(LEFT(Q90,2)&amp;"/"&amp;MID(Q90,3,2)&amp;"/"&amp;RIGHT(Q90,2))+1,"mm")&amp;TEXT(VALUE(LEFT(Q90,2)&amp;"/"&amp;MID(Q90,3,2)&amp;"/"&amp;RIGHT(Q90,2))+1,"aa")&amp;"0"&amp;TELA_INCIAL!$D$19*100&amp;"00"&amp;"000")))</f>
        <v/>
      </c>
      <c r="AE90" s="22" t="str">
        <f>IF(TELA_INCIAL!D103="pf","01","02")</f>
        <v>02</v>
      </c>
      <c r="AF90" s="29" t="str">
        <f>IF(TELA_INCIAL!C103="","00000000000000",TEXT(SUBSTITUTE(SUBSTITUTE(SUBSTITUTE(TELA_INCIAL!C103,".",""),"-",""),"/",""),"00000000000000"))</f>
        <v>00000000000000</v>
      </c>
      <c r="AG90" s="20" t="str">
        <f>LEFT(TELA_INCIAL!B103,40)&amp;REPT(" ",40-LEN(TELA_INCIAL!B103))</f>
        <v xml:space="preserve">                                        </v>
      </c>
      <c r="AH90" s="20" t="str">
        <f>LEFT(TELA_INCIAL!F103,40)&amp;REPT(" ",40-LEN(TELA_INCIAL!F103))</f>
        <v xml:space="preserve">                                        </v>
      </c>
      <c r="AI90" s="20" t="str">
        <f>LEFT(TELA_INCIAL!G103,10)&amp;REPT(" ",10-LEN(TELA_INCIAL!G103))</f>
        <v xml:space="preserve">          </v>
      </c>
      <c r="AJ90" s="20" t="str">
        <f t="shared" si="24"/>
        <v xml:space="preserve">  </v>
      </c>
      <c r="AK90" s="20" t="str">
        <f>TEXT(SUBSTITUTE(SUBSTITUTE(SUBSTITUTE(TELA_INCIAL!E103," ",""),".",""),"-",""),"00000000")</f>
        <v/>
      </c>
      <c r="AL90" s="20" t="str">
        <f>LEFT(TELA_INCIAL!H103,15)&amp;REPT(" ",15-LEN(TELA_INCIAL!H103))</f>
        <v xml:space="preserve">               </v>
      </c>
      <c r="AM90" s="20" t="str">
        <f>LEFT(TELA_INCIAL!I103,2)</f>
        <v/>
      </c>
      <c r="AN90" s="20" t="str">
        <f t="shared" si="25"/>
        <v xml:space="preserve">                              </v>
      </c>
      <c r="AO90" s="20" t="str">
        <f t="shared" si="26"/>
        <v xml:space="preserve">       </v>
      </c>
      <c r="AP90" s="20">
        <v>422</v>
      </c>
      <c r="AQ90" s="24" t="s">
        <v>71</v>
      </c>
      <c r="AR90" s="20" t="str">
        <f t="shared" si="30"/>
        <v>000080</v>
      </c>
      <c r="AS90" s="69" t="str">
        <f t="shared" si="31"/>
        <v/>
      </c>
      <c r="AT90" s="9">
        <f t="shared" si="27"/>
        <v>0</v>
      </c>
      <c r="AZ90" s="1"/>
      <c r="BA90" s="1">
        <v>16200</v>
      </c>
      <c r="BB90" s="9" t="s">
        <v>237</v>
      </c>
    </row>
    <row r="91" spans="1:54" x14ac:dyDescent="0.25">
      <c r="A91" s="9"/>
      <c r="B91" s="20" t="str">
        <f>IF(TELA_INCIAL!B104="","",1)</f>
        <v/>
      </c>
      <c r="C91" s="24" t="str">
        <f>TEXT(TELA_INCIAL!$C$9,"00")</f>
        <v>02</v>
      </c>
      <c r="D91" s="18" t="str">
        <f>TEXT(LEFT(SUBSTITUTE(SUBSTITUTE(SUBSTITUTE(TELA_INCIAL!$C$8,"/",""),"-",""),".",""),14),"00000000000000")</f>
        <v>11111111100011</v>
      </c>
      <c r="E91" s="20" t="str">
        <f t="shared" si="19"/>
        <v>15500000002000</v>
      </c>
      <c r="F91" s="20" t="str">
        <f t="shared" si="20"/>
        <v xml:space="preserve">      </v>
      </c>
      <c r="G91" s="20" t="str">
        <f t="shared" si="21"/>
        <v xml:space="preserve">                         </v>
      </c>
      <c r="H91" s="25" t="str">
        <f t="shared" si="28"/>
        <v>000000080</v>
      </c>
      <c r="I91" s="20" t="str">
        <f t="shared" si="22"/>
        <v xml:space="preserve">                              </v>
      </c>
      <c r="J91" s="20">
        <v>0</v>
      </c>
      <c r="K91" s="21" t="s">
        <v>121</v>
      </c>
      <c r="L91" s="20" t="s">
        <v>122</v>
      </c>
      <c r="M91" s="21" t="str">
        <f>IF(TELA_INCIAL!$C$14="Vinculada","10",IF(TELA_INCIAL!$C$20="não","00",TEXT(TELA_INCIAL!$D$20,"00")))</f>
        <v>00</v>
      </c>
      <c r="N91" s="20">
        <f>IF(TELA_INCIAL!$C$14="Vinculada",2,1)</f>
        <v>1</v>
      </c>
      <c r="O91" s="21" t="s">
        <v>64</v>
      </c>
      <c r="P91" s="26" t="str">
        <f t="shared" si="29"/>
        <v>0000000080</v>
      </c>
      <c r="Q91" s="27" t="str">
        <f>IF(TEXT(TELA_INCIAL!K104,"aa")="aa",TEXT(TELA_INCIAL!K104,"dd")&amp;TEXT(TELA_INCIAL!K104,"mm")&amp;TEXT(TELA_INCIAL!K104,"yy"),TEXT(TELA_INCIAL!K104,"dd")&amp;TEXT(TELA_INCIAL!K104,"mm")&amp;TEXT(TELA_INCIAL!K104,"aa"))</f>
        <v>000100</v>
      </c>
      <c r="R91" s="23" t="str">
        <f>TEXT(SUBSTITUTE(TEXT(TELA_INCIAL!J104,"###0,00"),",",""),"0000000000000")</f>
        <v>0000000000000</v>
      </c>
      <c r="S91" s="20">
        <v>422</v>
      </c>
      <c r="T91" s="20" t="str">
        <f t="shared" si="18"/>
        <v>15500</v>
      </c>
      <c r="U91" s="21" t="s">
        <v>64</v>
      </c>
      <c r="V91" s="20" t="s">
        <v>124</v>
      </c>
      <c r="W91" s="20" t="str">
        <f t="shared" ca="1" si="23"/>
        <v>280619</v>
      </c>
      <c r="X91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91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1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1" s="23" t="str">
        <f>IF(TELA_INCIAL!$C$18="sim",TEXT(SUBSTITUTE(TEXT((R91/100)*TELA_INCIAL!$D$18,"###0,00"),",",""),"0000000000000"),REPT(0,13))</f>
        <v>0000000000000</v>
      </c>
      <c r="AA91" s="20" t="s">
        <v>125</v>
      </c>
      <c r="AB91" s="20" t="s">
        <v>126</v>
      </c>
      <c r="AC91" s="20" t="s">
        <v>126</v>
      </c>
      <c r="AD91" s="20" t="str">
        <f>IF(ISERROR(IF(TELA_INCIAL!$C$19="não","0000000000000",IF(TEXT(VALUE(LEFT(Q91,2)&amp;"/"&amp;MID(Q91,3,2)&amp;"/"&amp;RIGHT(Q91,2))+1,"aa")="aa",TEXT(VALUE(LEFT(Q91,2)&amp;"/"&amp;MID(Q91,3,2)&amp;"/"&amp;RIGHT(Q91,2))+1,"dd")&amp;TEXT(VALUE(LEFT(Q91,2)&amp;"/"&amp;MID(Q91,3,2)&amp;"/"&amp;RIGHT(Q91,2))+1,"mm")&amp;TEXT(VALUE(LEFT(Q91,2)&amp;"/"&amp;MID(Q91,3,2)&amp;"/"&amp;RIGHT(Q91,2))+1,"yy")&amp;"0"&amp;TELA_INCIAL!$D$19*100&amp;"00"&amp;"000",TEXT(VALUE(LEFT(Q91,2)&amp;"/"&amp;MID(Q91,3,2)&amp;"/"&amp;RIGHT(Q91,2))+1,"dd")&amp;TEXT(VALUE(LEFT(Q91,2)&amp;"/"&amp;MID(Q91,3,2)&amp;"/"&amp;RIGHT(Q91,2))+1,"mm")&amp;TEXT(VALUE(LEFT(Q91,2)&amp;"/"&amp;MID(Q91,3,2)&amp;"/"&amp;RIGHT(Q91,2))+1,"aa")&amp;"0"&amp;TELA_INCIAL!$D$19*100&amp;"00"&amp;"000"))),"",IF(TELA_INCIAL!$C$19="não","0000000000000",IF(TEXT(VALUE(LEFT(Q91,2)&amp;"/"&amp;MID(Q91,3,2)&amp;"/"&amp;RIGHT(Q91,2))+1,"aa")="aa",TEXT(VALUE(LEFT(Q91,2)&amp;"/"&amp;MID(Q91,3,2)&amp;"/"&amp;RIGHT(Q91,2))+1,"dd")&amp;TEXT(VALUE(LEFT(Q91,2)&amp;"/"&amp;MID(Q91,3,2)&amp;"/"&amp;RIGHT(Q91,2))+1,"mm")&amp;TEXT(VALUE(LEFT(Q91,2)&amp;"/"&amp;MID(Q91,3,2)&amp;"/"&amp;RIGHT(Q91,2))+1,"yy")&amp;"0"&amp;TELA_INCIAL!$D$19*100&amp;"00"&amp;"000",TEXT(VALUE(LEFT(Q91,2)&amp;"/"&amp;MID(Q91,3,2)&amp;"/"&amp;RIGHT(Q91,2))+1,"dd")&amp;TEXT(VALUE(LEFT(Q91,2)&amp;"/"&amp;MID(Q91,3,2)&amp;"/"&amp;RIGHT(Q91,2))+1,"mm")&amp;TEXT(VALUE(LEFT(Q91,2)&amp;"/"&amp;MID(Q91,3,2)&amp;"/"&amp;RIGHT(Q91,2))+1,"aa")&amp;"0"&amp;TELA_INCIAL!$D$19*100&amp;"00"&amp;"000")))</f>
        <v/>
      </c>
      <c r="AE91" s="22" t="str">
        <f>IF(TELA_INCIAL!D104="pf","01","02")</f>
        <v>02</v>
      </c>
      <c r="AF91" s="29" t="str">
        <f>IF(TELA_INCIAL!C104="","00000000000000",TEXT(SUBSTITUTE(SUBSTITUTE(SUBSTITUTE(TELA_INCIAL!C104,".",""),"-",""),"/",""),"00000000000000"))</f>
        <v>00000000000000</v>
      </c>
      <c r="AG91" s="20" t="str">
        <f>LEFT(TELA_INCIAL!B104,40)&amp;REPT(" ",40-LEN(TELA_INCIAL!B104))</f>
        <v xml:space="preserve">                                        </v>
      </c>
      <c r="AH91" s="20" t="str">
        <f>LEFT(TELA_INCIAL!F104,40)&amp;REPT(" ",40-LEN(TELA_INCIAL!F104))</f>
        <v xml:space="preserve">                                        </v>
      </c>
      <c r="AI91" s="20" t="str">
        <f>LEFT(TELA_INCIAL!G104,10)&amp;REPT(" ",10-LEN(TELA_INCIAL!G104))</f>
        <v xml:space="preserve">          </v>
      </c>
      <c r="AJ91" s="20" t="str">
        <f t="shared" si="24"/>
        <v xml:space="preserve">  </v>
      </c>
      <c r="AK91" s="20" t="str">
        <f>TEXT(SUBSTITUTE(SUBSTITUTE(SUBSTITUTE(TELA_INCIAL!E104," ",""),".",""),"-",""),"00000000")</f>
        <v/>
      </c>
      <c r="AL91" s="20" t="str">
        <f>LEFT(TELA_INCIAL!H104,15)&amp;REPT(" ",15-LEN(TELA_INCIAL!H104))</f>
        <v xml:space="preserve">               </v>
      </c>
      <c r="AM91" s="20" t="str">
        <f>LEFT(TELA_INCIAL!I104,2)</f>
        <v/>
      </c>
      <c r="AN91" s="20" t="str">
        <f t="shared" si="25"/>
        <v xml:space="preserve">                              </v>
      </c>
      <c r="AO91" s="20" t="str">
        <f t="shared" si="26"/>
        <v xml:space="preserve">       </v>
      </c>
      <c r="AP91" s="20">
        <v>422</v>
      </c>
      <c r="AQ91" s="24" t="s">
        <v>71</v>
      </c>
      <c r="AR91" s="20" t="str">
        <f t="shared" si="30"/>
        <v>000081</v>
      </c>
      <c r="AS91" s="69" t="str">
        <f t="shared" si="31"/>
        <v/>
      </c>
      <c r="AT91" s="9">
        <f t="shared" si="27"/>
        <v>0</v>
      </c>
      <c r="AZ91" s="1"/>
      <c r="BA91" s="1">
        <v>16400</v>
      </c>
      <c r="BB91" s="9" t="s">
        <v>238</v>
      </c>
    </row>
    <row r="92" spans="1:54" x14ac:dyDescent="0.25">
      <c r="A92" s="9"/>
      <c r="B92" s="20" t="str">
        <f>IF(TELA_INCIAL!B105="","",1)</f>
        <v/>
      </c>
      <c r="C92" s="24" t="str">
        <f>TEXT(TELA_INCIAL!$C$9,"00")</f>
        <v>02</v>
      </c>
      <c r="D92" s="18" t="str">
        <f>TEXT(LEFT(SUBSTITUTE(SUBSTITUTE(SUBSTITUTE(TELA_INCIAL!$C$8,"/",""),"-",""),".",""),14),"00000000000000")</f>
        <v>11111111100011</v>
      </c>
      <c r="E92" s="20" t="str">
        <f t="shared" si="19"/>
        <v>15500000002000</v>
      </c>
      <c r="F92" s="20" t="str">
        <f t="shared" si="20"/>
        <v xml:space="preserve">      </v>
      </c>
      <c r="G92" s="20" t="str">
        <f t="shared" si="21"/>
        <v xml:space="preserve">                         </v>
      </c>
      <c r="H92" s="25" t="str">
        <f t="shared" si="28"/>
        <v>000000081</v>
      </c>
      <c r="I92" s="20" t="str">
        <f t="shared" si="22"/>
        <v xml:space="preserve">                              </v>
      </c>
      <c r="J92" s="20">
        <v>0</v>
      </c>
      <c r="K92" s="21" t="s">
        <v>121</v>
      </c>
      <c r="L92" s="20" t="s">
        <v>122</v>
      </c>
      <c r="M92" s="21" t="str">
        <f>IF(TELA_INCIAL!$C$14="Vinculada","10",IF(TELA_INCIAL!$C$20="não","00",TEXT(TELA_INCIAL!$D$20,"00")))</f>
        <v>00</v>
      </c>
      <c r="N92" s="20">
        <f>IF(TELA_INCIAL!$C$14="Vinculada",2,1)</f>
        <v>1</v>
      </c>
      <c r="O92" s="21" t="s">
        <v>64</v>
      </c>
      <c r="P92" s="26" t="str">
        <f t="shared" si="29"/>
        <v>0000000081</v>
      </c>
      <c r="Q92" s="27" t="str">
        <f>IF(TEXT(TELA_INCIAL!K105,"aa")="aa",TEXT(TELA_INCIAL!K105,"dd")&amp;TEXT(TELA_INCIAL!K105,"mm")&amp;TEXT(TELA_INCIAL!K105,"yy"),TEXT(TELA_INCIAL!K105,"dd")&amp;TEXT(TELA_INCIAL!K105,"mm")&amp;TEXT(TELA_INCIAL!K105,"aa"))</f>
        <v>000100</v>
      </c>
      <c r="R92" s="23" t="str">
        <f>TEXT(SUBSTITUTE(TEXT(TELA_INCIAL!J105,"###0,00"),",",""),"0000000000000")</f>
        <v>0000000000000</v>
      </c>
      <c r="S92" s="20">
        <v>422</v>
      </c>
      <c r="T92" s="20" t="str">
        <f t="shared" si="18"/>
        <v>15500</v>
      </c>
      <c r="U92" s="21" t="s">
        <v>64</v>
      </c>
      <c r="V92" s="20" t="s">
        <v>124</v>
      </c>
      <c r="W92" s="20" t="str">
        <f t="shared" ca="1" si="23"/>
        <v>280619</v>
      </c>
      <c r="X92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92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2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2" s="23" t="str">
        <f>IF(TELA_INCIAL!$C$18="sim",TEXT(SUBSTITUTE(TEXT((R92/100)*TELA_INCIAL!$D$18,"###0,00"),",",""),"0000000000000"),REPT(0,13))</f>
        <v>0000000000000</v>
      </c>
      <c r="AA92" s="20" t="s">
        <v>125</v>
      </c>
      <c r="AB92" s="20" t="s">
        <v>126</v>
      </c>
      <c r="AC92" s="20" t="s">
        <v>126</v>
      </c>
      <c r="AD92" s="20" t="str">
        <f>IF(ISERROR(IF(TELA_INCIAL!$C$19="não","0000000000000",IF(TEXT(VALUE(LEFT(Q92,2)&amp;"/"&amp;MID(Q92,3,2)&amp;"/"&amp;RIGHT(Q92,2))+1,"aa")="aa",TEXT(VALUE(LEFT(Q92,2)&amp;"/"&amp;MID(Q92,3,2)&amp;"/"&amp;RIGHT(Q92,2))+1,"dd")&amp;TEXT(VALUE(LEFT(Q92,2)&amp;"/"&amp;MID(Q92,3,2)&amp;"/"&amp;RIGHT(Q92,2))+1,"mm")&amp;TEXT(VALUE(LEFT(Q92,2)&amp;"/"&amp;MID(Q92,3,2)&amp;"/"&amp;RIGHT(Q92,2))+1,"yy")&amp;"0"&amp;TELA_INCIAL!$D$19*100&amp;"00"&amp;"000",TEXT(VALUE(LEFT(Q92,2)&amp;"/"&amp;MID(Q92,3,2)&amp;"/"&amp;RIGHT(Q92,2))+1,"dd")&amp;TEXT(VALUE(LEFT(Q92,2)&amp;"/"&amp;MID(Q92,3,2)&amp;"/"&amp;RIGHT(Q92,2))+1,"mm")&amp;TEXT(VALUE(LEFT(Q92,2)&amp;"/"&amp;MID(Q92,3,2)&amp;"/"&amp;RIGHT(Q92,2))+1,"aa")&amp;"0"&amp;TELA_INCIAL!$D$19*100&amp;"00"&amp;"000"))),"",IF(TELA_INCIAL!$C$19="não","0000000000000",IF(TEXT(VALUE(LEFT(Q92,2)&amp;"/"&amp;MID(Q92,3,2)&amp;"/"&amp;RIGHT(Q92,2))+1,"aa")="aa",TEXT(VALUE(LEFT(Q92,2)&amp;"/"&amp;MID(Q92,3,2)&amp;"/"&amp;RIGHT(Q92,2))+1,"dd")&amp;TEXT(VALUE(LEFT(Q92,2)&amp;"/"&amp;MID(Q92,3,2)&amp;"/"&amp;RIGHT(Q92,2))+1,"mm")&amp;TEXT(VALUE(LEFT(Q92,2)&amp;"/"&amp;MID(Q92,3,2)&amp;"/"&amp;RIGHT(Q92,2))+1,"yy")&amp;"0"&amp;TELA_INCIAL!$D$19*100&amp;"00"&amp;"000",TEXT(VALUE(LEFT(Q92,2)&amp;"/"&amp;MID(Q92,3,2)&amp;"/"&amp;RIGHT(Q92,2))+1,"dd")&amp;TEXT(VALUE(LEFT(Q92,2)&amp;"/"&amp;MID(Q92,3,2)&amp;"/"&amp;RIGHT(Q92,2))+1,"mm")&amp;TEXT(VALUE(LEFT(Q92,2)&amp;"/"&amp;MID(Q92,3,2)&amp;"/"&amp;RIGHT(Q92,2))+1,"aa")&amp;"0"&amp;TELA_INCIAL!$D$19*100&amp;"00"&amp;"000")))</f>
        <v/>
      </c>
      <c r="AE92" s="22" t="str">
        <f>IF(TELA_INCIAL!D105="pf","01","02")</f>
        <v>02</v>
      </c>
      <c r="AF92" s="29" t="str">
        <f>IF(TELA_INCIAL!C105="","00000000000000",TEXT(SUBSTITUTE(SUBSTITUTE(SUBSTITUTE(TELA_INCIAL!C105,".",""),"-",""),"/",""),"00000000000000"))</f>
        <v>00000000000000</v>
      </c>
      <c r="AG92" s="20" t="str">
        <f>LEFT(TELA_INCIAL!B105,40)&amp;REPT(" ",40-LEN(TELA_INCIAL!B105))</f>
        <v xml:space="preserve">                                        </v>
      </c>
      <c r="AH92" s="20" t="str">
        <f>LEFT(TELA_INCIAL!F105,40)&amp;REPT(" ",40-LEN(TELA_INCIAL!F105))</f>
        <v xml:space="preserve">                                        </v>
      </c>
      <c r="AI92" s="20" t="str">
        <f>LEFT(TELA_INCIAL!G105,10)&amp;REPT(" ",10-LEN(TELA_INCIAL!G105))</f>
        <v xml:space="preserve">          </v>
      </c>
      <c r="AJ92" s="20" t="str">
        <f t="shared" si="24"/>
        <v xml:space="preserve">  </v>
      </c>
      <c r="AK92" s="20" t="str">
        <f>TEXT(SUBSTITUTE(SUBSTITUTE(SUBSTITUTE(TELA_INCIAL!E105," ",""),".",""),"-",""),"00000000")</f>
        <v/>
      </c>
      <c r="AL92" s="20" t="str">
        <f>LEFT(TELA_INCIAL!H105,15)&amp;REPT(" ",15-LEN(TELA_INCIAL!H105))</f>
        <v xml:space="preserve">               </v>
      </c>
      <c r="AM92" s="20" t="str">
        <f>LEFT(TELA_INCIAL!I105,2)</f>
        <v/>
      </c>
      <c r="AN92" s="20" t="str">
        <f t="shared" si="25"/>
        <v xml:space="preserve">                              </v>
      </c>
      <c r="AO92" s="20" t="str">
        <f t="shared" si="26"/>
        <v xml:space="preserve">       </v>
      </c>
      <c r="AP92" s="20">
        <v>422</v>
      </c>
      <c r="AQ92" s="24" t="s">
        <v>71</v>
      </c>
      <c r="AR92" s="20" t="str">
        <f t="shared" si="30"/>
        <v>000082</v>
      </c>
      <c r="AS92" s="69" t="str">
        <f t="shared" si="31"/>
        <v/>
      </c>
      <c r="AT92" s="9">
        <f t="shared" si="27"/>
        <v>0</v>
      </c>
      <c r="AZ92" s="1"/>
      <c r="BA92" s="1">
        <v>16500</v>
      </c>
      <c r="BB92" s="9" t="s">
        <v>239</v>
      </c>
    </row>
    <row r="93" spans="1:54" x14ac:dyDescent="0.25">
      <c r="A93" s="9"/>
      <c r="B93" s="20" t="str">
        <f>IF(TELA_INCIAL!B106="","",1)</f>
        <v/>
      </c>
      <c r="C93" s="24" t="str">
        <f>TEXT(TELA_INCIAL!$C$9,"00")</f>
        <v>02</v>
      </c>
      <c r="D93" s="18" t="str">
        <f>TEXT(LEFT(SUBSTITUTE(SUBSTITUTE(SUBSTITUTE(TELA_INCIAL!$C$8,"/",""),"-",""),".",""),14),"00000000000000")</f>
        <v>11111111100011</v>
      </c>
      <c r="E93" s="20" t="str">
        <f t="shared" si="19"/>
        <v>15500000002000</v>
      </c>
      <c r="F93" s="20" t="str">
        <f t="shared" si="20"/>
        <v xml:space="preserve">      </v>
      </c>
      <c r="G93" s="20" t="str">
        <f t="shared" si="21"/>
        <v xml:space="preserve">                         </v>
      </c>
      <c r="H93" s="25" t="str">
        <f t="shared" si="28"/>
        <v>000000082</v>
      </c>
      <c r="I93" s="20" t="str">
        <f t="shared" si="22"/>
        <v xml:space="preserve">                              </v>
      </c>
      <c r="J93" s="20">
        <v>0</v>
      </c>
      <c r="K93" s="21" t="s">
        <v>121</v>
      </c>
      <c r="L93" s="20" t="s">
        <v>122</v>
      </c>
      <c r="M93" s="21" t="str">
        <f>IF(TELA_INCIAL!$C$14="Vinculada","10",IF(TELA_INCIAL!$C$20="não","00",TEXT(TELA_INCIAL!$D$20,"00")))</f>
        <v>00</v>
      </c>
      <c r="N93" s="20">
        <f>IF(TELA_INCIAL!$C$14="Vinculada",2,1)</f>
        <v>1</v>
      </c>
      <c r="O93" s="21" t="s">
        <v>64</v>
      </c>
      <c r="P93" s="26" t="str">
        <f t="shared" si="29"/>
        <v>0000000082</v>
      </c>
      <c r="Q93" s="27" t="str">
        <f>IF(TEXT(TELA_INCIAL!K106,"aa")="aa",TEXT(TELA_INCIAL!K106,"dd")&amp;TEXT(TELA_INCIAL!K106,"mm")&amp;TEXT(TELA_INCIAL!K106,"yy"),TEXT(TELA_INCIAL!K106,"dd")&amp;TEXT(TELA_INCIAL!K106,"mm")&amp;TEXT(TELA_INCIAL!K106,"aa"))</f>
        <v>000100</v>
      </c>
      <c r="R93" s="23" t="str">
        <f>TEXT(SUBSTITUTE(TEXT(TELA_INCIAL!J106,"###0,00"),",",""),"0000000000000")</f>
        <v>0000000000000</v>
      </c>
      <c r="S93" s="20">
        <v>422</v>
      </c>
      <c r="T93" s="20" t="str">
        <f t="shared" si="18"/>
        <v>15500</v>
      </c>
      <c r="U93" s="21" t="s">
        <v>64</v>
      </c>
      <c r="V93" s="20" t="s">
        <v>124</v>
      </c>
      <c r="W93" s="20" t="str">
        <f t="shared" ca="1" si="23"/>
        <v>280619</v>
      </c>
      <c r="X93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93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3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3" s="23" t="str">
        <f>IF(TELA_INCIAL!$C$18="sim",TEXT(SUBSTITUTE(TEXT((R93/100)*TELA_INCIAL!$D$18,"###0,00"),",",""),"0000000000000"),REPT(0,13))</f>
        <v>0000000000000</v>
      </c>
      <c r="AA93" s="20" t="s">
        <v>125</v>
      </c>
      <c r="AB93" s="20" t="s">
        <v>126</v>
      </c>
      <c r="AC93" s="20" t="s">
        <v>126</v>
      </c>
      <c r="AD93" s="20" t="str">
        <f>IF(ISERROR(IF(TELA_INCIAL!$C$19="não","0000000000000",IF(TEXT(VALUE(LEFT(Q93,2)&amp;"/"&amp;MID(Q93,3,2)&amp;"/"&amp;RIGHT(Q93,2))+1,"aa")="aa",TEXT(VALUE(LEFT(Q93,2)&amp;"/"&amp;MID(Q93,3,2)&amp;"/"&amp;RIGHT(Q93,2))+1,"dd")&amp;TEXT(VALUE(LEFT(Q93,2)&amp;"/"&amp;MID(Q93,3,2)&amp;"/"&amp;RIGHT(Q93,2))+1,"mm")&amp;TEXT(VALUE(LEFT(Q93,2)&amp;"/"&amp;MID(Q93,3,2)&amp;"/"&amp;RIGHT(Q93,2))+1,"yy")&amp;"0"&amp;TELA_INCIAL!$D$19*100&amp;"00"&amp;"000",TEXT(VALUE(LEFT(Q93,2)&amp;"/"&amp;MID(Q93,3,2)&amp;"/"&amp;RIGHT(Q93,2))+1,"dd")&amp;TEXT(VALUE(LEFT(Q93,2)&amp;"/"&amp;MID(Q93,3,2)&amp;"/"&amp;RIGHT(Q93,2))+1,"mm")&amp;TEXT(VALUE(LEFT(Q93,2)&amp;"/"&amp;MID(Q93,3,2)&amp;"/"&amp;RIGHT(Q93,2))+1,"aa")&amp;"0"&amp;TELA_INCIAL!$D$19*100&amp;"00"&amp;"000"))),"",IF(TELA_INCIAL!$C$19="não","0000000000000",IF(TEXT(VALUE(LEFT(Q93,2)&amp;"/"&amp;MID(Q93,3,2)&amp;"/"&amp;RIGHT(Q93,2))+1,"aa")="aa",TEXT(VALUE(LEFT(Q93,2)&amp;"/"&amp;MID(Q93,3,2)&amp;"/"&amp;RIGHT(Q93,2))+1,"dd")&amp;TEXT(VALUE(LEFT(Q93,2)&amp;"/"&amp;MID(Q93,3,2)&amp;"/"&amp;RIGHT(Q93,2))+1,"mm")&amp;TEXT(VALUE(LEFT(Q93,2)&amp;"/"&amp;MID(Q93,3,2)&amp;"/"&amp;RIGHT(Q93,2))+1,"yy")&amp;"0"&amp;TELA_INCIAL!$D$19*100&amp;"00"&amp;"000",TEXT(VALUE(LEFT(Q93,2)&amp;"/"&amp;MID(Q93,3,2)&amp;"/"&amp;RIGHT(Q93,2))+1,"dd")&amp;TEXT(VALUE(LEFT(Q93,2)&amp;"/"&amp;MID(Q93,3,2)&amp;"/"&amp;RIGHT(Q93,2))+1,"mm")&amp;TEXT(VALUE(LEFT(Q93,2)&amp;"/"&amp;MID(Q93,3,2)&amp;"/"&amp;RIGHT(Q93,2))+1,"aa")&amp;"0"&amp;TELA_INCIAL!$D$19*100&amp;"00"&amp;"000")))</f>
        <v/>
      </c>
      <c r="AE93" s="22" t="str">
        <f>IF(TELA_INCIAL!D106="pf","01","02")</f>
        <v>02</v>
      </c>
      <c r="AF93" s="29" t="str">
        <f>IF(TELA_INCIAL!C106="","00000000000000",TEXT(SUBSTITUTE(SUBSTITUTE(SUBSTITUTE(TELA_INCIAL!C106,".",""),"-",""),"/",""),"00000000000000"))</f>
        <v>00000000000000</v>
      </c>
      <c r="AG93" s="20" t="str">
        <f>LEFT(TELA_INCIAL!B106,40)&amp;REPT(" ",40-LEN(TELA_INCIAL!B106))</f>
        <v xml:space="preserve">                                        </v>
      </c>
      <c r="AH93" s="20" t="str">
        <f>LEFT(TELA_INCIAL!F106,40)&amp;REPT(" ",40-LEN(TELA_INCIAL!F106))</f>
        <v xml:space="preserve">                                        </v>
      </c>
      <c r="AI93" s="20" t="str">
        <f>LEFT(TELA_INCIAL!G106,10)&amp;REPT(" ",10-LEN(TELA_INCIAL!G106))</f>
        <v xml:space="preserve">          </v>
      </c>
      <c r="AJ93" s="20" t="str">
        <f t="shared" si="24"/>
        <v xml:space="preserve">  </v>
      </c>
      <c r="AK93" s="20" t="str">
        <f>TEXT(SUBSTITUTE(SUBSTITUTE(SUBSTITUTE(TELA_INCIAL!E106," ",""),".",""),"-",""),"00000000")</f>
        <v/>
      </c>
      <c r="AL93" s="20" t="str">
        <f>LEFT(TELA_INCIAL!H106,15)&amp;REPT(" ",15-LEN(TELA_INCIAL!H106))</f>
        <v xml:space="preserve">               </v>
      </c>
      <c r="AM93" s="20" t="str">
        <f>LEFT(TELA_INCIAL!I106,2)</f>
        <v/>
      </c>
      <c r="AN93" s="20" t="str">
        <f t="shared" si="25"/>
        <v xml:space="preserve">                              </v>
      </c>
      <c r="AO93" s="20" t="str">
        <f t="shared" si="26"/>
        <v xml:space="preserve">       </v>
      </c>
      <c r="AP93" s="20">
        <v>422</v>
      </c>
      <c r="AQ93" s="24" t="s">
        <v>71</v>
      </c>
      <c r="AR93" s="20" t="str">
        <f t="shared" si="30"/>
        <v>000083</v>
      </c>
      <c r="AS93" s="69" t="str">
        <f t="shared" si="31"/>
        <v/>
      </c>
      <c r="AT93" s="9">
        <f t="shared" si="27"/>
        <v>0</v>
      </c>
      <c r="AZ93" s="1"/>
      <c r="BA93" s="1">
        <v>16900</v>
      </c>
      <c r="BB93" s="9" t="s">
        <v>240</v>
      </c>
    </row>
    <row r="94" spans="1:54" x14ac:dyDescent="0.25">
      <c r="A94" s="9"/>
      <c r="B94" s="20" t="str">
        <f>IF(TELA_INCIAL!B107="","",1)</f>
        <v/>
      </c>
      <c r="C94" s="24" t="str">
        <f>TEXT(TELA_INCIAL!$C$9,"00")</f>
        <v>02</v>
      </c>
      <c r="D94" s="18" t="str">
        <f>TEXT(LEFT(SUBSTITUTE(SUBSTITUTE(SUBSTITUTE(TELA_INCIAL!$C$8,"/",""),"-",""),".",""),14),"00000000000000")</f>
        <v>11111111100011</v>
      </c>
      <c r="E94" s="20" t="str">
        <f t="shared" si="19"/>
        <v>15500000002000</v>
      </c>
      <c r="F94" s="20" t="str">
        <f t="shared" si="20"/>
        <v xml:space="preserve">      </v>
      </c>
      <c r="G94" s="20" t="str">
        <f t="shared" si="21"/>
        <v xml:space="preserve">                         </v>
      </c>
      <c r="H94" s="25" t="str">
        <f t="shared" si="28"/>
        <v>000000083</v>
      </c>
      <c r="I94" s="20" t="str">
        <f t="shared" si="22"/>
        <v xml:space="preserve">                              </v>
      </c>
      <c r="J94" s="20">
        <v>0</v>
      </c>
      <c r="K94" s="21" t="s">
        <v>121</v>
      </c>
      <c r="L94" s="20" t="s">
        <v>122</v>
      </c>
      <c r="M94" s="21" t="str">
        <f>IF(TELA_INCIAL!$C$14="Vinculada","10",IF(TELA_INCIAL!$C$20="não","00",TEXT(TELA_INCIAL!$D$20,"00")))</f>
        <v>00</v>
      </c>
      <c r="N94" s="20">
        <f>IF(TELA_INCIAL!$C$14="Vinculada",2,1)</f>
        <v>1</v>
      </c>
      <c r="O94" s="21" t="s">
        <v>64</v>
      </c>
      <c r="P94" s="26" t="str">
        <f t="shared" si="29"/>
        <v>0000000083</v>
      </c>
      <c r="Q94" s="27" t="str">
        <f>IF(TEXT(TELA_INCIAL!K107,"aa")="aa",TEXT(TELA_INCIAL!K107,"dd")&amp;TEXT(TELA_INCIAL!K107,"mm")&amp;TEXT(TELA_INCIAL!K107,"yy"),TEXT(TELA_INCIAL!K107,"dd")&amp;TEXT(TELA_INCIAL!K107,"mm")&amp;TEXT(TELA_INCIAL!K107,"aa"))</f>
        <v>000100</v>
      </c>
      <c r="R94" s="23" t="str">
        <f>TEXT(SUBSTITUTE(TEXT(TELA_INCIAL!J107,"###0,00"),",",""),"0000000000000")</f>
        <v>0000000000000</v>
      </c>
      <c r="S94" s="20">
        <v>422</v>
      </c>
      <c r="T94" s="20" t="str">
        <f t="shared" si="18"/>
        <v>15500</v>
      </c>
      <c r="U94" s="21" t="s">
        <v>64</v>
      </c>
      <c r="V94" s="20" t="s">
        <v>124</v>
      </c>
      <c r="W94" s="20" t="str">
        <f t="shared" ca="1" si="23"/>
        <v>280619</v>
      </c>
      <c r="X94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94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4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4" s="23" t="str">
        <f>IF(TELA_INCIAL!$C$18="sim",TEXT(SUBSTITUTE(TEXT((R94/100)*TELA_INCIAL!$D$18,"###0,00"),",",""),"0000000000000"),REPT(0,13))</f>
        <v>0000000000000</v>
      </c>
      <c r="AA94" s="20" t="s">
        <v>125</v>
      </c>
      <c r="AB94" s="20" t="s">
        <v>126</v>
      </c>
      <c r="AC94" s="20" t="s">
        <v>126</v>
      </c>
      <c r="AD94" s="20" t="str">
        <f>IF(ISERROR(IF(TELA_INCIAL!$C$19="não","0000000000000",IF(TEXT(VALUE(LEFT(Q94,2)&amp;"/"&amp;MID(Q94,3,2)&amp;"/"&amp;RIGHT(Q94,2))+1,"aa")="aa",TEXT(VALUE(LEFT(Q94,2)&amp;"/"&amp;MID(Q94,3,2)&amp;"/"&amp;RIGHT(Q94,2))+1,"dd")&amp;TEXT(VALUE(LEFT(Q94,2)&amp;"/"&amp;MID(Q94,3,2)&amp;"/"&amp;RIGHT(Q94,2))+1,"mm")&amp;TEXT(VALUE(LEFT(Q94,2)&amp;"/"&amp;MID(Q94,3,2)&amp;"/"&amp;RIGHT(Q94,2))+1,"yy")&amp;"0"&amp;TELA_INCIAL!$D$19*100&amp;"00"&amp;"000",TEXT(VALUE(LEFT(Q94,2)&amp;"/"&amp;MID(Q94,3,2)&amp;"/"&amp;RIGHT(Q94,2))+1,"dd")&amp;TEXT(VALUE(LEFT(Q94,2)&amp;"/"&amp;MID(Q94,3,2)&amp;"/"&amp;RIGHT(Q94,2))+1,"mm")&amp;TEXT(VALUE(LEFT(Q94,2)&amp;"/"&amp;MID(Q94,3,2)&amp;"/"&amp;RIGHT(Q94,2))+1,"aa")&amp;"0"&amp;TELA_INCIAL!$D$19*100&amp;"00"&amp;"000"))),"",IF(TELA_INCIAL!$C$19="não","0000000000000",IF(TEXT(VALUE(LEFT(Q94,2)&amp;"/"&amp;MID(Q94,3,2)&amp;"/"&amp;RIGHT(Q94,2))+1,"aa")="aa",TEXT(VALUE(LEFT(Q94,2)&amp;"/"&amp;MID(Q94,3,2)&amp;"/"&amp;RIGHT(Q94,2))+1,"dd")&amp;TEXT(VALUE(LEFT(Q94,2)&amp;"/"&amp;MID(Q94,3,2)&amp;"/"&amp;RIGHT(Q94,2))+1,"mm")&amp;TEXT(VALUE(LEFT(Q94,2)&amp;"/"&amp;MID(Q94,3,2)&amp;"/"&amp;RIGHT(Q94,2))+1,"yy")&amp;"0"&amp;TELA_INCIAL!$D$19*100&amp;"00"&amp;"000",TEXT(VALUE(LEFT(Q94,2)&amp;"/"&amp;MID(Q94,3,2)&amp;"/"&amp;RIGHT(Q94,2))+1,"dd")&amp;TEXT(VALUE(LEFT(Q94,2)&amp;"/"&amp;MID(Q94,3,2)&amp;"/"&amp;RIGHT(Q94,2))+1,"mm")&amp;TEXT(VALUE(LEFT(Q94,2)&amp;"/"&amp;MID(Q94,3,2)&amp;"/"&amp;RIGHT(Q94,2))+1,"aa")&amp;"0"&amp;TELA_INCIAL!$D$19*100&amp;"00"&amp;"000")))</f>
        <v/>
      </c>
      <c r="AE94" s="22" t="str">
        <f>IF(TELA_INCIAL!D107="pf","01","02")</f>
        <v>02</v>
      </c>
      <c r="AF94" s="29" t="str">
        <f>IF(TELA_INCIAL!C107="","00000000000000",TEXT(SUBSTITUTE(SUBSTITUTE(SUBSTITUTE(TELA_INCIAL!C107,".",""),"-",""),"/",""),"00000000000000"))</f>
        <v>00000000000000</v>
      </c>
      <c r="AG94" s="20" t="str">
        <f>LEFT(TELA_INCIAL!B107,40)&amp;REPT(" ",40-LEN(TELA_INCIAL!B107))</f>
        <v xml:space="preserve">                                        </v>
      </c>
      <c r="AH94" s="20" t="str">
        <f>LEFT(TELA_INCIAL!F107,40)&amp;REPT(" ",40-LEN(TELA_INCIAL!F107))</f>
        <v xml:space="preserve">                                        </v>
      </c>
      <c r="AI94" s="20" t="str">
        <f>LEFT(TELA_INCIAL!G107,10)&amp;REPT(" ",10-LEN(TELA_INCIAL!G107))</f>
        <v xml:space="preserve">          </v>
      </c>
      <c r="AJ94" s="20" t="str">
        <f t="shared" si="24"/>
        <v xml:space="preserve">  </v>
      </c>
      <c r="AK94" s="20" t="str">
        <f>TEXT(SUBSTITUTE(SUBSTITUTE(SUBSTITUTE(TELA_INCIAL!E107," ",""),".",""),"-",""),"00000000")</f>
        <v/>
      </c>
      <c r="AL94" s="20" t="str">
        <f>LEFT(TELA_INCIAL!H107,15)&amp;REPT(" ",15-LEN(TELA_INCIAL!H107))</f>
        <v xml:space="preserve">               </v>
      </c>
      <c r="AM94" s="20" t="str">
        <f>LEFT(TELA_INCIAL!I107,2)</f>
        <v/>
      </c>
      <c r="AN94" s="20" t="str">
        <f t="shared" si="25"/>
        <v xml:space="preserve">                              </v>
      </c>
      <c r="AO94" s="20" t="str">
        <f t="shared" si="26"/>
        <v xml:space="preserve">       </v>
      </c>
      <c r="AP94" s="20">
        <v>422</v>
      </c>
      <c r="AQ94" s="24" t="s">
        <v>71</v>
      </c>
      <c r="AR94" s="20" t="str">
        <f t="shared" si="30"/>
        <v>000084</v>
      </c>
      <c r="AS94" s="69" t="str">
        <f t="shared" si="31"/>
        <v/>
      </c>
      <c r="AT94" s="9">
        <f t="shared" si="27"/>
        <v>0</v>
      </c>
      <c r="AZ94" s="1"/>
      <c r="BA94" s="1">
        <v>17200</v>
      </c>
      <c r="BB94" s="9" t="s">
        <v>241</v>
      </c>
    </row>
    <row r="95" spans="1:54" x14ac:dyDescent="0.25">
      <c r="A95" s="9"/>
      <c r="B95" s="20" t="str">
        <f>IF(TELA_INCIAL!B108="","",1)</f>
        <v/>
      </c>
      <c r="C95" s="24" t="str">
        <f>TEXT(TELA_INCIAL!$C$9,"00")</f>
        <v>02</v>
      </c>
      <c r="D95" s="18" t="str">
        <f>TEXT(LEFT(SUBSTITUTE(SUBSTITUTE(SUBSTITUTE(TELA_INCIAL!$C$8,"/",""),"-",""),".",""),14),"00000000000000")</f>
        <v>11111111100011</v>
      </c>
      <c r="E95" s="20" t="str">
        <f t="shared" si="19"/>
        <v>15500000002000</v>
      </c>
      <c r="F95" s="20" t="str">
        <f t="shared" si="20"/>
        <v xml:space="preserve">      </v>
      </c>
      <c r="G95" s="20" t="str">
        <f t="shared" si="21"/>
        <v xml:space="preserve">                         </v>
      </c>
      <c r="H95" s="25" t="str">
        <f t="shared" si="28"/>
        <v>000000084</v>
      </c>
      <c r="I95" s="20" t="str">
        <f t="shared" si="22"/>
        <v xml:space="preserve">                              </v>
      </c>
      <c r="J95" s="20">
        <v>0</v>
      </c>
      <c r="K95" s="21" t="s">
        <v>121</v>
      </c>
      <c r="L95" s="20" t="s">
        <v>122</v>
      </c>
      <c r="M95" s="21" t="str">
        <f>IF(TELA_INCIAL!$C$14="Vinculada","10",IF(TELA_INCIAL!$C$20="não","00",TEXT(TELA_INCIAL!$D$20,"00")))</f>
        <v>00</v>
      </c>
      <c r="N95" s="20">
        <f>IF(TELA_INCIAL!$C$14="Vinculada",2,1)</f>
        <v>1</v>
      </c>
      <c r="O95" s="21" t="s">
        <v>64</v>
      </c>
      <c r="P95" s="26" t="str">
        <f t="shared" si="29"/>
        <v>0000000084</v>
      </c>
      <c r="Q95" s="27" t="str">
        <f>IF(TEXT(TELA_INCIAL!K108,"aa")="aa",TEXT(TELA_INCIAL!K108,"dd")&amp;TEXT(TELA_INCIAL!K108,"mm")&amp;TEXT(TELA_INCIAL!K108,"yy"),TEXT(TELA_INCIAL!K108,"dd")&amp;TEXT(TELA_INCIAL!K108,"mm")&amp;TEXT(TELA_INCIAL!K108,"aa"))</f>
        <v>000100</v>
      </c>
      <c r="R95" s="23" t="str">
        <f>TEXT(SUBSTITUTE(TEXT(TELA_INCIAL!J108,"###0,00"),",",""),"0000000000000")</f>
        <v>0000000000000</v>
      </c>
      <c r="S95" s="20">
        <v>422</v>
      </c>
      <c r="T95" s="20" t="str">
        <f t="shared" si="18"/>
        <v>15500</v>
      </c>
      <c r="U95" s="21" t="s">
        <v>64</v>
      </c>
      <c r="V95" s="20" t="s">
        <v>124</v>
      </c>
      <c r="W95" s="20" t="str">
        <f t="shared" ca="1" si="23"/>
        <v>280619</v>
      </c>
      <c r="X95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95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5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5" s="23" t="str">
        <f>IF(TELA_INCIAL!$C$18="sim",TEXT(SUBSTITUTE(TEXT((R95/100)*TELA_INCIAL!$D$18,"###0,00"),",",""),"0000000000000"),REPT(0,13))</f>
        <v>0000000000000</v>
      </c>
      <c r="AA95" s="20" t="s">
        <v>125</v>
      </c>
      <c r="AB95" s="20" t="s">
        <v>126</v>
      </c>
      <c r="AC95" s="20" t="s">
        <v>126</v>
      </c>
      <c r="AD95" s="20" t="str">
        <f>IF(ISERROR(IF(TELA_INCIAL!$C$19="não","0000000000000",IF(TEXT(VALUE(LEFT(Q95,2)&amp;"/"&amp;MID(Q95,3,2)&amp;"/"&amp;RIGHT(Q95,2))+1,"aa")="aa",TEXT(VALUE(LEFT(Q95,2)&amp;"/"&amp;MID(Q95,3,2)&amp;"/"&amp;RIGHT(Q95,2))+1,"dd")&amp;TEXT(VALUE(LEFT(Q95,2)&amp;"/"&amp;MID(Q95,3,2)&amp;"/"&amp;RIGHT(Q95,2))+1,"mm")&amp;TEXT(VALUE(LEFT(Q95,2)&amp;"/"&amp;MID(Q95,3,2)&amp;"/"&amp;RIGHT(Q95,2))+1,"yy")&amp;"0"&amp;TELA_INCIAL!$D$19*100&amp;"00"&amp;"000",TEXT(VALUE(LEFT(Q95,2)&amp;"/"&amp;MID(Q95,3,2)&amp;"/"&amp;RIGHT(Q95,2))+1,"dd")&amp;TEXT(VALUE(LEFT(Q95,2)&amp;"/"&amp;MID(Q95,3,2)&amp;"/"&amp;RIGHT(Q95,2))+1,"mm")&amp;TEXT(VALUE(LEFT(Q95,2)&amp;"/"&amp;MID(Q95,3,2)&amp;"/"&amp;RIGHT(Q95,2))+1,"aa")&amp;"0"&amp;TELA_INCIAL!$D$19*100&amp;"00"&amp;"000"))),"",IF(TELA_INCIAL!$C$19="não","0000000000000",IF(TEXT(VALUE(LEFT(Q95,2)&amp;"/"&amp;MID(Q95,3,2)&amp;"/"&amp;RIGHT(Q95,2))+1,"aa")="aa",TEXT(VALUE(LEFT(Q95,2)&amp;"/"&amp;MID(Q95,3,2)&amp;"/"&amp;RIGHT(Q95,2))+1,"dd")&amp;TEXT(VALUE(LEFT(Q95,2)&amp;"/"&amp;MID(Q95,3,2)&amp;"/"&amp;RIGHT(Q95,2))+1,"mm")&amp;TEXT(VALUE(LEFT(Q95,2)&amp;"/"&amp;MID(Q95,3,2)&amp;"/"&amp;RIGHT(Q95,2))+1,"yy")&amp;"0"&amp;TELA_INCIAL!$D$19*100&amp;"00"&amp;"000",TEXT(VALUE(LEFT(Q95,2)&amp;"/"&amp;MID(Q95,3,2)&amp;"/"&amp;RIGHT(Q95,2))+1,"dd")&amp;TEXT(VALUE(LEFT(Q95,2)&amp;"/"&amp;MID(Q95,3,2)&amp;"/"&amp;RIGHT(Q95,2))+1,"mm")&amp;TEXT(VALUE(LEFT(Q95,2)&amp;"/"&amp;MID(Q95,3,2)&amp;"/"&amp;RIGHT(Q95,2))+1,"aa")&amp;"0"&amp;TELA_INCIAL!$D$19*100&amp;"00"&amp;"000")))</f>
        <v/>
      </c>
      <c r="AE95" s="22" t="str">
        <f>IF(TELA_INCIAL!D108="pf","01","02")</f>
        <v>02</v>
      </c>
      <c r="AF95" s="29" t="str">
        <f>IF(TELA_INCIAL!C108="","00000000000000",TEXT(SUBSTITUTE(SUBSTITUTE(SUBSTITUTE(TELA_INCIAL!C108,".",""),"-",""),"/",""),"00000000000000"))</f>
        <v>00000000000000</v>
      </c>
      <c r="AG95" s="20" t="str">
        <f>LEFT(TELA_INCIAL!B108,40)&amp;REPT(" ",40-LEN(TELA_INCIAL!B108))</f>
        <v xml:space="preserve">                                        </v>
      </c>
      <c r="AH95" s="20" t="str">
        <f>LEFT(TELA_INCIAL!F108,40)&amp;REPT(" ",40-LEN(TELA_INCIAL!F108))</f>
        <v xml:space="preserve">                                        </v>
      </c>
      <c r="AI95" s="20" t="str">
        <f>LEFT(TELA_INCIAL!G108,10)&amp;REPT(" ",10-LEN(TELA_INCIAL!G108))</f>
        <v xml:space="preserve">          </v>
      </c>
      <c r="AJ95" s="20" t="str">
        <f t="shared" si="24"/>
        <v xml:space="preserve">  </v>
      </c>
      <c r="AK95" s="20" t="str">
        <f>TEXT(SUBSTITUTE(SUBSTITUTE(SUBSTITUTE(TELA_INCIAL!E108," ",""),".",""),"-",""),"00000000")</f>
        <v/>
      </c>
      <c r="AL95" s="20" t="str">
        <f>LEFT(TELA_INCIAL!H108,15)&amp;REPT(" ",15-LEN(TELA_INCIAL!H108))</f>
        <v xml:space="preserve">               </v>
      </c>
      <c r="AM95" s="20" t="str">
        <f>LEFT(TELA_INCIAL!I108,2)</f>
        <v/>
      </c>
      <c r="AN95" s="20" t="str">
        <f t="shared" si="25"/>
        <v xml:space="preserve">                              </v>
      </c>
      <c r="AO95" s="20" t="str">
        <f t="shared" si="26"/>
        <v xml:space="preserve">       </v>
      </c>
      <c r="AP95" s="20">
        <v>422</v>
      </c>
      <c r="AQ95" s="24" t="s">
        <v>71</v>
      </c>
      <c r="AR95" s="20" t="str">
        <f t="shared" si="30"/>
        <v>000085</v>
      </c>
      <c r="AS95" s="69" t="str">
        <f t="shared" si="31"/>
        <v/>
      </c>
      <c r="AT95" s="9">
        <f t="shared" si="27"/>
        <v>0</v>
      </c>
      <c r="AZ95" s="1"/>
      <c r="BA95" s="1">
        <v>17300</v>
      </c>
      <c r="BB95" s="9" t="s">
        <v>242</v>
      </c>
    </row>
    <row r="96" spans="1:54" x14ac:dyDescent="0.25">
      <c r="A96" s="9"/>
      <c r="B96" s="20" t="str">
        <f>IF(TELA_INCIAL!B109="","",1)</f>
        <v/>
      </c>
      <c r="C96" s="24" t="str">
        <f>TEXT(TELA_INCIAL!$C$9,"00")</f>
        <v>02</v>
      </c>
      <c r="D96" s="18" t="str">
        <f>TEXT(LEFT(SUBSTITUTE(SUBSTITUTE(SUBSTITUTE(TELA_INCIAL!$C$8,"/",""),"-",""),".",""),14),"00000000000000")</f>
        <v>11111111100011</v>
      </c>
      <c r="E96" s="20" t="str">
        <f t="shared" si="19"/>
        <v>15500000002000</v>
      </c>
      <c r="F96" s="20" t="str">
        <f t="shared" si="20"/>
        <v xml:space="preserve">      </v>
      </c>
      <c r="G96" s="20" t="str">
        <f t="shared" si="21"/>
        <v xml:space="preserve">                         </v>
      </c>
      <c r="H96" s="25" t="str">
        <f t="shared" si="28"/>
        <v>000000085</v>
      </c>
      <c r="I96" s="20" t="str">
        <f t="shared" si="22"/>
        <v xml:space="preserve">                              </v>
      </c>
      <c r="J96" s="20">
        <v>0</v>
      </c>
      <c r="K96" s="21" t="s">
        <v>121</v>
      </c>
      <c r="L96" s="20" t="s">
        <v>122</v>
      </c>
      <c r="M96" s="21" t="str">
        <f>IF(TELA_INCIAL!$C$14="Vinculada","10",IF(TELA_INCIAL!$C$20="não","00",TEXT(TELA_INCIAL!$D$20,"00")))</f>
        <v>00</v>
      </c>
      <c r="N96" s="20">
        <f>IF(TELA_INCIAL!$C$14="Vinculada",2,1)</f>
        <v>1</v>
      </c>
      <c r="O96" s="21" t="s">
        <v>64</v>
      </c>
      <c r="P96" s="26" t="str">
        <f t="shared" si="29"/>
        <v>0000000085</v>
      </c>
      <c r="Q96" s="27" t="str">
        <f>IF(TEXT(TELA_INCIAL!K109,"aa")="aa",TEXT(TELA_INCIAL!K109,"dd")&amp;TEXT(TELA_INCIAL!K109,"mm")&amp;TEXT(TELA_INCIAL!K109,"yy"),TEXT(TELA_INCIAL!K109,"dd")&amp;TEXT(TELA_INCIAL!K109,"mm")&amp;TEXT(TELA_INCIAL!K109,"aa"))</f>
        <v>000100</v>
      </c>
      <c r="R96" s="23" t="str">
        <f>TEXT(SUBSTITUTE(TEXT(TELA_INCIAL!J109,"###0,00"),",",""),"0000000000000")</f>
        <v>0000000000000</v>
      </c>
      <c r="S96" s="20">
        <v>422</v>
      </c>
      <c r="T96" s="20" t="str">
        <f t="shared" si="18"/>
        <v>15500</v>
      </c>
      <c r="U96" s="21" t="s">
        <v>64</v>
      </c>
      <c r="V96" s="20" t="s">
        <v>124</v>
      </c>
      <c r="W96" s="20" t="str">
        <f t="shared" ca="1" si="23"/>
        <v>280619</v>
      </c>
      <c r="X96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96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6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6" s="23" t="str">
        <f>IF(TELA_INCIAL!$C$18="sim",TEXT(SUBSTITUTE(TEXT((R96/100)*TELA_INCIAL!$D$18,"###0,00"),",",""),"0000000000000"),REPT(0,13))</f>
        <v>0000000000000</v>
      </c>
      <c r="AA96" s="20" t="s">
        <v>125</v>
      </c>
      <c r="AB96" s="20" t="s">
        <v>126</v>
      </c>
      <c r="AC96" s="20" t="s">
        <v>126</v>
      </c>
      <c r="AD96" s="20" t="str">
        <f>IF(ISERROR(IF(TELA_INCIAL!$C$19="não","0000000000000",IF(TEXT(VALUE(LEFT(Q96,2)&amp;"/"&amp;MID(Q96,3,2)&amp;"/"&amp;RIGHT(Q96,2))+1,"aa")="aa",TEXT(VALUE(LEFT(Q96,2)&amp;"/"&amp;MID(Q96,3,2)&amp;"/"&amp;RIGHT(Q96,2))+1,"dd")&amp;TEXT(VALUE(LEFT(Q96,2)&amp;"/"&amp;MID(Q96,3,2)&amp;"/"&amp;RIGHT(Q96,2))+1,"mm")&amp;TEXT(VALUE(LEFT(Q96,2)&amp;"/"&amp;MID(Q96,3,2)&amp;"/"&amp;RIGHT(Q96,2))+1,"yy")&amp;"0"&amp;TELA_INCIAL!$D$19*100&amp;"00"&amp;"000",TEXT(VALUE(LEFT(Q96,2)&amp;"/"&amp;MID(Q96,3,2)&amp;"/"&amp;RIGHT(Q96,2))+1,"dd")&amp;TEXT(VALUE(LEFT(Q96,2)&amp;"/"&amp;MID(Q96,3,2)&amp;"/"&amp;RIGHT(Q96,2))+1,"mm")&amp;TEXT(VALUE(LEFT(Q96,2)&amp;"/"&amp;MID(Q96,3,2)&amp;"/"&amp;RIGHT(Q96,2))+1,"aa")&amp;"0"&amp;TELA_INCIAL!$D$19*100&amp;"00"&amp;"000"))),"",IF(TELA_INCIAL!$C$19="não","0000000000000",IF(TEXT(VALUE(LEFT(Q96,2)&amp;"/"&amp;MID(Q96,3,2)&amp;"/"&amp;RIGHT(Q96,2))+1,"aa")="aa",TEXT(VALUE(LEFT(Q96,2)&amp;"/"&amp;MID(Q96,3,2)&amp;"/"&amp;RIGHT(Q96,2))+1,"dd")&amp;TEXT(VALUE(LEFT(Q96,2)&amp;"/"&amp;MID(Q96,3,2)&amp;"/"&amp;RIGHT(Q96,2))+1,"mm")&amp;TEXT(VALUE(LEFT(Q96,2)&amp;"/"&amp;MID(Q96,3,2)&amp;"/"&amp;RIGHT(Q96,2))+1,"yy")&amp;"0"&amp;TELA_INCIAL!$D$19*100&amp;"00"&amp;"000",TEXT(VALUE(LEFT(Q96,2)&amp;"/"&amp;MID(Q96,3,2)&amp;"/"&amp;RIGHT(Q96,2))+1,"dd")&amp;TEXT(VALUE(LEFT(Q96,2)&amp;"/"&amp;MID(Q96,3,2)&amp;"/"&amp;RIGHT(Q96,2))+1,"mm")&amp;TEXT(VALUE(LEFT(Q96,2)&amp;"/"&amp;MID(Q96,3,2)&amp;"/"&amp;RIGHT(Q96,2))+1,"aa")&amp;"0"&amp;TELA_INCIAL!$D$19*100&amp;"00"&amp;"000")))</f>
        <v/>
      </c>
      <c r="AE96" s="22" t="str">
        <f>IF(TELA_INCIAL!D109="pf","01","02")</f>
        <v>02</v>
      </c>
      <c r="AF96" s="29" t="str">
        <f>IF(TELA_INCIAL!C109="","00000000000000",TEXT(SUBSTITUTE(SUBSTITUTE(SUBSTITUTE(TELA_INCIAL!C109,".",""),"-",""),"/",""),"00000000000000"))</f>
        <v>00000000000000</v>
      </c>
      <c r="AG96" s="20" t="str">
        <f>LEFT(TELA_INCIAL!B109,40)&amp;REPT(" ",40-LEN(TELA_INCIAL!B109))</f>
        <v xml:space="preserve">                                        </v>
      </c>
      <c r="AH96" s="20" t="str">
        <f>LEFT(TELA_INCIAL!F109,40)&amp;REPT(" ",40-LEN(TELA_INCIAL!F109))</f>
        <v xml:space="preserve">                                        </v>
      </c>
      <c r="AI96" s="20" t="str">
        <f>LEFT(TELA_INCIAL!G109,10)&amp;REPT(" ",10-LEN(TELA_INCIAL!G109))</f>
        <v xml:space="preserve">          </v>
      </c>
      <c r="AJ96" s="20" t="str">
        <f t="shared" si="24"/>
        <v xml:space="preserve">  </v>
      </c>
      <c r="AK96" s="20" t="str">
        <f>TEXT(SUBSTITUTE(SUBSTITUTE(SUBSTITUTE(TELA_INCIAL!E109," ",""),".",""),"-",""),"00000000")</f>
        <v/>
      </c>
      <c r="AL96" s="20" t="str">
        <f>LEFT(TELA_INCIAL!H109,15)&amp;REPT(" ",15-LEN(TELA_INCIAL!H109))</f>
        <v xml:space="preserve">               </v>
      </c>
      <c r="AM96" s="20" t="str">
        <f>LEFT(TELA_INCIAL!I109,2)</f>
        <v/>
      </c>
      <c r="AN96" s="20" t="str">
        <f t="shared" si="25"/>
        <v xml:space="preserve">                              </v>
      </c>
      <c r="AO96" s="20" t="str">
        <f t="shared" si="26"/>
        <v xml:space="preserve">       </v>
      </c>
      <c r="AP96" s="20">
        <v>422</v>
      </c>
      <c r="AQ96" s="24" t="s">
        <v>71</v>
      </c>
      <c r="AR96" s="20" t="str">
        <f t="shared" si="30"/>
        <v>000086</v>
      </c>
      <c r="AS96" s="69" t="str">
        <f t="shared" si="31"/>
        <v/>
      </c>
      <c r="AT96" s="9">
        <f t="shared" si="27"/>
        <v>0</v>
      </c>
      <c r="AZ96" s="1"/>
      <c r="BA96" s="1">
        <v>17800</v>
      </c>
      <c r="BB96" s="9" t="s">
        <v>243</v>
      </c>
    </row>
    <row r="97" spans="1:54" x14ac:dyDescent="0.25">
      <c r="A97" s="9"/>
      <c r="B97" s="20" t="str">
        <f>IF(TELA_INCIAL!B110="","",1)</f>
        <v/>
      </c>
      <c r="C97" s="24" t="str">
        <f>TEXT(TELA_INCIAL!$C$9,"00")</f>
        <v>02</v>
      </c>
      <c r="D97" s="18" t="str">
        <f>TEXT(LEFT(SUBSTITUTE(SUBSTITUTE(SUBSTITUTE(TELA_INCIAL!$C$8,"/",""),"-",""),".",""),14),"00000000000000")</f>
        <v>11111111100011</v>
      </c>
      <c r="E97" s="20" t="str">
        <f t="shared" si="19"/>
        <v>15500000002000</v>
      </c>
      <c r="F97" s="20" t="str">
        <f t="shared" si="20"/>
        <v xml:space="preserve">      </v>
      </c>
      <c r="G97" s="20" t="str">
        <f t="shared" si="21"/>
        <v xml:space="preserve">                         </v>
      </c>
      <c r="H97" s="25" t="str">
        <f t="shared" si="28"/>
        <v>000000086</v>
      </c>
      <c r="I97" s="20" t="str">
        <f t="shared" si="22"/>
        <v xml:space="preserve">                              </v>
      </c>
      <c r="J97" s="20">
        <v>0</v>
      </c>
      <c r="K97" s="21" t="s">
        <v>121</v>
      </c>
      <c r="L97" s="20" t="s">
        <v>122</v>
      </c>
      <c r="M97" s="21" t="str">
        <f>IF(TELA_INCIAL!$C$14="Vinculada","10",IF(TELA_INCIAL!$C$20="não","00",TEXT(TELA_INCIAL!$D$20,"00")))</f>
        <v>00</v>
      </c>
      <c r="N97" s="20">
        <f>IF(TELA_INCIAL!$C$14="Vinculada",2,1)</f>
        <v>1</v>
      </c>
      <c r="O97" s="21" t="s">
        <v>64</v>
      </c>
      <c r="P97" s="26" t="str">
        <f t="shared" si="29"/>
        <v>0000000086</v>
      </c>
      <c r="Q97" s="27" t="str">
        <f>IF(TEXT(TELA_INCIAL!K110,"aa")="aa",TEXT(TELA_INCIAL!K110,"dd")&amp;TEXT(TELA_INCIAL!K110,"mm")&amp;TEXT(TELA_INCIAL!K110,"yy"),TEXT(TELA_INCIAL!K110,"dd")&amp;TEXT(TELA_INCIAL!K110,"mm")&amp;TEXT(TELA_INCIAL!K110,"aa"))</f>
        <v>000100</v>
      </c>
      <c r="R97" s="23" t="str">
        <f>TEXT(SUBSTITUTE(TEXT(TELA_INCIAL!J110,"###0,00"),",",""),"0000000000000")</f>
        <v>0000000000000</v>
      </c>
      <c r="S97" s="20">
        <v>422</v>
      </c>
      <c r="T97" s="20" t="str">
        <f t="shared" si="18"/>
        <v>15500</v>
      </c>
      <c r="U97" s="21" t="s">
        <v>64</v>
      </c>
      <c r="V97" s="20" t="s">
        <v>124</v>
      </c>
      <c r="W97" s="20" t="str">
        <f t="shared" ca="1" si="23"/>
        <v>280619</v>
      </c>
      <c r="X97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97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7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7" s="23" t="str">
        <f>IF(TELA_INCIAL!$C$18="sim",TEXT(SUBSTITUTE(TEXT((R97/100)*TELA_INCIAL!$D$18,"###0,00"),",",""),"0000000000000"),REPT(0,13))</f>
        <v>0000000000000</v>
      </c>
      <c r="AA97" s="20" t="s">
        <v>125</v>
      </c>
      <c r="AB97" s="20" t="s">
        <v>126</v>
      </c>
      <c r="AC97" s="20" t="s">
        <v>126</v>
      </c>
      <c r="AD97" s="20" t="str">
        <f>IF(ISERROR(IF(TELA_INCIAL!$C$19="não","0000000000000",IF(TEXT(VALUE(LEFT(Q97,2)&amp;"/"&amp;MID(Q97,3,2)&amp;"/"&amp;RIGHT(Q97,2))+1,"aa")="aa",TEXT(VALUE(LEFT(Q97,2)&amp;"/"&amp;MID(Q97,3,2)&amp;"/"&amp;RIGHT(Q97,2))+1,"dd")&amp;TEXT(VALUE(LEFT(Q97,2)&amp;"/"&amp;MID(Q97,3,2)&amp;"/"&amp;RIGHT(Q97,2))+1,"mm")&amp;TEXT(VALUE(LEFT(Q97,2)&amp;"/"&amp;MID(Q97,3,2)&amp;"/"&amp;RIGHT(Q97,2))+1,"yy")&amp;"0"&amp;TELA_INCIAL!$D$19*100&amp;"00"&amp;"000",TEXT(VALUE(LEFT(Q97,2)&amp;"/"&amp;MID(Q97,3,2)&amp;"/"&amp;RIGHT(Q97,2))+1,"dd")&amp;TEXT(VALUE(LEFT(Q97,2)&amp;"/"&amp;MID(Q97,3,2)&amp;"/"&amp;RIGHT(Q97,2))+1,"mm")&amp;TEXT(VALUE(LEFT(Q97,2)&amp;"/"&amp;MID(Q97,3,2)&amp;"/"&amp;RIGHT(Q97,2))+1,"aa")&amp;"0"&amp;TELA_INCIAL!$D$19*100&amp;"00"&amp;"000"))),"",IF(TELA_INCIAL!$C$19="não","0000000000000",IF(TEXT(VALUE(LEFT(Q97,2)&amp;"/"&amp;MID(Q97,3,2)&amp;"/"&amp;RIGHT(Q97,2))+1,"aa")="aa",TEXT(VALUE(LEFT(Q97,2)&amp;"/"&amp;MID(Q97,3,2)&amp;"/"&amp;RIGHT(Q97,2))+1,"dd")&amp;TEXT(VALUE(LEFT(Q97,2)&amp;"/"&amp;MID(Q97,3,2)&amp;"/"&amp;RIGHT(Q97,2))+1,"mm")&amp;TEXT(VALUE(LEFT(Q97,2)&amp;"/"&amp;MID(Q97,3,2)&amp;"/"&amp;RIGHT(Q97,2))+1,"yy")&amp;"0"&amp;TELA_INCIAL!$D$19*100&amp;"00"&amp;"000",TEXT(VALUE(LEFT(Q97,2)&amp;"/"&amp;MID(Q97,3,2)&amp;"/"&amp;RIGHT(Q97,2))+1,"dd")&amp;TEXT(VALUE(LEFT(Q97,2)&amp;"/"&amp;MID(Q97,3,2)&amp;"/"&amp;RIGHT(Q97,2))+1,"mm")&amp;TEXT(VALUE(LEFT(Q97,2)&amp;"/"&amp;MID(Q97,3,2)&amp;"/"&amp;RIGHT(Q97,2))+1,"aa")&amp;"0"&amp;TELA_INCIAL!$D$19*100&amp;"00"&amp;"000")))</f>
        <v/>
      </c>
      <c r="AE97" s="22" t="str">
        <f>IF(TELA_INCIAL!D110="pf","01","02")</f>
        <v>02</v>
      </c>
      <c r="AF97" s="29" t="str">
        <f>IF(TELA_INCIAL!C110="","00000000000000",TEXT(SUBSTITUTE(SUBSTITUTE(SUBSTITUTE(TELA_INCIAL!C110,".",""),"-",""),"/",""),"00000000000000"))</f>
        <v>00000000000000</v>
      </c>
      <c r="AG97" s="20" t="str">
        <f>LEFT(TELA_INCIAL!B110,40)&amp;REPT(" ",40-LEN(TELA_INCIAL!B110))</f>
        <v xml:space="preserve">                                        </v>
      </c>
      <c r="AH97" s="20" t="str">
        <f>LEFT(TELA_INCIAL!F110,40)&amp;REPT(" ",40-LEN(TELA_INCIAL!F110))</f>
        <v xml:space="preserve">                                        </v>
      </c>
      <c r="AI97" s="20" t="str">
        <f>LEFT(TELA_INCIAL!G110,10)&amp;REPT(" ",10-LEN(TELA_INCIAL!G110))</f>
        <v xml:space="preserve">          </v>
      </c>
      <c r="AJ97" s="20" t="str">
        <f t="shared" si="24"/>
        <v xml:space="preserve">  </v>
      </c>
      <c r="AK97" s="20" t="str">
        <f>TEXT(SUBSTITUTE(SUBSTITUTE(SUBSTITUTE(TELA_INCIAL!E110," ",""),".",""),"-",""),"00000000")</f>
        <v/>
      </c>
      <c r="AL97" s="20" t="str">
        <f>LEFT(TELA_INCIAL!H110,15)&amp;REPT(" ",15-LEN(TELA_INCIAL!H110))</f>
        <v xml:space="preserve">               </v>
      </c>
      <c r="AM97" s="20" t="str">
        <f>LEFT(TELA_INCIAL!I110,2)</f>
        <v/>
      </c>
      <c r="AN97" s="20" t="str">
        <f t="shared" si="25"/>
        <v xml:space="preserve">                              </v>
      </c>
      <c r="AO97" s="20" t="str">
        <f t="shared" si="26"/>
        <v xml:space="preserve">       </v>
      </c>
      <c r="AP97" s="20">
        <v>422</v>
      </c>
      <c r="AQ97" s="24" t="s">
        <v>71</v>
      </c>
      <c r="AR97" s="20" t="str">
        <f t="shared" si="30"/>
        <v>000087</v>
      </c>
      <c r="AS97" s="69" t="str">
        <f t="shared" si="31"/>
        <v/>
      </c>
      <c r="AT97" s="9">
        <f t="shared" si="27"/>
        <v>0</v>
      </c>
      <c r="AZ97" s="1"/>
      <c r="BA97" s="1">
        <v>18900</v>
      </c>
      <c r="BB97" s="9" t="s">
        <v>244</v>
      </c>
    </row>
    <row r="98" spans="1:54" x14ac:dyDescent="0.25">
      <c r="A98" s="9"/>
      <c r="B98" s="20" t="str">
        <f>IF(TELA_INCIAL!B111="","",1)</f>
        <v/>
      </c>
      <c r="C98" s="24" t="str">
        <f>TEXT(TELA_INCIAL!$C$9,"00")</f>
        <v>02</v>
      </c>
      <c r="D98" s="18" t="str">
        <f>TEXT(LEFT(SUBSTITUTE(SUBSTITUTE(SUBSTITUTE(TELA_INCIAL!$C$8,"/",""),"-",""),".",""),14),"00000000000000")</f>
        <v>11111111100011</v>
      </c>
      <c r="E98" s="20" t="str">
        <f t="shared" si="19"/>
        <v>15500000002000</v>
      </c>
      <c r="F98" s="20" t="str">
        <f t="shared" si="20"/>
        <v xml:space="preserve">      </v>
      </c>
      <c r="G98" s="20" t="str">
        <f t="shared" si="21"/>
        <v xml:space="preserve">                         </v>
      </c>
      <c r="H98" s="25" t="str">
        <f t="shared" si="28"/>
        <v>000000087</v>
      </c>
      <c r="I98" s="20" t="str">
        <f t="shared" si="22"/>
        <v xml:space="preserve">                              </v>
      </c>
      <c r="J98" s="20">
        <v>0</v>
      </c>
      <c r="K98" s="21" t="s">
        <v>121</v>
      </c>
      <c r="L98" s="20" t="s">
        <v>122</v>
      </c>
      <c r="M98" s="21" t="str">
        <f>IF(TELA_INCIAL!$C$14="Vinculada","10",IF(TELA_INCIAL!$C$20="não","00",TEXT(TELA_INCIAL!$D$20,"00")))</f>
        <v>00</v>
      </c>
      <c r="N98" s="20">
        <f>IF(TELA_INCIAL!$C$14="Vinculada",2,1)</f>
        <v>1</v>
      </c>
      <c r="O98" s="21" t="s">
        <v>64</v>
      </c>
      <c r="P98" s="26" t="str">
        <f t="shared" si="29"/>
        <v>0000000087</v>
      </c>
      <c r="Q98" s="27" t="str">
        <f>IF(TEXT(TELA_INCIAL!K111,"aa")="aa",TEXT(TELA_INCIAL!K111,"dd")&amp;TEXT(TELA_INCIAL!K111,"mm")&amp;TEXT(TELA_INCIAL!K111,"yy"),TEXT(TELA_INCIAL!K111,"dd")&amp;TEXT(TELA_INCIAL!K111,"mm")&amp;TEXT(TELA_INCIAL!K111,"aa"))</f>
        <v>000100</v>
      </c>
      <c r="R98" s="23" t="str">
        <f>TEXT(SUBSTITUTE(TEXT(TELA_INCIAL!J111,"###0,00"),",",""),"0000000000000")</f>
        <v>0000000000000</v>
      </c>
      <c r="S98" s="20">
        <v>422</v>
      </c>
      <c r="T98" s="20" t="str">
        <f t="shared" si="18"/>
        <v>15500</v>
      </c>
      <c r="U98" s="21" t="s">
        <v>64</v>
      </c>
      <c r="V98" s="20" t="s">
        <v>124</v>
      </c>
      <c r="W98" s="20" t="str">
        <f t="shared" ca="1" si="23"/>
        <v>280619</v>
      </c>
      <c r="X98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98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8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8" s="23" t="str">
        <f>IF(TELA_INCIAL!$C$18="sim",TEXT(SUBSTITUTE(TEXT((R98/100)*TELA_INCIAL!$D$18,"###0,00"),",",""),"0000000000000"),REPT(0,13))</f>
        <v>0000000000000</v>
      </c>
      <c r="AA98" s="20" t="s">
        <v>125</v>
      </c>
      <c r="AB98" s="20" t="s">
        <v>126</v>
      </c>
      <c r="AC98" s="20" t="s">
        <v>126</v>
      </c>
      <c r="AD98" s="20" t="str">
        <f>IF(ISERROR(IF(TELA_INCIAL!$C$19="não","0000000000000",IF(TEXT(VALUE(LEFT(Q98,2)&amp;"/"&amp;MID(Q98,3,2)&amp;"/"&amp;RIGHT(Q98,2))+1,"aa")="aa",TEXT(VALUE(LEFT(Q98,2)&amp;"/"&amp;MID(Q98,3,2)&amp;"/"&amp;RIGHT(Q98,2))+1,"dd")&amp;TEXT(VALUE(LEFT(Q98,2)&amp;"/"&amp;MID(Q98,3,2)&amp;"/"&amp;RIGHT(Q98,2))+1,"mm")&amp;TEXT(VALUE(LEFT(Q98,2)&amp;"/"&amp;MID(Q98,3,2)&amp;"/"&amp;RIGHT(Q98,2))+1,"yy")&amp;"0"&amp;TELA_INCIAL!$D$19*100&amp;"00"&amp;"000",TEXT(VALUE(LEFT(Q98,2)&amp;"/"&amp;MID(Q98,3,2)&amp;"/"&amp;RIGHT(Q98,2))+1,"dd")&amp;TEXT(VALUE(LEFT(Q98,2)&amp;"/"&amp;MID(Q98,3,2)&amp;"/"&amp;RIGHT(Q98,2))+1,"mm")&amp;TEXT(VALUE(LEFT(Q98,2)&amp;"/"&amp;MID(Q98,3,2)&amp;"/"&amp;RIGHT(Q98,2))+1,"aa")&amp;"0"&amp;TELA_INCIAL!$D$19*100&amp;"00"&amp;"000"))),"",IF(TELA_INCIAL!$C$19="não","0000000000000",IF(TEXT(VALUE(LEFT(Q98,2)&amp;"/"&amp;MID(Q98,3,2)&amp;"/"&amp;RIGHT(Q98,2))+1,"aa")="aa",TEXT(VALUE(LEFT(Q98,2)&amp;"/"&amp;MID(Q98,3,2)&amp;"/"&amp;RIGHT(Q98,2))+1,"dd")&amp;TEXT(VALUE(LEFT(Q98,2)&amp;"/"&amp;MID(Q98,3,2)&amp;"/"&amp;RIGHT(Q98,2))+1,"mm")&amp;TEXT(VALUE(LEFT(Q98,2)&amp;"/"&amp;MID(Q98,3,2)&amp;"/"&amp;RIGHT(Q98,2))+1,"yy")&amp;"0"&amp;TELA_INCIAL!$D$19*100&amp;"00"&amp;"000",TEXT(VALUE(LEFT(Q98,2)&amp;"/"&amp;MID(Q98,3,2)&amp;"/"&amp;RIGHT(Q98,2))+1,"dd")&amp;TEXT(VALUE(LEFT(Q98,2)&amp;"/"&amp;MID(Q98,3,2)&amp;"/"&amp;RIGHT(Q98,2))+1,"mm")&amp;TEXT(VALUE(LEFT(Q98,2)&amp;"/"&amp;MID(Q98,3,2)&amp;"/"&amp;RIGHT(Q98,2))+1,"aa")&amp;"0"&amp;TELA_INCIAL!$D$19*100&amp;"00"&amp;"000")))</f>
        <v/>
      </c>
      <c r="AE98" s="22" t="str">
        <f>IF(TELA_INCIAL!D111="pf","01","02")</f>
        <v>02</v>
      </c>
      <c r="AF98" s="29" t="str">
        <f>IF(TELA_INCIAL!C111="","00000000000000",TEXT(SUBSTITUTE(SUBSTITUTE(SUBSTITUTE(TELA_INCIAL!C111,".",""),"-",""),"/",""),"00000000000000"))</f>
        <v>00000000000000</v>
      </c>
      <c r="AG98" s="20" t="str">
        <f>LEFT(TELA_INCIAL!B111,40)&amp;REPT(" ",40-LEN(TELA_INCIAL!B111))</f>
        <v xml:space="preserve">                                        </v>
      </c>
      <c r="AH98" s="20" t="str">
        <f>LEFT(TELA_INCIAL!F111,40)&amp;REPT(" ",40-LEN(TELA_INCIAL!F111))</f>
        <v xml:space="preserve">                                        </v>
      </c>
      <c r="AI98" s="20" t="str">
        <f>LEFT(TELA_INCIAL!G111,10)&amp;REPT(" ",10-LEN(TELA_INCIAL!G111))</f>
        <v xml:space="preserve">          </v>
      </c>
      <c r="AJ98" s="20" t="str">
        <f t="shared" si="24"/>
        <v xml:space="preserve">  </v>
      </c>
      <c r="AK98" s="20" t="str">
        <f>TEXT(SUBSTITUTE(SUBSTITUTE(SUBSTITUTE(TELA_INCIAL!E111," ",""),".",""),"-",""),"00000000")</f>
        <v/>
      </c>
      <c r="AL98" s="20" t="str">
        <f>LEFT(TELA_INCIAL!H111,15)&amp;REPT(" ",15-LEN(TELA_INCIAL!H111))</f>
        <v xml:space="preserve">               </v>
      </c>
      <c r="AM98" s="20" t="str">
        <f>LEFT(TELA_INCIAL!I111,2)</f>
        <v/>
      </c>
      <c r="AN98" s="20" t="str">
        <f t="shared" si="25"/>
        <v xml:space="preserve">                              </v>
      </c>
      <c r="AO98" s="20" t="str">
        <f t="shared" si="26"/>
        <v xml:space="preserve">       </v>
      </c>
      <c r="AP98" s="20">
        <v>422</v>
      </c>
      <c r="AQ98" s="24" t="s">
        <v>71</v>
      </c>
      <c r="AR98" s="20" t="str">
        <f t="shared" si="30"/>
        <v>000088</v>
      </c>
      <c r="AS98" s="69" t="str">
        <f t="shared" si="31"/>
        <v/>
      </c>
      <c r="AT98" s="9">
        <f t="shared" si="27"/>
        <v>0</v>
      </c>
      <c r="AZ98" s="1"/>
      <c r="BA98" s="1">
        <v>19000</v>
      </c>
      <c r="BB98" s="9" t="s">
        <v>245</v>
      </c>
    </row>
    <row r="99" spans="1:54" x14ac:dyDescent="0.25">
      <c r="A99" s="9"/>
      <c r="B99" s="20" t="str">
        <f>IF(TELA_INCIAL!B112="","",1)</f>
        <v/>
      </c>
      <c r="C99" s="24" t="str">
        <f>TEXT(TELA_INCIAL!$C$9,"00")</f>
        <v>02</v>
      </c>
      <c r="D99" s="18" t="str">
        <f>TEXT(LEFT(SUBSTITUTE(SUBSTITUTE(SUBSTITUTE(TELA_INCIAL!$C$8,"/",""),"-",""),".",""),14),"00000000000000")</f>
        <v>11111111100011</v>
      </c>
      <c r="E99" s="20" t="str">
        <f t="shared" si="19"/>
        <v>15500000002000</v>
      </c>
      <c r="F99" s="20" t="str">
        <f t="shared" si="20"/>
        <v xml:space="preserve">      </v>
      </c>
      <c r="G99" s="20" t="str">
        <f t="shared" si="21"/>
        <v xml:space="preserve">                         </v>
      </c>
      <c r="H99" s="25" t="str">
        <f t="shared" si="28"/>
        <v>000000088</v>
      </c>
      <c r="I99" s="20" t="str">
        <f t="shared" si="22"/>
        <v xml:space="preserve">                              </v>
      </c>
      <c r="J99" s="20">
        <v>0</v>
      </c>
      <c r="K99" s="21" t="s">
        <v>121</v>
      </c>
      <c r="L99" s="20" t="s">
        <v>122</v>
      </c>
      <c r="M99" s="21" t="str">
        <f>IF(TELA_INCIAL!$C$14="Vinculada","10",IF(TELA_INCIAL!$C$20="não","00",TEXT(TELA_INCIAL!$D$20,"00")))</f>
        <v>00</v>
      </c>
      <c r="N99" s="20">
        <f>IF(TELA_INCIAL!$C$14="Vinculada",2,1)</f>
        <v>1</v>
      </c>
      <c r="O99" s="21" t="s">
        <v>64</v>
      </c>
      <c r="P99" s="26" t="str">
        <f t="shared" si="29"/>
        <v>0000000088</v>
      </c>
      <c r="Q99" s="27" t="str">
        <f>IF(TEXT(TELA_INCIAL!K112,"aa")="aa",TEXT(TELA_INCIAL!K112,"dd")&amp;TEXT(TELA_INCIAL!K112,"mm")&amp;TEXT(TELA_INCIAL!K112,"yy"),TEXT(TELA_INCIAL!K112,"dd")&amp;TEXT(TELA_INCIAL!K112,"mm")&amp;TEXT(TELA_INCIAL!K112,"aa"))</f>
        <v>000100</v>
      </c>
      <c r="R99" s="23" t="str">
        <f>TEXT(SUBSTITUTE(TEXT(TELA_INCIAL!J112,"###0,00"),",",""),"0000000000000")</f>
        <v>0000000000000</v>
      </c>
      <c r="S99" s="20">
        <v>422</v>
      </c>
      <c r="T99" s="20" t="str">
        <f t="shared" si="18"/>
        <v>15500</v>
      </c>
      <c r="U99" s="21" t="s">
        <v>64</v>
      </c>
      <c r="V99" s="20" t="s">
        <v>124</v>
      </c>
      <c r="W99" s="20" t="str">
        <f t="shared" ca="1" si="23"/>
        <v>280619</v>
      </c>
      <c r="X99" s="28" t="str">
        <f>IF(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&amp;Z99="010000000000000","00",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)</f>
        <v>00</v>
      </c>
      <c r="Y99" s="21" t="str">
        <f>IF(TELA_INCIAL!$C$18&amp;TELA_INCIAL!$C$19&amp;TELA_INCIAL!$C$20="SIMnãoSIM","10",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)</f>
        <v>16</v>
      </c>
      <c r="Z99" s="23" t="str">
        <f>IF(TELA_INCIAL!$C$18="sim",TEXT(SUBSTITUTE(TEXT((R99/100)*TELA_INCIAL!$D$18,"###0,00"),",",""),"0000000000000"),REPT(0,13))</f>
        <v>0000000000000</v>
      </c>
      <c r="AA99" s="20" t="s">
        <v>125</v>
      </c>
      <c r="AB99" s="20" t="s">
        <v>126</v>
      </c>
      <c r="AC99" s="20" t="s">
        <v>126</v>
      </c>
      <c r="AD99" s="20" t="str">
        <f>IF(ISERROR(IF(TELA_INCIAL!$C$19="não","0000000000000",IF(TEXT(VALUE(LEFT(Q99,2)&amp;"/"&amp;MID(Q99,3,2)&amp;"/"&amp;RIGHT(Q99,2))+1,"aa")="aa",TEXT(VALUE(LEFT(Q99,2)&amp;"/"&amp;MID(Q99,3,2)&amp;"/"&amp;RIGHT(Q99,2))+1,"dd")&amp;TEXT(VALUE(LEFT(Q99,2)&amp;"/"&amp;MID(Q99,3,2)&amp;"/"&amp;RIGHT(Q99,2))+1,"mm")&amp;TEXT(VALUE(LEFT(Q99,2)&amp;"/"&amp;MID(Q99,3,2)&amp;"/"&amp;RIGHT(Q99,2))+1,"yy")&amp;"0"&amp;TELA_INCIAL!$D$19*100&amp;"00"&amp;"000",TEXT(VALUE(LEFT(Q99,2)&amp;"/"&amp;MID(Q99,3,2)&amp;"/"&amp;RIGHT(Q99,2))+1,"dd")&amp;TEXT(VALUE(LEFT(Q99,2)&amp;"/"&amp;MID(Q99,3,2)&amp;"/"&amp;RIGHT(Q99,2))+1,"mm")&amp;TEXT(VALUE(LEFT(Q99,2)&amp;"/"&amp;MID(Q99,3,2)&amp;"/"&amp;RIGHT(Q99,2))+1,"aa")&amp;"0"&amp;TELA_INCIAL!$D$19*100&amp;"00"&amp;"000"))),"",IF(TELA_INCIAL!$C$19="não","0000000000000",IF(TEXT(VALUE(LEFT(Q99,2)&amp;"/"&amp;MID(Q99,3,2)&amp;"/"&amp;RIGHT(Q99,2))+1,"aa")="aa",TEXT(VALUE(LEFT(Q99,2)&amp;"/"&amp;MID(Q99,3,2)&amp;"/"&amp;RIGHT(Q99,2))+1,"dd")&amp;TEXT(VALUE(LEFT(Q99,2)&amp;"/"&amp;MID(Q99,3,2)&amp;"/"&amp;RIGHT(Q99,2))+1,"mm")&amp;TEXT(VALUE(LEFT(Q99,2)&amp;"/"&amp;MID(Q99,3,2)&amp;"/"&amp;RIGHT(Q99,2))+1,"yy")&amp;"0"&amp;TELA_INCIAL!$D$19*100&amp;"00"&amp;"000",TEXT(VALUE(LEFT(Q99,2)&amp;"/"&amp;MID(Q99,3,2)&amp;"/"&amp;RIGHT(Q99,2))+1,"dd")&amp;TEXT(VALUE(LEFT(Q99,2)&amp;"/"&amp;MID(Q99,3,2)&amp;"/"&amp;RIGHT(Q99,2))+1,"mm")&amp;TEXT(VALUE(LEFT(Q99,2)&amp;"/"&amp;MID(Q99,3,2)&amp;"/"&amp;RIGHT(Q99,2))+1,"aa")&amp;"0"&amp;TELA_INCIAL!$D$19*100&amp;"00"&amp;"000")))</f>
        <v/>
      </c>
      <c r="AE99" s="22" t="str">
        <f>IF(TELA_INCIAL!D112="pf","01","02")</f>
        <v>02</v>
      </c>
      <c r="AF99" s="29" t="str">
        <f>IF(TELA_INCIAL!C112="","00000000000000",TEXT(SUBSTITUTE(SUBSTITUTE(SUBSTITUTE(TELA_INCIAL!C112,".",""),"-",""),"/",""),"00000000000000"))</f>
        <v>00000000000000</v>
      </c>
      <c r="AG99" s="20" t="str">
        <f>LEFT(TELA_INCIAL!B112,40)&amp;REPT(" ",40-LEN(TELA_INCIAL!B112))</f>
        <v xml:space="preserve">                                        </v>
      </c>
      <c r="AH99" s="20" t="str">
        <f>LEFT(TELA_INCIAL!F112,40)&amp;REPT(" ",40-LEN(TELA_INCIAL!F112))</f>
        <v xml:space="preserve">                                        </v>
      </c>
      <c r="AI99" s="20" t="str">
        <f>LEFT(TELA_INCIAL!G112,10)&amp;REPT(" ",10-LEN(TELA_INCIAL!G112))</f>
        <v xml:space="preserve">          </v>
      </c>
      <c r="AJ99" s="20" t="str">
        <f t="shared" si="24"/>
        <v xml:space="preserve">  </v>
      </c>
      <c r="AK99" s="20" t="str">
        <f>TEXT(SUBSTITUTE(SUBSTITUTE(SUBSTITUTE(TELA_INCIAL!E112," ",""),".",""),"-",""),"00000000")</f>
        <v/>
      </c>
      <c r="AL99" s="20" t="str">
        <f>LEFT(TELA_INCIAL!H112,15)&amp;REPT(" ",15-LEN(TELA_INCIAL!H112))</f>
        <v xml:space="preserve">               </v>
      </c>
      <c r="AM99" s="20" t="str">
        <f>LEFT(TELA_INCIAL!I112,2)</f>
        <v/>
      </c>
      <c r="AN99" s="20" t="str">
        <f t="shared" si="25"/>
        <v xml:space="preserve">                              </v>
      </c>
      <c r="AO99" s="20" t="str">
        <f t="shared" si="26"/>
        <v xml:space="preserve">       </v>
      </c>
      <c r="AP99" s="20">
        <v>422</v>
      </c>
      <c r="AQ99" s="24" t="s">
        <v>71</v>
      </c>
      <c r="AR99" s="20" t="str">
        <f t="shared" si="30"/>
        <v>000089</v>
      </c>
      <c r="AS99" s="69" t="str">
        <f t="shared" si="31"/>
        <v/>
      </c>
      <c r="AT99" s="9">
        <f t="shared" si="27"/>
        <v>0</v>
      </c>
      <c r="AZ99" s="1"/>
      <c r="BA99" s="1">
        <v>19100</v>
      </c>
      <c r="BB99" s="9" t="s">
        <v>246</v>
      </c>
    </row>
    <row r="100" spans="1:54" x14ac:dyDescent="0.25">
      <c r="A100" s="9"/>
      <c r="B100" s="20" t="str">
        <f>IF(TELA_INCIAL!B113="","",1)</f>
        <v/>
      </c>
      <c r="C100" s="24" t="str">
        <f>TEXT(TELA_INCIAL!$C$9,"00")</f>
        <v>02</v>
      </c>
      <c r="D100" s="18" t="str">
        <f>TEXT(LEFT(SUBSTITUTE(SUBSTITUTE(SUBSTITUTE(TELA_INCIAL!$C$8,"/",""),"-",""),".",""),14),"00000000000000")</f>
        <v>11111111100011</v>
      </c>
      <c r="E100" s="20" t="str">
        <f t="shared" si="19"/>
        <v>15500000002000</v>
      </c>
      <c r="F100" s="20" t="str">
        <f t="shared" si="20"/>
        <v xml:space="preserve">      </v>
      </c>
      <c r="G100" s="20" t="str">
        <f t="shared" si="21"/>
        <v xml:space="preserve">                         </v>
      </c>
      <c r="H100" s="25" t="str">
        <f t="shared" si="28"/>
        <v>000000089</v>
      </c>
      <c r="I100" s="20" t="str">
        <f t="shared" si="22"/>
        <v xml:space="preserve">                              </v>
      </c>
      <c r="J100" s="20">
        <v>0</v>
      </c>
      <c r="K100" s="21" t="s">
        <v>121</v>
      </c>
      <c r="L100" s="20" t="s">
        <v>122</v>
      </c>
      <c r="M100" s="21" t="str">
        <f>IF(TELA_INCIAL!$C$14="Vinculada","10",IF(TELA_INCIAL!$C$20="não","00",TEXT(TELA_INCIAL!$D$20,"00")))</f>
        <v>00</v>
      </c>
      <c r="N100" s="20">
        <f>IF(TELA_INCIAL!$C$14="Vinculada",2,1)</f>
        <v>1</v>
      </c>
      <c r="O100" s="21" t="s">
        <v>64</v>
      </c>
      <c r="P100" s="26" t="str">
        <f t="shared" si="29"/>
        <v>0000000089</v>
      </c>
      <c r="Q100" s="27" t="str">
        <f>IF(TEXT(TELA_INCIAL!K113,"aa")="aa",TEXT(TELA_INCIAL!K113,"dd")&amp;TEXT(TELA_INCIAL!K113,"mm")&amp;TEXT(TELA_INCIAL!K113,"yy"),TEXT(TELA_INCIAL!K113,"dd")&amp;TEXT(TELA_INCIAL!K113,"mm")&amp;TEXT(TELA_INCIAL!K113,"aa"))</f>
        <v>000100</v>
      </c>
      <c r="R100" s="23" t="str">
        <f>TEXT(SUBSTITUTE(TEXT(TELA_INCIAL!J113,"###0,00"),",",""),"0000000000000")</f>
        <v>0000000000000</v>
      </c>
      <c r="S100" s="20">
        <v>422</v>
      </c>
      <c r="T100" s="20" t="str">
        <f t="shared" si="18"/>
        <v>15500</v>
      </c>
      <c r="U100" s="21" t="s">
        <v>64</v>
      </c>
      <c r="V100" s="20" t="s">
        <v>124</v>
      </c>
      <c r="W100" s="20" t="str">
        <f t="shared" ca="1" si="23"/>
        <v>280619</v>
      </c>
      <c r="X100" s="28" t="str">
        <f>IF(TELA_INCIAL!$C$18&amp;TELA_INCIAL!$C$19&amp;TELA_INCIAL!$C$20="NÃONÃOSIM","00",IF(TELA_INCIAL!$C$18&amp;TELA_INCIAL!$C$19&amp;TELA_INCIAL!$C$20="SIMNÃOSIM","01",IF(TELA_INCIAL!$C$18&amp;TELA_INCIAL!$C$19&amp;TELA_INCIAL!$C$20="SIMSIMSIM","16",IF(TELA_INCIAL!$C$18&amp;TELA_INCIAL!$C$19&amp;TELA_INCIAL!$C$20="SIMSIMNÃO","01",IF(TELA_INCIAL!$C$18&amp;TELA_INCIAL!$C$19&amp;TELA_INCIAL!$C$20="NÃOSIMNÃO","00",IF(TELA_INCIAL!$C$18&amp;TELA_INCIAL!$C$19&amp;TELA_INCIAL!$C$20="NÃONÃONÃO","00",IF(TELA_INCIAL!$C$18&amp;TELA_INCIAL!$C$19&amp;TELA_INCIAL!$C$20="NÃOSIMSIM","16",IF(TELA_INCIAL!$C$18&amp;TELA_INCIAL!$C$19&amp;TELA_INCIAL!$C$20="SIMNÃONÃO","01"))))))))</f>
        <v>01</v>
      </c>
      <c r="Y100" s="21" t="str">
        <f>IF(TELA_INCIAL!$C$18&amp;TELA_INCIAL!$C$19&amp;TELA_INCIAL!$C$20="nãoSIMnão","16",IF(TELA_INCIAL!$C$18&amp;TELA_INCIAL!$C$19&amp;TELA_INCIAL!$C$20="SIMSIMnão","16",IF(TELA_INCIAL!$C$18&amp;TELA_INCIAL!$C$19&amp;TELA_INCIAL!$C$20="NÃOSIMSIM","10",IF(TELA_INCIAL!$C$18&amp;TELA_INCIAL!$C$19&amp;TELA_INCIAL!$C$20="NÃONÃOSIM","10",IF(TELA_INCIAL!$C$18&amp;TELA_INCIAL!$C$19&amp;TELA_INCIAL!$C$20="NÃONÃONÃO","00",IF(TELA_INCIAL!$C$18&amp;TELA_INCIAL!$C$19="SIMNÃO","00",IF(TELA_INCIAL!$C$18&amp;TELA_INCIAL!$C$19&amp;TELA_INCIAL!$C$20="SIMSIMSIM","10",IF(TELA_INCIAL!$C$18&amp;TELA_INCIAL!$C$19="NÃOSIM","10",))))))))</f>
        <v>16</v>
      </c>
      <c r="Z100" s="23" t="str">
        <f>IF(TELA_INCIAL!$C$18="sim",TEXT(SUBSTITUTE(TEXT((R100/100)*TELA_INCIAL!$D$18,"###0,00"),",",""),"0000000000000"),REPT(0,13))</f>
        <v>0000000000000</v>
      </c>
      <c r="AA100" s="20" t="s">
        <v>125</v>
      </c>
      <c r="AB100" s="20" t="s">
        <v>126</v>
      </c>
      <c r="AC100" s="20" t="s">
        <v>126</v>
      </c>
      <c r="AD100" s="20" t="str">
        <f>IF(ISERROR(IF(TELA_INCIAL!$C$19="não","0000000000000",IF(TEXT(VALUE(LEFT(Q100,2)&amp;"/"&amp;MID(Q100,3,2)&amp;"/"&amp;RIGHT(Q100,2))+1,"aa")="aa",TEXT(VALUE(LEFT(Q100,2)&amp;"/"&amp;MID(Q100,3,2)&amp;"/"&amp;RIGHT(Q100,2))+1,"dd")&amp;TEXT(VALUE(LEFT(Q100,2)&amp;"/"&amp;MID(Q100,3,2)&amp;"/"&amp;RIGHT(Q100,2))+1,"mm")&amp;TEXT(VALUE(LEFT(Q100,2)&amp;"/"&amp;MID(Q100,3,2)&amp;"/"&amp;RIGHT(Q100,2))+1,"yy")&amp;"0"&amp;TELA_INCIAL!$D$19*100&amp;"00"&amp;"000",TEXT(VALUE(LEFT(Q100,2)&amp;"/"&amp;MID(Q100,3,2)&amp;"/"&amp;RIGHT(Q100,2))+1,"dd")&amp;TEXT(VALUE(LEFT(Q100,2)&amp;"/"&amp;MID(Q100,3,2)&amp;"/"&amp;RIGHT(Q100,2))+1,"mm")&amp;TEXT(VALUE(LEFT(Q100,2)&amp;"/"&amp;MID(Q100,3,2)&amp;"/"&amp;RIGHT(Q100,2))+1,"aa")&amp;"0"&amp;TELA_INCIAL!$D$19*100&amp;"00"&amp;"000"))),"",IF(TELA_INCIAL!$C$19="não","0000000000000",IF(TEXT(VALUE(LEFT(Q100,2)&amp;"/"&amp;MID(Q100,3,2)&amp;"/"&amp;RIGHT(Q100,2))+1,"aa")="aa",TEXT(VALUE(LEFT(Q100,2)&amp;"/"&amp;MID(Q100,3,2)&amp;"/"&amp;RIGHT(Q100,2))+1,"dd")&amp;TEXT(VALUE(LEFT(Q100,2)&amp;"/"&amp;MID(Q100,3,2)&amp;"/"&amp;RIGHT(Q100,2))+1,"mm")&amp;TEXT(VALUE(LEFT(Q100,2)&amp;"/"&amp;MID(Q100,3,2)&amp;"/"&amp;RIGHT(Q100,2))+1,"yy")&amp;"0"&amp;TELA_INCIAL!$D$19*100&amp;"00"&amp;"000",TEXT(VALUE(LEFT(Q100,2)&amp;"/"&amp;MID(Q100,3,2)&amp;"/"&amp;RIGHT(Q100,2))+1,"dd")&amp;TEXT(VALUE(LEFT(Q100,2)&amp;"/"&amp;MID(Q100,3,2)&amp;"/"&amp;RIGHT(Q100,2))+1,"mm")&amp;TEXT(VALUE(LEFT(Q100,2)&amp;"/"&amp;MID(Q100,3,2)&amp;"/"&amp;RIGHT(Q100,2))+1,"aa")&amp;"0"&amp;TELA_INCIAL!$D$19*100&amp;"00"&amp;"000")))</f>
        <v/>
      </c>
      <c r="AE100" s="22" t="str">
        <f>IF(TELA_INCIAL!D113="pf","01","02")</f>
        <v>02</v>
      </c>
      <c r="AF100" s="29" t="str">
        <f>IF(TELA_INCIAL!C113="","00000000000000",TEXT(SUBSTITUTE(SUBSTITUTE(SUBSTITUTE(TELA_INCIAL!C113,".",""),"-",""),"/",""),"00000000000000"))</f>
        <v>00000000000000</v>
      </c>
      <c r="AG100" s="20" t="str">
        <f>LEFT(TELA_INCIAL!B113,40)&amp;REPT(" ",40-LEN(TELA_INCIAL!B113))</f>
        <v xml:space="preserve">                                        </v>
      </c>
      <c r="AH100" s="20" t="str">
        <f>LEFT(TELA_INCIAL!F113,40)&amp;REPT(" ",40-LEN(TELA_INCIAL!F113))</f>
        <v xml:space="preserve">                                        </v>
      </c>
      <c r="AI100" s="20" t="str">
        <f>LEFT(TELA_INCIAL!G113,10)&amp;REPT(" ",10-LEN(TELA_INCIAL!G113))</f>
        <v xml:space="preserve">          </v>
      </c>
      <c r="AJ100" s="20" t="str">
        <f t="shared" si="24"/>
        <v xml:space="preserve">  </v>
      </c>
      <c r="AK100" s="20" t="str">
        <f>TEXT(SUBSTITUTE(SUBSTITUTE(SUBSTITUTE(TELA_INCIAL!E113," ",""),".",""),"-",""),"00000000")</f>
        <v/>
      </c>
      <c r="AL100" s="20" t="str">
        <f>LEFT(TELA_INCIAL!H113,15)&amp;REPT(" ",15-LEN(TELA_INCIAL!H113))</f>
        <v xml:space="preserve">               </v>
      </c>
      <c r="AM100" s="20" t="str">
        <f>LEFT(TELA_INCIAL!I113,2)</f>
        <v/>
      </c>
      <c r="AN100" s="20" t="str">
        <f t="shared" si="25"/>
        <v xml:space="preserve">                              </v>
      </c>
      <c r="AO100" s="20" t="str">
        <f t="shared" si="26"/>
        <v xml:space="preserve">       </v>
      </c>
      <c r="AP100" s="20">
        <v>422</v>
      </c>
      <c r="AQ100" s="24" t="s">
        <v>71</v>
      </c>
      <c r="AR100" s="20" t="str">
        <f t="shared" si="30"/>
        <v>000090</v>
      </c>
      <c r="AS100" s="69" t="str">
        <f t="shared" si="31"/>
        <v/>
      </c>
      <c r="AT100" s="9">
        <f t="shared" si="27"/>
        <v>0</v>
      </c>
      <c r="AZ100" s="1"/>
      <c r="BA100" s="1">
        <v>19700</v>
      </c>
      <c r="BB100" s="9" t="s">
        <v>247</v>
      </c>
    </row>
    <row r="101" spans="1:54" x14ac:dyDescent="0.25">
      <c r="AZ101" s="1"/>
      <c r="BA101" s="1">
        <v>19800</v>
      </c>
      <c r="BB101" s="9" t="s">
        <v>248</v>
      </c>
    </row>
    <row r="102" spans="1:54" x14ac:dyDescent="0.25">
      <c r="AZ102" s="1"/>
      <c r="BA102" s="1">
        <v>20000</v>
      </c>
      <c r="BB102" s="9" t="s">
        <v>249</v>
      </c>
    </row>
    <row r="103" spans="1:54" x14ac:dyDescent="0.25">
      <c r="AZ103" s="1"/>
      <c r="BA103" s="1">
        <v>20100</v>
      </c>
      <c r="BB103" s="9" t="s">
        <v>250</v>
      </c>
    </row>
    <row r="104" spans="1:54" x14ac:dyDescent="0.25">
      <c r="AZ104" s="1"/>
      <c r="BA104" s="1">
        <v>20200</v>
      </c>
      <c r="BB104" s="9" t="s">
        <v>251</v>
      </c>
    </row>
    <row r="105" spans="1:54" x14ac:dyDescent="0.25">
      <c r="AZ105" s="1"/>
      <c r="BA105" s="1">
        <v>20400</v>
      </c>
      <c r="BB105" s="9" t="s">
        <v>252</v>
      </c>
    </row>
    <row r="106" spans="1:54" x14ac:dyDescent="0.25">
      <c r="AZ106" s="1"/>
      <c r="BA106" s="1">
        <v>20600</v>
      </c>
      <c r="BB106" s="9" t="s">
        <v>253</v>
      </c>
    </row>
    <row r="107" spans="1:54" x14ac:dyDescent="0.25">
      <c r="AZ107" s="1"/>
      <c r="BA107" s="1">
        <v>20700</v>
      </c>
      <c r="BB107" s="9" t="s">
        <v>254</v>
      </c>
    </row>
    <row r="108" spans="1:54" x14ac:dyDescent="0.25">
      <c r="AZ108" s="1"/>
      <c r="BA108" s="1">
        <v>20900</v>
      </c>
      <c r="BB108" s="9" t="s">
        <v>255</v>
      </c>
    </row>
    <row r="109" spans="1:54" x14ac:dyDescent="0.25">
      <c r="AZ109" s="1"/>
      <c r="BA109" s="1">
        <v>21100</v>
      </c>
      <c r="BB109" s="9" t="s">
        <v>256</v>
      </c>
    </row>
    <row r="110" spans="1:54" x14ac:dyDescent="0.25">
      <c r="AZ110" s="1"/>
      <c r="BA110" s="1">
        <v>21200</v>
      </c>
      <c r="BB110" s="9" t="s">
        <v>257</v>
      </c>
    </row>
    <row r="111" spans="1:54" x14ac:dyDescent="0.25">
      <c r="AZ111" s="1"/>
      <c r="BA111" s="1">
        <v>21400</v>
      </c>
      <c r="BB111" s="9" t="s">
        <v>258</v>
      </c>
    </row>
    <row r="112" spans="1:54" x14ac:dyDescent="0.25">
      <c r="AZ112" s="1"/>
      <c r="BA112" s="1">
        <v>11</v>
      </c>
      <c r="BB112" s="9" t="s">
        <v>164</v>
      </c>
    </row>
    <row r="113" spans="52:54" x14ac:dyDescent="0.25">
      <c r="AZ113" s="1"/>
      <c r="BA113" s="1">
        <v>12</v>
      </c>
      <c r="BB113" s="9" t="s">
        <v>165</v>
      </c>
    </row>
    <row r="114" spans="52:54" x14ac:dyDescent="0.25">
      <c r="AZ114" s="1"/>
      <c r="BA114" s="1">
        <v>14</v>
      </c>
      <c r="BB114" s="9" t="s">
        <v>166</v>
      </c>
    </row>
    <row r="115" spans="52:54" x14ac:dyDescent="0.25">
      <c r="AZ115" s="1"/>
      <c r="BA115" s="1">
        <v>15</v>
      </c>
      <c r="BB115" s="9" t="s">
        <v>167</v>
      </c>
    </row>
    <row r="116" spans="52:54" x14ac:dyDescent="0.25">
      <c r="AZ116" s="1"/>
      <c r="BA116" s="1">
        <v>16</v>
      </c>
      <c r="BB116" s="9" t="s">
        <v>168</v>
      </c>
    </row>
    <row r="117" spans="52:54" x14ac:dyDescent="0.25">
      <c r="AZ117" s="1"/>
      <c r="BA117" s="1">
        <v>18</v>
      </c>
      <c r="BB117" s="9" t="s">
        <v>169</v>
      </c>
    </row>
    <row r="118" spans="52:54" x14ac:dyDescent="0.25">
      <c r="AZ118" s="1"/>
      <c r="BA118" s="1">
        <v>19</v>
      </c>
      <c r="BB118" s="9" t="s">
        <v>170</v>
      </c>
    </row>
    <row r="119" spans="52:54" x14ac:dyDescent="0.25">
      <c r="AZ119" s="1"/>
      <c r="BA119" s="1">
        <v>20</v>
      </c>
      <c r="BB119" s="9" t="s">
        <v>171</v>
      </c>
    </row>
    <row r="120" spans="52:54" x14ac:dyDescent="0.25">
      <c r="AZ120" s="1"/>
      <c r="BA120" s="1">
        <v>21</v>
      </c>
      <c r="BB120" s="9" t="s">
        <v>172</v>
      </c>
    </row>
    <row r="121" spans="52:54" x14ac:dyDescent="0.25">
      <c r="AZ121" s="1"/>
      <c r="BA121" s="1">
        <v>22</v>
      </c>
      <c r="BB121" s="9" t="s">
        <v>173</v>
      </c>
    </row>
    <row r="122" spans="52:54" x14ac:dyDescent="0.25">
      <c r="AZ122" s="1"/>
      <c r="BA122" s="1">
        <v>23</v>
      </c>
      <c r="BB122" s="9" t="s">
        <v>174</v>
      </c>
    </row>
    <row r="123" spans="52:54" x14ac:dyDescent="0.25">
      <c r="AZ123" s="1"/>
      <c r="BA123" s="1">
        <v>24</v>
      </c>
      <c r="BB123" s="9" t="s">
        <v>175</v>
      </c>
    </row>
    <row r="124" spans="52:54" x14ac:dyDescent="0.25">
      <c r="AZ124" s="1"/>
      <c r="BA124" s="1">
        <v>25</v>
      </c>
      <c r="BB124" s="9" t="s">
        <v>176</v>
      </c>
    </row>
    <row r="125" spans="52:54" x14ac:dyDescent="0.25">
      <c r="AZ125" s="1"/>
      <c r="BA125" s="1">
        <v>26</v>
      </c>
      <c r="BB125" s="9" t="s">
        <v>177</v>
      </c>
    </row>
    <row r="126" spans="52:54" x14ac:dyDescent="0.25">
      <c r="AZ126" s="1"/>
      <c r="BA126" s="1">
        <v>27</v>
      </c>
      <c r="BB126" s="9" t="s">
        <v>178</v>
      </c>
    </row>
    <row r="127" spans="52:54" x14ac:dyDescent="0.25">
      <c r="AZ127" s="1"/>
      <c r="BA127" s="1">
        <v>28</v>
      </c>
      <c r="BB127" s="9" t="s">
        <v>179</v>
      </c>
    </row>
    <row r="128" spans="52:54" x14ac:dyDescent="0.25">
      <c r="AZ128" s="1"/>
      <c r="BA128" s="1">
        <v>29</v>
      </c>
      <c r="BB128" s="9" t="s">
        <v>180</v>
      </c>
    </row>
    <row r="129" spans="52:54" x14ac:dyDescent="0.25">
      <c r="AZ129" s="1"/>
      <c r="BA129" s="1">
        <v>30</v>
      </c>
      <c r="BB129" s="9" t="s">
        <v>181</v>
      </c>
    </row>
    <row r="130" spans="52:54" x14ac:dyDescent="0.25">
      <c r="AZ130" s="1"/>
      <c r="BA130" s="1">
        <v>34</v>
      </c>
      <c r="BB130" s="9" t="s">
        <v>182</v>
      </c>
    </row>
    <row r="131" spans="52:54" x14ac:dyDescent="0.25">
      <c r="AZ131" s="1"/>
      <c r="BA131" s="1">
        <v>35</v>
      </c>
      <c r="BB131" s="9" t="s">
        <v>183</v>
      </c>
    </row>
    <row r="132" spans="52:54" x14ac:dyDescent="0.25">
      <c r="AZ132" s="1"/>
      <c r="BA132" s="1">
        <v>36</v>
      </c>
      <c r="BB132" s="9" t="s">
        <v>184</v>
      </c>
    </row>
    <row r="133" spans="52:54" x14ac:dyDescent="0.25">
      <c r="AZ133" s="1"/>
      <c r="BA133" s="1">
        <v>37</v>
      </c>
      <c r="BB133" s="9" t="s">
        <v>185</v>
      </c>
    </row>
    <row r="134" spans="52:54" x14ac:dyDescent="0.25">
      <c r="AZ134" s="1"/>
      <c r="BA134" s="1">
        <v>38</v>
      </c>
      <c r="BB134" s="9" t="s">
        <v>186</v>
      </c>
    </row>
    <row r="135" spans="52:54" x14ac:dyDescent="0.25">
      <c r="AZ135" s="1"/>
      <c r="BA135" s="1">
        <v>39</v>
      </c>
      <c r="BB135" s="9" t="s">
        <v>187</v>
      </c>
    </row>
    <row r="136" spans="52:54" x14ac:dyDescent="0.25">
      <c r="AZ136" s="1"/>
      <c r="BA136" s="1">
        <v>41</v>
      </c>
      <c r="BB136" s="9" t="s">
        <v>188</v>
      </c>
    </row>
    <row r="137" spans="52:54" x14ac:dyDescent="0.25">
      <c r="AZ137" s="1"/>
      <c r="BA137" s="1">
        <v>42</v>
      </c>
      <c r="BB137" s="9" t="s">
        <v>189</v>
      </c>
    </row>
    <row r="138" spans="52:54" x14ac:dyDescent="0.25">
      <c r="AZ138" s="1"/>
      <c r="BA138" s="1">
        <v>43</v>
      </c>
      <c r="BB138" s="9" t="s">
        <v>190</v>
      </c>
    </row>
    <row r="139" spans="52:54" x14ac:dyDescent="0.25">
      <c r="AZ139" s="1"/>
      <c r="BA139" s="1">
        <v>44</v>
      </c>
      <c r="BB139" s="9" t="s">
        <v>191</v>
      </c>
    </row>
    <row r="140" spans="52:54" x14ac:dyDescent="0.25">
      <c r="AZ140" s="1"/>
      <c r="BA140" s="1">
        <v>47</v>
      </c>
      <c r="BB140" s="9" t="s">
        <v>192</v>
      </c>
    </row>
    <row r="141" spans="52:54" x14ac:dyDescent="0.25">
      <c r="AZ141" s="1"/>
      <c r="BA141" s="1">
        <v>48</v>
      </c>
      <c r="BB141" s="9" t="s">
        <v>193</v>
      </c>
    </row>
    <row r="142" spans="52:54" x14ac:dyDescent="0.25">
      <c r="AZ142" s="1"/>
      <c r="BA142" s="1">
        <v>49</v>
      </c>
      <c r="BB142" s="9" t="s">
        <v>194</v>
      </c>
    </row>
    <row r="143" spans="52:54" x14ac:dyDescent="0.25">
      <c r="AZ143" s="1"/>
      <c r="BA143" s="1">
        <v>51</v>
      </c>
      <c r="BB143" s="9" t="s">
        <v>195</v>
      </c>
    </row>
    <row r="144" spans="52:54" x14ac:dyDescent="0.25">
      <c r="AZ144" s="1"/>
      <c r="BA144" s="1">
        <v>52</v>
      </c>
      <c r="BB144" s="9" t="s">
        <v>196</v>
      </c>
    </row>
    <row r="145" spans="52:54" x14ac:dyDescent="0.25">
      <c r="AZ145" s="1"/>
      <c r="BA145" s="1">
        <v>54</v>
      </c>
      <c r="BB145" s="9" t="s">
        <v>197</v>
      </c>
    </row>
    <row r="146" spans="52:54" x14ac:dyDescent="0.25">
      <c r="AZ146" s="1"/>
      <c r="BA146" s="1">
        <v>56</v>
      </c>
      <c r="BB146" s="9" t="s">
        <v>198</v>
      </c>
    </row>
    <row r="147" spans="52:54" x14ac:dyDescent="0.25">
      <c r="AZ147" s="1"/>
      <c r="BA147" s="1">
        <v>65</v>
      </c>
      <c r="BB147" s="9" t="s">
        <v>199</v>
      </c>
    </row>
    <row r="148" spans="52:54" x14ac:dyDescent="0.25">
      <c r="AZ148" s="1"/>
      <c r="BA148" s="1">
        <v>67</v>
      </c>
      <c r="BB148" s="9" t="s">
        <v>200</v>
      </c>
    </row>
    <row r="149" spans="52:54" x14ac:dyDescent="0.25">
      <c r="AZ149" s="1"/>
      <c r="BA149" s="1">
        <v>83</v>
      </c>
      <c r="BB149" s="9" t="s">
        <v>201</v>
      </c>
    </row>
    <row r="150" spans="52:54" x14ac:dyDescent="0.25">
      <c r="AZ150" s="1"/>
      <c r="BA150" s="1">
        <v>87</v>
      </c>
      <c r="BB150" s="9" t="s">
        <v>202</v>
      </c>
    </row>
    <row r="151" spans="52:54" x14ac:dyDescent="0.25">
      <c r="AZ151" s="1"/>
      <c r="BA151" s="1">
        <v>88</v>
      </c>
      <c r="BB151" s="9" t="s">
        <v>203</v>
      </c>
    </row>
    <row r="152" spans="52:54" x14ac:dyDescent="0.25">
      <c r="AZ152" s="1"/>
      <c r="BA152" s="1">
        <v>93</v>
      </c>
      <c r="BB152" s="9" t="s">
        <v>204</v>
      </c>
    </row>
    <row r="153" spans="52:54" x14ac:dyDescent="0.25">
      <c r="AZ153" s="1"/>
      <c r="BA153" s="1">
        <v>97</v>
      </c>
      <c r="BB153" s="9" t="s">
        <v>205</v>
      </c>
    </row>
    <row r="154" spans="52:54" x14ac:dyDescent="0.25">
      <c r="BA154" s="1">
        <v>112</v>
      </c>
      <c r="BB154" s="9" t="s">
        <v>208</v>
      </c>
    </row>
    <row r="155" spans="52:54" x14ac:dyDescent="0.25">
      <c r="BA155" s="1">
        <v>115</v>
      </c>
      <c r="BB155" s="9" t="s">
        <v>209</v>
      </c>
    </row>
    <row r="156" spans="52:54" x14ac:dyDescent="0.25">
      <c r="BA156" s="1">
        <v>121</v>
      </c>
      <c r="BB156" s="9" t="s">
        <v>210</v>
      </c>
    </row>
    <row r="157" spans="52:54" x14ac:dyDescent="0.25">
      <c r="BA157" s="1">
        <v>122</v>
      </c>
      <c r="BB157" s="9" t="s">
        <v>211</v>
      </c>
    </row>
    <row r="158" spans="52:54" x14ac:dyDescent="0.25">
      <c r="BA158" s="1">
        <v>124</v>
      </c>
      <c r="BB158" s="9" t="s">
        <v>212</v>
      </c>
    </row>
    <row r="159" spans="52:54" x14ac:dyDescent="0.25">
      <c r="BA159" s="1">
        <v>125</v>
      </c>
      <c r="BB159" s="9" t="s">
        <v>213</v>
      </c>
    </row>
    <row r="160" spans="52:54" x14ac:dyDescent="0.25">
      <c r="BA160" s="1">
        <v>126</v>
      </c>
      <c r="BB160" s="9" t="s">
        <v>214</v>
      </c>
    </row>
    <row r="161" spans="53:54" x14ac:dyDescent="0.25">
      <c r="BA161" s="1">
        <v>131</v>
      </c>
      <c r="BB161" s="9" t="s">
        <v>215</v>
      </c>
    </row>
    <row r="162" spans="53:54" x14ac:dyDescent="0.25">
      <c r="BA162" s="1">
        <v>135</v>
      </c>
      <c r="BB162" s="9" t="s">
        <v>216</v>
      </c>
    </row>
    <row r="163" spans="53:54" x14ac:dyDescent="0.25">
      <c r="BA163" s="1">
        <v>136</v>
      </c>
      <c r="BB163" s="9" t="s">
        <v>217</v>
      </c>
    </row>
    <row r="164" spans="53:54" x14ac:dyDescent="0.25">
      <c r="BA164" s="1">
        <v>137</v>
      </c>
      <c r="BB164" s="9" t="s">
        <v>218</v>
      </c>
    </row>
    <row r="165" spans="53:54" x14ac:dyDescent="0.25">
      <c r="BA165" s="1">
        <v>138</v>
      </c>
      <c r="BB165" s="9" t="s">
        <v>219</v>
      </c>
    </row>
    <row r="166" spans="53:54" x14ac:dyDescent="0.25">
      <c r="BA166" s="1">
        <v>140</v>
      </c>
      <c r="BB166" s="9" t="s">
        <v>220</v>
      </c>
    </row>
    <row r="167" spans="53:54" x14ac:dyDescent="0.25">
      <c r="BA167" s="1">
        <v>141</v>
      </c>
      <c r="BB167" s="9" t="s">
        <v>221</v>
      </c>
    </row>
    <row r="168" spans="53:54" x14ac:dyDescent="0.25">
      <c r="BA168" s="1">
        <v>142</v>
      </c>
      <c r="BB168" s="9" t="s">
        <v>222</v>
      </c>
    </row>
    <row r="169" spans="53:54" x14ac:dyDescent="0.25">
      <c r="BA169" s="1">
        <v>144</v>
      </c>
      <c r="BB169" s="9" t="s">
        <v>223</v>
      </c>
    </row>
    <row r="170" spans="53:54" x14ac:dyDescent="0.25">
      <c r="BA170" s="1">
        <v>145</v>
      </c>
      <c r="BB170" s="9" t="s">
        <v>224</v>
      </c>
    </row>
    <row r="171" spans="53:54" x14ac:dyDescent="0.25">
      <c r="BA171" s="1">
        <v>146</v>
      </c>
      <c r="BB171" s="9" t="s">
        <v>225</v>
      </c>
    </row>
    <row r="172" spans="53:54" x14ac:dyDescent="0.25">
      <c r="BA172" s="1">
        <v>147</v>
      </c>
      <c r="BB172" s="9" t="s">
        <v>226</v>
      </c>
    </row>
    <row r="173" spans="53:54" x14ac:dyDescent="0.25">
      <c r="BA173" s="1">
        <v>148</v>
      </c>
      <c r="BB173" s="9" t="s">
        <v>227</v>
      </c>
    </row>
    <row r="174" spans="53:54" x14ac:dyDescent="0.25">
      <c r="BA174" s="1">
        <v>149</v>
      </c>
      <c r="BB174" s="9" t="s">
        <v>228</v>
      </c>
    </row>
    <row r="175" spans="53:54" x14ac:dyDescent="0.25">
      <c r="BA175" s="1">
        <v>152</v>
      </c>
      <c r="BB175" s="9" t="s">
        <v>229</v>
      </c>
    </row>
    <row r="176" spans="53:54" x14ac:dyDescent="0.25">
      <c r="BA176" s="1">
        <v>153</v>
      </c>
      <c r="BB176" s="9" t="s">
        <v>230</v>
      </c>
    </row>
    <row r="177" spans="53:54" x14ac:dyDescent="0.25">
      <c r="BA177" s="1">
        <v>154</v>
      </c>
      <c r="BB177" s="9" t="s">
        <v>231</v>
      </c>
    </row>
    <row r="178" spans="53:54" x14ac:dyDescent="0.25">
      <c r="BA178" s="1">
        <v>155</v>
      </c>
      <c r="BB178" s="9" t="s">
        <v>232</v>
      </c>
    </row>
    <row r="179" spans="53:54" x14ac:dyDescent="0.25">
      <c r="BA179" s="1">
        <v>158</v>
      </c>
      <c r="BB179" s="9" t="s">
        <v>233</v>
      </c>
    </row>
    <row r="180" spans="53:54" x14ac:dyDescent="0.25">
      <c r="BA180" s="1">
        <v>159</v>
      </c>
      <c r="BB180" s="9" t="s">
        <v>234</v>
      </c>
    </row>
    <row r="181" spans="53:54" x14ac:dyDescent="0.25">
      <c r="BA181" s="1">
        <v>160</v>
      </c>
      <c r="BB181" s="9" t="s">
        <v>235</v>
      </c>
    </row>
    <row r="182" spans="53:54" x14ac:dyDescent="0.25">
      <c r="BA182" s="1">
        <v>161</v>
      </c>
      <c r="BB182" s="9" t="s">
        <v>236</v>
      </c>
    </row>
    <row r="183" spans="53:54" x14ac:dyDescent="0.25">
      <c r="BA183" s="1">
        <v>162</v>
      </c>
      <c r="BB183" s="9" t="s">
        <v>237</v>
      </c>
    </row>
    <row r="184" spans="53:54" x14ac:dyDescent="0.25">
      <c r="BA184" s="1">
        <v>164</v>
      </c>
      <c r="BB184" s="9" t="s">
        <v>238</v>
      </c>
    </row>
    <row r="185" spans="53:54" x14ac:dyDescent="0.25">
      <c r="BA185" s="1">
        <v>165</v>
      </c>
      <c r="BB185" s="9" t="s">
        <v>239</v>
      </c>
    </row>
    <row r="186" spans="53:54" x14ac:dyDescent="0.25">
      <c r="BA186" s="1">
        <v>169</v>
      </c>
      <c r="BB186" s="9" t="s">
        <v>240</v>
      </c>
    </row>
    <row r="187" spans="53:54" x14ac:dyDescent="0.25">
      <c r="BA187" s="1">
        <v>172</v>
      </c>
      <c r="BB187" s="9" t="s">
        <v>241</v>
      </c>
    </row>
    <row r="188" spans="53:54" x14ac:dyDescent="0.25">
      <c r="BA188" s="1">
        <v>173</v>
      </c>
      <c r="BB188" s="9" t="s">
        <v>242</v>
      </c>
    </row>
    <row r="189" spans="53:54" x14ac:dyDescent="0.25">
      <c r="BA189" s="1">
        <v>178</v>
      </c>
      <c r="BB189" s="9" t="s">
        <v>243</v>
      </c>
    </row>
    <row r="190" spans="53:54" x14ac:dyDescent="0.25">
      <c r="BA190" s="1">
        <v>189</v>
      </c>
      <c r="BB190" s="9" t="s">
        <v>244</v>
      </c>
    </row>
    <row r="191" spans="53:54" x14ac:dyDescent="0.25">
      <c r="BA191" s="1">
        <v>190</v>
      </c>
      <c r="BB191" s="9" t="s">
        <v>245</v>
      </c>
    </row>
    <row r="192" spans="53:54" x14ac:dyDescent="0.25">
      <c r="BA192" s="1">
        <v>191</v>
      </c>
      <c r="BB192" s="9" t="s">
        <v>246</v>
      </c>
    </row>
    <row r="193" spans="53:54" x14ac:dyDescent="0.25">
      <c r="BA193" s="1">
        <v>197</v>
      </c>
      <c r="BB193" s="9" t="s">
        <v>247</v>
      </c>
    </row>
    <row r="194" spans="53:54" x14ac:dyDescent="0.25">
      <c r="BA194" s="1">
        <v>198</v>
      </c>
      <c r="BB194" s="9" t="s">
        <v>248</v>
      </c>
    </row>
    <row r="195" spans="53:54" x14ac:dyDescent="0.25">
      <c r="BA195" s="1">
        <v>200</v>
      </c>
      <c r="BB195" s="9" t="s">
        <v>249</v>
      </c>
    </row>
    <row r="196" spans="53:54" x14ac:dyDescent="0.25">
      <c r="BA196" s="1">
        <v>201</v>
      </c>
      <c r="BB196" s="9" t="s">
        <v>250</v>
      </c>
    </row>
    <row r="197" spans="53:54" x14ac:dyDescent="0.25">
      <c r="BA197" s="1">
        <v>202</v>
      </c>
      <c r="BB197" s="9" t="s">
        <v>251</v>
      </c>
    </row>
    <row r="198" spans="53:54" x14ac:dyDescent="0.25">
      <c r="BA198" s="1">
        <v>204</v>
      </c>
      <c r="BB198" s="9" t="s">
        <v>252</v>
      </c>
    </row>
    <row r="199" spans="53:54" x14ac:dyDescent="0.25">
      <c r="BA199" s="1">
        <v>206</v>
      </c>
      <c r="BB199" s="9" t="s">
        <v>253</v>
      </c>
    </row>
    <row r="200" spans="53:54" x14ac:dyDescent="0.25">
      <c r="BA200" s="1">
        <v>207</v>
      </c>
      <c r="BB200" s="9" t="s">
        <v>254</v>
      </c>
    </row>
    <row r="201" spans="53:54" x14ac:dyDescent="0.25">
      <c r="BA201" s="1">
        <v>209</v>
      </c>
      <c r="BB201" s="9" t="s">
        <v>255</v>
      </c>
    </row>
    <row r="202" spans="53:54" x14ac:dyDescent="0.25">
      <c r="BA202" s="1">
        <v>211</v>
      </c>
      <c r="BB202" s="9" t="s">
        <v>256</v>
      </c>
    </row>
    <row r="203" spans="53:54" x14ac:dyDescent="0.25">
      <c r="BA203" s="1">
        <v>212</v>
      </c>
      <c r="BB203" s="9" t="s">
        <v>257</v>
      </c>
    </row>
    <row r="204" spans="53:54" x14ac:dyDescent="0.25">
      <c r="BA204" s="1">
        <v>214</v>
      </c>
      <c r="BB204" s="9" t="s">
        <v>258</v>
      </c>
    </row>
  </sheetData>
  <mergeCells count="4">
    <mergeCell ref="B2:Q2"/>
    <mergeCell ref="B6:G6"/>
    <mergeCell ref="B10:AR10"/>
    <mergeCell ref="BA1:B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TELA_INCIAL</vt:lpstr>
      <vt:lpstr>FORMATAÇÃO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Ramos Ribeiro do Valle</dc:creator>
  <cp:lastModifiedBy>Artur Ramos Ribeiro do Valle</cp:lastModifiedBy>
  <dcterms:created xsi:type="dcterms:W3CDTF">2019-06-13T18:16:45Z</dcterms:created>
  <dcterms:modified xsi:type="dcterms:W3CDTF">2019-06-28T19:35:42Z</dcterms:modified>
</cp:coreProperties>
</file>