
<file path=[Content_Types].xml><?xml version="1.0" encoding="utf-8"?>
<Types xmlns="http://schemas.openxmlformats.org/package/2006/content-types">
  <Override PartName="/xl/_rels/workbook.xml.rels" ContentType="application/vnd.openxmlformats-package.relationships+xml"/>
  <Override PartName="/xl/comments10.xml" ContentType="application/vnd.openxmlformats-officedocument.spreadsheetml.comments+xml"/>
  <Override PartName="/xl/comments9.xml" ContentType="application/vnd.openxmlformats-officedocument.spreadsheetml.comments+xml"/>
  <Override PartName="/xl/comments6.xml" ContentType="application/vnd.openxmlformats-officedocument.spreadsheetml.comments+xml"/>
  <Override PartName="/xl/comments5.xml" ContentType="application/vnd.openxmlformats-officedocument.spreadsheetml.comments+xml"/>
  <Override PartName="/xl/comments4.xml" ContentType="application/vnd.openxmlformats-officedocument.spreadsheetml.comments+xml"/>
  <Override PartName="/xl/comments7.xml" ContentType="application/vnd.openxmlformats-officedocument.spreadsheetml.comments+xml"/>
  <Override PartName="/xl/media/image1.png" ContentType="image/png"/>
  <Override PartName="/xl/styles.xml" ContentType="application/vnd.openxmlformats-officedocument.spreadsheetml.styles+xml"/>
  <Override PartName="/xl/comments8.xml" ContentType="application/vnd.openxmlformats-officedocument.spreadsheetml.comments+xml"/>
  <Override PartName="/xl/workbook.xml" ContentType="application/vnd.openxmlformats-officedocument.spreadsheetml.sheet.main+xml"/>
  <Override PartName="/xl/worksheets/_rels/sheet10.xml.rels" ContentType="application/vnd.openxmlformats-package.relationships+xml"/>
  <Override PartName="/xl/worksheets/_rels/sheet9.xml.rels" ContentType="application/vnd.openxmlformats-package.relationships+xml"/>
  <Override PartName="/xl/worksheets/_rels/sheet4.xml.rels" ContentType="application/vnd.openxmlformats-package.relationships+xml"/>
  <Override PartName="/xl/worksheets/_rels/sheet2.xml.rels" ContentType="application/vnd.openxmlformats-package.relationships+xml"/>
  <Override PartName="/xl/worksheets/_rels/sheet5.xml.rels" ContentType="application/vnd.openxmlformats-package.relationships+xml"/>
  <Override PartName="/xl/worksheets/_rels/sheet6.xml.rels" ContentType="application/vnd.openxmlformats-package.relationships+xml"/>
  <Override PartName="/xl/worksheets/_rels/sheet7.xml.rels" ContentType="application/vnd.openxmlformats-package.relationships+xml"/>
  <Override PartName="/xl/worksheets/_rels/sheet8.xml.rels" ContentType="application/vnd.openxmlformats-package.relationships+xml"/>
  <Override PartName="/xl/worksheets/sheet6.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0.xml" ContentType="application/vnd.openxmlformats-officedocument.spreadsheetml.worksheet+xml"/>
  <Override PartName="/xl/comments2.xml" ContentType="application/vnd.openxmlformats-officedocument.spreadsheetml.comments+xml"/>
  <Override PartName="/xl/sharedStrings.xml" ContentType="application/vnd.openxmlformats-officedocument.spreadsheetml.sharedStrings+xml"/>
  <Override PartName="/xl/drawings/vmlDrawing7.vml" ContentType="application/vnd.openxmlformats-officedocument.vmlDrawing"/>
  <Override PartName="/xl/drawings/vmlDrawing6.vml" ContentType="application/vnd.openxmlformats-officedocument.vmlDrawing"/>
  <Override PartName="/xl/drawings/vmlDrawing1.vml" ContentType="application/vnd.openxmlformats-officedocument.vmlDrawing"/>
  <Override PartName="/xl/drawings/vmlDrawing8.vml" ContentType="application/vnd.openxmlformats-officedocument.vmlDrawing"/>
  <Override PartName="/xl/drawings/drawing1.xml" ContentType="application/vnd.openxmlformats-officedocument.drawing+xml"/>
  <Override PartName="/xl/drawings/vmlDrawing2.vml" ContentType="application/vnd.openxmlformats-officedocument.vmlDrawing"/>
  <Override PartName="/xl/drawings/_rels/drawing1.xml.rels" ContentType="application/vnd.openxmlformats-package.relationships+xml"/>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_rels/.rels" ContentType="application/vnd.openxmlformats-package.relationship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xplanatory Notes" sheetId="1" state="visible" r:id="rId2"/>
    <sheet name="Total Budget" sheetId="2" state="visible" r:id="rId3"/>
    <sheet name="Various Cost Planning" sheetId="3" state="visible" r:id="rId4"/>
    <sheet name="Pers Plan 1" sheetId="4" state="visible" r:id="rId5"/>
    <sheet name="Pers Plan 2" sheetId="5" state="visible" r:id="rId6"/>
    <sheet name="Pers Plan 3" sheetId="6" state="visible" r:id="rId7"/>
    <sheet name="Pers NF-Doktorand 1" sheetId="7" state="visible" r:id="rId8"/>
    <sheet name="Pers NF Doktorand 2" sheetId="8" state="visible" r:id="rId9"/>
    <sheet name="Pers NF PostDoc" sheetId="9" state="visible" r:id="rId10"/>
    <sheet name="Pers NF weitere MA" sheetId="10" state="visible" r:id="rId11"/>
    <sheet name="Pers Plan NLS 1" sheetId="11" state="visible" r:id="rId12"/>
    <sheet name="Pers Plan NLS 2" sheetId="12" state="visible" r:id="rId13"/>
    <sheet name="Pers Plan NLS 3" sheetId="13" state="visible" r:id="rId14"/>
    <sheet name="SV-Sätze" sheetId="14" state="hidden" r:id="rId15"/>
    <sheet name="PK-Sätze" sheetId="15" state="hidden" r:id="rId16"/>
    <sheet name="FAK" sheetId="16" state="hidden" r:id="rId17"/>
    <sheet name="Tabelle1" sheetId="17" state="hidden" r:id="rId18"/>
    <sheet name="Tabelle1 (2)" sheetId="18" state="hidden" r:id="rId19"/>
  </sheets>
  <definedNames>
    <definedName function="false" hidden="false" localSheetId="0" name="_xlnm.Print_Area" vbProcedure="false">'Explanatory Notes'!$A$1:$D$19</definedName>
    <definedName function="false" hidden="false" localSheetId="15" name="_xlnm.Print_Area" vbProcedure="false">FAK!$B$24:$H$108</definedName>
    <definedName function="false" hidden="false" localSheetId="14" name="_xlnm.Print_Area" vbProcedure="false">'PK-Sätze'!$B$1:$H$38</definedName>
    <definedName function="false" hidden="false" localSheetId="13" name="_xlnm.Print_Area" vbProcedure="false">'SV-Sätze'!$A$1:$P$24</definedName>
    <definedName function="false" hidden="true" localSheetId="1" name="_xlnm._FilterDatabase" vbProcedure="false">'Total Budget'!$J$11:$J$13</definedName>
    <definedName function="false" hidden="false" localSheetId="1" name="_xlnm.Criteria" vbProcedure="false">'Total Budget'!$J$12:$J$13</definedName>
    <definedName function="false" hidden="false" localSheetId="1" name="_xlnm.Extract" vbProcedure="false">'Total Budget'!$B$13</definedName>
    <definedName function="false" hidden="false" name="Checked" vbProcedure="false">'Total Budget'!$O$14:$O$21</definedName>
    <definedName function="false" hidden="false" localSheetId="0" name="OLE_LINK1" vbProcedure="false">'Explanatory Notes'!$L$13</definedName>
  </definedNames>
  <calcPr iterateCount="100" refMode="A1" iterate="false" iterateDelta="0.0001"/>
  <extLst>
    <ext xmlns:loext="http://schemas.libreoffice.org/" uri="{7626C862-2A13-11E5-B345-FEFF819CDC9F}">
      <loext:extCalcPr stringRefSyntax="ExcelA1"/>
    </ext>
  </extLst>
</workbook>
</file>

<file path=xl/comments10.xml><?xml version="1.0" encoding="utf-8"?>
<comments xmlns="http://schemas.openxmlformats.org/spreadsheetml/2006/main" xmlns:xdr="http://schemas.openxmlformats.org/drawingml/2006/spreadsheetDrawing">
  <authors>
    <author> </author>
  </authors>
  <commentList>
    <comment ref="D2" authorId="0">
      <text>
        <r>
          <rPr>
            <sz val="10"/>
            <color rgb="FF000000"/>
            <rFont val="Tahoma"/>
            <family val="2"/>
            <charset val="1"/>
          </rPr>
          <t xml:space="preserve">Please choose</t>
        </r>
      </text>
    </comment>
  </commentList>
</comments>
</file>

<file path=xl/comments2.xml><?xml version="1.0" encoding="utf-8"?>
<comments xmlns="http://schemas.openxmlformats.org/spreadsheetml/2006/main" xmlns:xdr="http://schemas.openxmlformats.org/drawingml/2006/spreadsheetDrawing">
  <authors>
    <author> </author>
  </authors>
  <commentList>
    <comment ref="B5" authorId="0">
      <text>
        <r>
          <rPr>
            <sz val="10"/>
            <color rgb="FF000000"/>
            <rFont val="Tahoma"/>
            <family val="2"/>
            <charset val="1"/>
          </rPr>
          <t xml:space="preserve">Please select project type</t>
        </r>
      </text>
    </comment>
    <comment ref="C3" authorId="0">
      <text>
        <r>
          <rPr>
            <sz val="10"/>
            <color rgb="FF000000"/>
            <rFont val="Tahoma"/>
            <family val="2"/>
            <charset val="1"/>
          </rPr>
          <t xml:space="preserve">Please insert name of co-applicant</t>
        </r>
      </text>
    </comment>
    <comment ref="C5" authorId="0">
      <text>
        <r>
          <rPr>
            <sz val="10"/>
            <color rgb="FF000000"/>
            <rFont val="Tahoma"/>
            <family val="2"/>
            <charset val="1"/>
          </rPr>
          <t xml:space="preserve">If "Other", please specify source of funding</t>
        </r>
      </text>
    </comment>
    <comment ref="C10" authorId="0">
      <text>
        <r>
          <rPr>
            <sz val="10"/>
            <color rgb="FF000000"/>
            <rFont val="Tahoma"/>
            <family val="2"/>
            <charset val="1"/>
          </rPr>
          <t xml:space="preserve">Please type month/year to month/year
</t>
        </r>
      </text>
    </comment>
    <comment ref="C11" authorId="0">
      <text>
        <r>
          <rPr>
            <sz val="10"/>
            <color rgb="FF000000"/>
            <rFont val="Tahoma"/>
            <family val="2"/>
            <charset val="1"/>
          </rPr>
          <t xml:space="preserve">Please insert number of months</t>
        </r>
      </text>
    </comment>
  </commentList>
</comments>
</file>

<file path=xl/comments4.xml><?xml version="1.0" encoding="utf-8"?>
<comments xmlns="http://schemas.openxmlformats.org/spreadsheetml/2006/main" xmlns:xdr="http://schemas.openxmlformats.org/drawingml/2006/spreadsheetDrawing">
  <authors>
    <author> </author>
  </authors>
  <commentList>
    <comment ref="D2" authorId="0">
      <text>
        <r>
          <rPr>
            <sz val="10"/>
            <color rgb="FF000000"/>
            <rFont val="Tahoma"/>
            <family val="2"/>
            <charset val="1"/>
          </rPr>
          <t xml:space="preserve">Please choose</t>
        </r>
      </text>
    </comment>
  </commentList>
</comments>
</file>

<file path=xl/comments5.xml><?xml version="1.0" encoding="utf-8"?>
<comments xmlns="http://schemas.openxmlformats.org/spreadsheetml/2006/main" xmlns:xdr="http://schemas.openxmlformats.org/drawingml/2006/spreadsheetDrawing">
  <authors>
    <author> </author>
  </authors>
  <commentList>
    <comment ref="D2" authorId="0">
      <text>
        <r>
          <rPr>
            <sz val="10"/>
            <color rgb="FF000000"/>
            <rFont val="Tahoma"/>
            <family val="2"/>
            <charset val="1"/>
          </rPr>
          <t xml:space="preserve">Please choose</t>
        </r>
      </text>
    </comment>
  </commentList>
</comments>
</file>

<file path=xl/comments6.xml><?xml version="1.0" encoding="utf-8"?>
<comments xmlns="http://schemas.openxmlformats.org/spreadsheetml/2006/main" xmlns:xdr="http://schemas.openxmlformats.org/drawingml/2006/spreadsheetDrawing">
  <authors>
    <author> </author>
  </authors>
  <commentList>
    <comment ref="D2" authorId="0">
      <text>
        <r>
          <rPr>
            <sz val="10"/>
            <color rgb="FF000000"/>
            <rFont val="Tahoma"/>
            <family val="2"/>
            <charset val="1"/>
          </rPr>
          <t xml:space="preserve">Please choose</t>
        </r>
      </text>
    </comment>
  </commentList>
</comments>
</file>

<file path=xl/comments7.xml><?xml version="1.0" encoding="utf-8"?>
<comments xmlns="http://schemas.openxmlformats.org/spreadsheetml/2006/main" xmlns:xdr="http://schemas.openxmlformats.org/drawingml/2006/spreadsheetDrawing">
  <authors>
    <author> </author>
  </authors>
  <commentList>
    <comment ref="D2" authorId="0">
      <text>
        <r>
          <rPr>
            <sz val="10"/>
            <color rgb="FF000000"/>
            <rFont val="Tahoma"/>
            <family val="2"/>
            <charset val="1"/>
          </rPr>
          <t xml:space="preserve">Please choose</t>
        </r>
      </text>
    </comment>
  </commentList>
</comments>
</file>

<file path=xl/comments8.xml><?xml version="1.0" encoding="utf-8"?>
<comments xmlns="http://schemas.openxmlformats.org/spreadsheetml/2006/main" xmlns:xdr="http://schemas.openxmlformats.org/drawingml/2006/spreadsheetDrawing">
  <authors>
    <author> </author>
  </authors>
  <commentList>
    <comment ref="D2" authorId="0">
      <text>
        <r>
          <rPr>
            <sz val="10"/>
            <color rgb="FF000000"/>
            <rFont val="Tahoma"/>
            <family val="2"/>
            <charset val="1"/>
          </rPr>
          <t xml:space="preserve">Please choose</t>
        </r>
      </text>
    </comment>
  </commentList>
</comments>
</file>

<file path=xl/comments9.xml><?xml version="1.0" encoding="utf-8"?>
<comments xmlns="http://schemas.openxmlformats.org/spreadsheetml/2006/main" xmlns:xdr="http://schemas.openxmlformats.org/drawingml/2006/spreadsheetDrawing">
  <authors>
    <author> </author>
  </authors>
  <commentList>
    <comment ref="D2" authorId="0">
      <text>
        <r>
          <rPr>
            <sz val="10"/>
            <color rgb="FF000000"/>
            <rFont val="Tahoma"/>
            <family val="2"/>
            <charset val="1"/>
          </rPr>
          <t xml:space="preserve">Please choose</t>
        </r>
      </text>
    </comment>
  </commentList>
</comments>
</file>

<file path=xl/sharedStrings.xml><?xml version="1.0" encoding="utf-8"?>
<sst xmlns="http://schemas.openxmlformats.org/spreadsheetml/2006/main" count="1442" uniqueCount="382">
  <si>
    <t xml:space="preserve">Explanatory Notes Cost Planning Tool</t>
  </si>
  <si>
    <t xml:space="preserve">For NF and EU project planning, please contact your third party responsible!</t>
  </si>
  <si>
    <t xml:space="preserve">Sheet</t>
  </si>
  <si>
    <t xml:space="preserve">Content</t>
  </si>
  <si>
    <t xml:space="preserve">What to do?</t>
  </si>
  <si>
    <t xml:space="preserve">Who?</t>
  </si>
  <si>
    <t xml:space="preserve">Total Budget</t>
  </si>
  <si>
    <t xml:space="preserve">General information about the project</t>
  </si>
  <si>
    <t xml:space="preserve">Insert name of applicant, project type, project title, project duration</t>
  </si>
  <si>
    <t xml:space="preserve">Researcher</t>
  </si>
  <si>
    <t xml:space="preserve">Define VAT, overhead, credit #, cost center, calculation check, date</t>
  </si>
  <si>
    <t xml:space="preserve">Third party funds team</t>
  </si>
  <si>
    <t xml:space="preserve">Cost overview in Swiss Francs (CHF)</t>
  </si>
  <si>
    <t xml:space="preserve">Automatic consolidation of the planned personnel and various cost data. Personnel cost are shown in the appropriate year. The sum of the various cost data can be split manually to the approriate year if wished.</t>
  </si>
  <si>
    <t xml:space="preserve">Formula, researcher</t>
  </si>
  <si>
    <t xml:space="preserve">Cost overview in EURO (€) or US Dollar (US$)</t>
  </si>
  <si>
    <t xml:space="preserve">Automatic calculation of the consolidated planned personnel and various cost data in the according currency (exchange course predefined by the third party funds team)</t>
  </si>
  <si>
    <t xml:space="preserve">Formula</t>
  </si>
  <si>
    <t xml:space="preserve">Various Cost Planning</t>
  </si>
  <si>
    <t xml:space="preserve">The common categories for research budgeting: machines, consumables, travel and field expenses and other expenses.</t>
  </si>
  <si>
    <t xml:space="preserve">Please insert the budget numbers</t>
  </si>
  <si>
    <t xml:space="preserve">Pers Plan 1 - 3</t>
  </si>
  <si>
    <t xml:space="preserve">3 sheets for the planning of lump sum salaries such as PhDs, Postdocs and Scientific Assistants</t>
  </si>
  <si>
    <t xml:space="preserve">Enter name of planned person (if known). If not, please enter "NN"</t>
  </si>
  <si>
    <t xml:space="preserve">Please choose position and "Funktionsstufe": Pension plan will  be defined automatically afterwards. </t>
  </si>
  <si>
    <t xml:space="preserve">Please enter employment rate, age, number of children of which age category: Yearly salary and social security will be calculated automatically</t>
  </si>
  <si>
    <t xml:space="preserve">Please insert number of months in the according year: The cost will be calculated</t>
  </si>
  <si>
    <t xml:space="preserve">Pers PhD NF 1-2</t>
  </si>
  <si>
    <t xml:space="preserve">2 sheets for the planning of lump sum salaries such as PhDs funded by SNF</t>
  </si>
  <si>
    <t xml:space="preserve">see explanation "Pers Plan 1-3"</t>
  </si>
  <si>
    <t xml:space="preserve">Pers PhD PostDoc</t>
  </si>
  <si>
    <t xml:space="preserve">1 sheet for the planning of lump sum salaries such as PostDocs funded by SNF</t>
  </si>
  <si>
    <t xml:space="preserve">Pers PhD weitere MA</t>
  </si>
  <si>
    <t xml:space="preserve">2 sheet for the planning of lump sum salaries such as other employees funded by SNF</t>
  </si>
  <si>
    <t xml:space="preserve">Pers Plan NLS 1 - 3</t>
  </si>
  <si>
    <t xml:space="preserve">3 sheets for NLS employees</t>
  </si>
  <si>
    <t xml:space="preserve">Please contact your third party fund responsible for support</t>
  </si>
  <si>
    <t xml:space="preserve">Researcher, third party funds team</t>
  </si>
  <si>
    <t xml:space="preserve">Information regarding salary is not a binding offer but only for budget purposes</t>
  </si>
  <si>
    <t xml:space="preserve">Budget Overview</t>
  </si>
  <si>
    <t xml:space="preserve">Main Applicant</t>
  </si>
  <si>
    <t xml:space="preserve">Carlos Melian</t>
  </si>
  <si>
    <t xml:space="preserve">Project Type</t>
  </si>
  <si>
    <t xml:space="preserve">Co-Applicant</t>
  </si>
  <si>
    <t xml:space="preserve">Victor Eguiluz</t>
  </si>
  <si>
    <t xml:space="preserve">EU Project</t>
  </si>
  <si>
    <t xml:space="preserve">SNF Project</t>
  </si>
  <si>
    <t xml:space="preserve">Other, please specify</t>
  </si>
  <si>
    <t xml:space="preserve">AI for Earth innovation National Geographic and microsoft research </t>
  </si>
  <si>
    <t xml:space="preserve">FOEN (Bafu) Project</t>
  </si>
  <si>
    <t xml:space="preserve">Project Title</t>
  </si>
  <si>
    <t xml:space="preserve">Deep process-based learning networks for Biodiversity research</t>
  </si>
  <si>
    <t xml:space="preserve">Project Duration</t>
  </si>
  <si>
    <t xml:space="preserve">(from to)</t>
  </si>
  <si>
    <t xml:space="preserve">01.03.2020-31.01.2021</t>
  </si>
  <si>
    <t xml:space="preserve">VAT</t>
  </si>
  <si>
    <t xml:space="preserve">Percentag</t>
  </si>
  <si>
    <t xml:space="preserve">(in months)</t>
  </si>
  <si>
    <t xml:space="preserve">Yes</t>
  </si>
  <si>
    <t xml:space="preserve">No</t>
  </si>
  <si>
    <t xml:space="preserve">Subject to VAT</t>
  </si>
  <si>
    <t xml:space="preserve">(will be filled in by Finance Department)</t>
  </si>
  <si>
    <t xml:space="preserve">GM</t>
  </si>
  <si>
    <t xml:space="preserve">Subject to Overhead</t>
  </si>
  <si>
    <t xml:space="preserve">SK</t>
  </si>
  <si>
    <t xml:space="preserve">AG</t>
  </si>
  <si>
    <r>
      <rPr>
        <b val="true"/>
        <sz val="11"/>
        <rFont val="Calibri"/>
        <family val="2"/>
        <charset val="1"/>
      </rPr>
      <t xml:space="preserve">Credit No. </t>
    </r>
    <r>
      <rPr>
        <sz val="11"/>
        <rFont val="Calibri"/>
        <family val="2"/>
        <charset val="1"/>
      </rPr>
      <t xml:space="preserve">(if available)</t>
    </r>
  </si>
  <si>
    <t xml:space="preserve">Calculation checked by</t>
  </si>
  <si>
    <t xml:space="preserve">BB</t>
  </si>
  <si>
    <t xml:space="preserve">ND</t>
  </si>
  <si>
    <t xml:space="preserve">Profit Center </t>
  </si>
  <si>
    <t xml:space="preserve">1250 Carlos Melian</t>
  </si>
  <si>
    <t xml:space="preserve">Date</t>
  </si>
  <si>
    <t xml:space="preserve">EK</t>
  </si>
  <si>
    <t xml:space="preserve">AI</t>
  </si>
  <si>
    <t xml:space="preserve">BM</t>
  </si>
  <si>
    <t xml:space="preserve">Cost Overview (CHF)</t>
  </si>
  <si>
    <t xml:space="preserve">Year</t>
  </si>
  <si>
    <t xml:space="preserve">Overhead</t>
  </si>
  <si>
    <t xml:space="preserve">Percentage</t>
  </si>
  <si>
    <t xml:space="preserve">Total</t>
  </si>
  <si>
    <t xml:space="preserve">control</t>
  </si>
  <si>
    <t xml:space="preserve">EU I</t>
  </si>
  <si>
    <t xml:space="preserve">Personnel Expenses</t>
  </si>
  <si>
    <t xml:space="preserve">EU II</t>
  </si>
  <si>
    <t xml:space="preserve">Machines</t>
  </si>
  <si>
    <t xml:space="preserve">please spread</t>
  </si>
  <si>
    <t xml:space="preserve">Consumables</t>
  </si>
  <si>
    <t xml:space="preserve">according to</t>
  </si>
  <si>
    <t xml:space="preserve">Other</t>
  </si>
  <si>
    <t xml:space="preserve">Travel and Field Expenses</t>
  </si>
  <si>
    <t xml:space="preserve">expected</t>
  </si>
  <si>
    <t xml:space="preserve">spending</t>
  </si>
  <si>
    <t xml:space="preserve">Subtotal I</t>
  </si>
  <si>
    <t xml:space="preserve">Overhead </t>
  </si>
  <si>
    <t xml:space="preserve">Subtotal II</t>
  </si>
  <si>
    <t xml:space="preserve">VAT (7.7%)</t>
  </si>
  <si>
    <t xml:space="preserve">Total (CHF)</t>
  </si>
  <si>
    <t xml:space="preserve">Currency</t>
  </si>
  <si>
    <t xml:space="preserve">Course</t>
  </si>
  <si>
    <t xml:space="preserve">Foreign Currence</t>
  </si>
  <si>
    <t xml:space="preserve">US$</t>
  </si>
  <si>
    <t xml:space="preserve">€</t>
  </si>
  <si>
    <t xml:space="preserve">Currency Exchange Course</t>
  </si>
  <si>
    <t xml:space="preserve">abzüglich 0.10 Rappen</t>
  </si>
  <si>
    <t xml:space="preserve">Cost Overview (Foreign Currency)</t>
  </si>
  <si>
    <t xml:space="preserve">1010 Carsten Schubert</t>
  </si>
  <si>
    <t xml:space="preserve">1020 Alfred Wüest</t>
  </si>
  <si>
    <t xml:space="preserve">1025 Damien Bouffard</t>
  </si>
  <si>
    <t xml:space="preserve">1030 Martin Schmid</t>
  </si>
  <si>
    <t xml:space="preserve">1035 Daniel Odermatt</t>
  </si>
  <si>
    <t xml:space="preserve">1040 Nathalie Dubois</t>
  </si>
  <si>
    <t xml:space="preserve">1060 Helmut Bürgmann</t>
  </si>
  <si>
    <t xml:space="preserve">1070 Beat Müller</t>
  </si>
  <si>
    <t xml:space="preserve">1080 Carsten Schubert</t>
  </si>
  <si>
    <t xml:space="preserve">1085 Christine Weber</t>
  </si>
  <si>
    <t xml:space="preserve">Total (Foreign Currency)</t>
  </si>
  <si>
    <t xml:space="preserve">1090 Bernhard Wehrli</t>
  </si>
  <si>
    <t xml:space="preserve">1110 Christoph Vorburger</t>
  </si>
  <si>
    <t xml:space="preserve">1115 Piet Spaak</t>
  </si>
  <si>
    <t xml:space="preserve">NF Personnel</t>
  </si>
  <si>
    <t xml:space="preserve">1120 Florian Altermatt</t>
  </si>
  <si>
    <t xml:space="preserve">1130 Christopher Robinson</t>
  </si>
  <si>
    <t xml:space="preserve">Salary</t>
  </si>
  <si>
    <t xml:space="preserve">1135 Anita Narvani</t>
  </si>
  <si>
    <t xml:space="preserve">Social Security (16 %)</t>
  </si>
  <si>
    <t xml:space="preserve">1140 Christoph Vorburger</t>
  </si>
  <si>
    <t xml:space="preserve">1150 Katja Räsänen</t>
  </si>
  <si>
    <t xml:space="preserve">1170 Jukka Jokela</t>
  </si>
  <si>
    <t xml:space="preserve">1180 Francesco Pomati</t>
  </si>
  <si>
    <t xml:space="preserve">1210 Ole Seehausen</t>
  </si>
  <si>
    <t xml:space="preserve">1230 Philine Feulner</t>
  </si>
  <si>
    <t xml:space="preserve">1240 Ole Seehausen</t>
  </si>
  <si>
    <t xml:space="preserve">1260 Jakob Brodersen</t>
  </si>
  <si>
    <t xml:space="preserve">1270 Edwin Blake Matthews</t>
  </si>
  <si>
    <t xml:space="preserve">2010 Juliane Hollender</t>
  </si>
  <si>
    <t xml:space="preserve">2020 Kathrin Fenner</t>
  </si>
  <si>
    <t xml:space="preserve">2030 Heinz Peter Singer</t>
  </si>
  <si>
    <t xml:space="preserve">2040 Christian Stamm</t>
  </si>
  <si>
    <t xml:space="preserve">2050 Elisabeth Janssen</t>
  </si>
  <si>
    <t xml:space="preserve">2060 Thomas Hofstetter</t>
  </si>
  <si>
    <t xml:space="preserve">2070 Christa Mc Ardell</t>
  </si>
  <si>
    <t xml:space="preserve">2090 Juliane Hollender</t>
  </si>
  <si>
    <t xml:space="preserve">2110 Martin Ackermann</t>
  </si>
  <si>
    <t xml:space="preserve">2120 Martin Ackermann</t>
  </si>
  <si>
    <t xml:space="preserve">2130 Hans-Peter Kohler</t>
  </si>
  <si>
    <t xml:space="preserve">2140 Frederik Hammes</t>
  </si>
  <si>
    <t xml:space="preserve">2150 David Johnson</t>
  </si>
  <si>
    <t xml:space="preserve">2160 Timothy Julian</t>
  </si>
  <si>
    <t xml:space="preserve">2210 Kristin Schirmer</t>
  </si>
  <si>
    <t xml:space="preserve">2215 Kristin Schirmer</t>
  </si>
  <si>
    <t xml:space="preserve">2230 Marc Suter</t>
  </si>
  <si>
    <t xml:space="preserve">2240 Renata Behra</t>
  </si>
  <si>
    <t xml:space="preserve">2250 Kristin Schirmer</t>
  </si>
  <si>
    <t xml:space="preserve">2260 Anze Zupanic</t>
  </si>
  <si>
    <t xml:space="preserve">2270 Colette vom Berg-Maurer</t>
  </si>
  <si>
    <t xml:space="preserve">2280 Ahmed Tlili</t>
  </si>
  <si>
    <t xml:space="preserve">3010 Michael Berg</t>
  </si>
  <si>
    <t xml:space="preserve">3015 Lenny Winkel</t>
  </si>
  <si>
    <t xml:space="preserve">3020 Joaquin Gimenez Martinez</t>
  </si>
  <si>
    <t xml:space="preserve">3030 Michael Berg</t>
  </si>
  <si>
    <t xml:space="preserve">3040 Urs von Gunten</t>
  </si>
  <si>
    <t xml:space="preserve">3050 Stephan Hug</t>
  </si>
  <si>
    <t xml:space="preserve">3060 Mario Schirmer</t>
  </si>
  <si>
    <t xml:space="preserve">3070 Andreas Voegelin</t>
  </si>
  <si>
    <t xml:space="preserve">3080 Rolf Kipfer</t>
  </si>
  <si>
    <t xml:space="preserve">3110 Eberhard Morgenroth</t>
  </si>
  <si>
    <t xml:space="preserve">3121 Marc Böhler</t>
  </si>
  <si>
    <t xml:space="preserve">3135 Ralf Kägi</t>
  </si>
  <si>
    <t xml:space="preserve">3140 Adriano Joss</t>
  </si>
  <si>
    <t xml:space="preserve">3150 Eberhard Morgenroth</t>
  </si>
  <si>
    <t xml:space="preserve">3170 Kai Udert</t>
  </si>
  <si>
    <t xml:space="preserve">3180 Kris Villez</t>
  </si>
  <si>
    <t xml:space="preserve">3190 Nicolas Derlon</t>
  </si>
  <si>
    <t xml:space="preserve">3240 Max Maurer</t>
  </si>
  <si>
    <t xml:space="preserve">3260 Christoph Ort</t>
  </si>
  <si>
    <t xml:space="preserve">3270 Tove Larsen</t>
  </si>
  <si>
    <t xml:space="preserve">3280 Jörg Rieckerman</t>
  </si>
  <si>
    <t xml:space="preserve">3290 Joao Leitao</t>
  </si>
  <si>
    <t xml:space="preserve">3310 Christoph Lüthi</t>
  </si>
  <si>
    <t xml:space="preserve">3320 Regula Meierhofer</t>
  </si>
  <si>
    <t xml:space="preserve">3330 Christoph Lüthi</t>
  </si>
  <si>
    <t xml:space="preserve">3340 Sara Marks</t>
  </si>
  <si>
    <t xml:space="preserve">3350 Linda Strande</t>
  </si>
  <si>
    <t xml:space="preserve">3360 Christian Zurbrügg</t>
  </si>
  <si>
    <t xml:space="preserve">3399 Christoph Lüthi</t>
  </si>
  <si>
    <t xml:space="preserve">4010 Bernhard Truffer</t>
  </si>
  <si>
    <t xml:space="preserve">4020 Karin Ingold</t>
  </si>
  <si>
    <t xml:space="preserve">4030 Roy Brouwer</t>
  </si>
  <si>
    <t xml:space="preserve">4040 Bernhard Truffer</t>
  </si>
  <si>
    <t xml:space="preserve">4042 Sabine Hoffmann</t>
  </si>
  <si>
    <t xml:space="preserve">4043 Christian Binz</t>
  </si>
  <si>
    <t xml:space="preserve">4050 Judit Lienert</t>
  </si>
  <si>
    <t xml:space="preserve">4060 Hans-Joachim Mosler</t>
  </si>
  <si>
    <t xml:space="preserve">4110 Peter Reichert</t>
  </si>
  <si>
    <t xml:space="preserve">4125 Jonas Sukys</t>
  </si>
  <si>
    <t xml:space="preserve">4130 Fabrizio Fenicia</t>
  </si>
  <si>
    <t xml:space="preserve">4135 Marco Baity Jesi</t>
  </si>
  <si>
    <t xml:space="preserve">4140 Hong Yang</t>
  </si>
  <si>
    <t xml:space="preserve">4160 Hans-Peter Bader</t>
  </si>
  <si>
    <t xml:space="preserve">4170 Carlo Albert</t>
  </si>
  <si>
    <t xml:space="preserve">4180 Nele Schuwirth</t>
  </si>
  <si>
    <t xml:space="preserve">4190 Peter Reichert</t>
  </si>
  <si>
    <t xml:space="preserve">5110 Inge Werner</t>
  </si>
  <si>
    <t xml:space="preserve">8014 Rik Eggen</t>
  </si>
  <si>
    <t xml:space="preserve">8015 Janet Hering</t>
  </si>
  <si>
    <t xml:space="preserve">Pos.</t>
  </si>
  <si>
    <t xml:space="preserve">Name</t>
  </si>
  <si>
    <t xml:space="preserve">Cost in CHF</t>
  </si>
  <si>
    <t xml:space="preserve">Occasion</t>
  </si>
  <si>
    <t xml:space="preserve">internal Workshop</t>
  </si>
  <si>
    <t xml:space="preserve">Other Expenses</t>
  </si>
  <si>
    <t xml:space="preserve">Personnel Expenses - Person I</t>
  </si>
  <si>
    <t xml:space="preserve">Plandaten</t>
  </si>
  <si>
    <t xml:space="preserve">Position</t>
  </si>
  <si>
    <t xml:space="preserve">Postdoc 2</t>
  </si>
  <si>
    <t xml:space="preserve">Postdoc 3</t>
  </si>
  <si>
    <t xml:space="preserve">Database</t>
  </si>
  <si>
    <t xml:space="preserve">FS</t>
  </si>
  <si>
    <t xml:space="preserve">FS 1-9, Pauschal</t>
  </si>
  <si>
    <t xml:space="preserve">Name:</t>
  </si>
  <si>
    <t xml:space="preserve">PK-Plan</t>
  </si>
  <si>
    <t xml:space="preserve">Standardplan</t>
  </si>
  <si>
    <t xml:space="preserve">Doktoranden 1</t>
  </si>
  <si>
    <t xml:space="preserve">BG</t>
  </si>
  <si>
    <t xml:space="preserve">Doktoranden 2</t>
  </si>
  <si>
    <t xml:space="preserve">Alter</t>
  </si>
  <si>
    <t xml:space="preserve">Doktoranden 3/4</t>
  </si>
  <si>
    <t xml:space="preserve">Kinder&lt; 16; Anzahl</t>
  </si>
  <si>
    <t xml:space="preserve">Postdoc 1</t>
  </si>
  <si>
    <t xml:space="preserve">Kinder&gt; 16; Anzahl</t>
  </si>
  <si>
    <t xml:space="preserve">Kanton</t>
  </si>
  <si>
    <t xml:space="preserve">LU</t>
  </si>
  <si>
    <t xml:space="preserve">01.03.2020-31.12.2020</t>
  </si>
  <si>
    <t xml:space="preserve">01.01.2021-31.01.2021</t>
  </si>
  <si>
    <t xml:space="preserve">FS8, 3 Erf; C-Linie</t>
  </si>
  <si>
    <t xml:space="preserve">Jahresalär 100%</t>
  </si>
  <si>
    <t xml:space="preserve">Wiss Ass 1</t>
  </si>
  <si>
    <t xml:space="preserve">Wiss Ass 2</t>
  </si>
  <si>
    <t xml:space="preserve">Jahressalär BG</t>
  </si>
  <si>
    <t xml:space="preserve">Wiss Ass 3</t>
  </si>
  <si>
    <t xml:space="preserve">Versich.Verdienst</t>
  </si>
  <si>
    <t xml:space="preserve">FS7, 0 Erf, C-Linie</t>
  </si>
  <si>
    <t xml:space="preserve">AHV AG</t>
  </si>
  <si>
    <t xml:space="preserve">AHV Verw. Kosten</t>
  </si>
  <si>
    <t xml:space="preserve">Standard</t>
  </si>
  <si>
    <t xml:space="preserve">%</t>
  </si>
  <si>
    <t xml:space="preserve">ALV AG</t>
  </si>
  <si>
    <t xml:space="preserve">22-34</t>
  </si>
  <si>
    <t xml:space="preserve">BU AG</t>
  </si>
  <si>
    <t xml:space="preserve">35-44</t>
  </si>
  <si>
    <t xml:space="preserve">NBU AG</t>
  </si>
  <si>
    <t xml:space="preserve">45-49</t>
  </si>
  <si>
    <t xml:space="preserve">FAK</t>
  </si>
  <si>
    <t xml:space="preserve">50-54</t>
  </si>
  <si>
    <t xml:space="preserve">55-70</t>
  </si>
  <si>
    <t xml:space="preserve">PK AG Standard (BG)</t>
  </si>
  <si>
    <t xml:space="preserve">PK VW Kosten</t>
  </si>
  <si>
    <t xml:space="preserve">Koordinationsabzug</t>
  </si>
  <si>
    <t xml:space="preserve">Minimum</t>
  </si>
  <si>
    <t xml:space="preserve">ZH</t>
  </si>
  <si>
    <t xml:space="preserve">Kind 1 &lt; 16 Jahre</t>
  </si>
  <si>
    <t xml:space="preserve">Kind 2 &lt; 16 Jahre</t>
  </si>
  <si>
    <t xml:space="preserve">Kind 3 &gt; 16 Jahre, Ausbild</t>
  </si>
  <si>
    <t xml:space="preserve">TOTAL Full Year</t>
  </si>
  <si>
    <t xml:space="preserve">Teuerung (Faktor)</t>
  </si>
  <si>
    <t xml:space="preserve">Full year</t>
  </si>
  <si>
    <t xml:space="preserve">month</t>
  </si>
  <si>
    <t xml:space="preserve">Salär (inkl. FAK)</t>
  </si>
  <si>
    <t xml:space="preserve">Sozialversicherungen</t>
  </si>
  <si>
    <t xml:space="preserve">Bruttolohnkosten</t>
  </si>
  <si>
    <t xml:space="preserve">Total Months</t>
  </si>
  <si>
    <t xml:space="preserve">Anzahl Monate</t>
  </si>
  <si>
    <t xml:space="preserve">NF</t>
  </si>
  <si>
    <t xml:space="preserve">Personnel Expenses - Person II</t>
  </si>
  <si>
    <t xml:space="preserve">Personnel Expenses - Person III</t>
  </si>
  <si>
    <t xml:space="preserve">Personnel Expenses - SNF I</t>
  </si>
  <si>
    <t xml:space="preserve">NF Doktoranden 1</t>
  </si>
  <si>
    <t xml:space="preserve">Jahressalär 100%</t>
  </si>
  <si>
    <t xml:space="preserve">NF Doktoranden 2</t>
  </si>
  <si>
    <t xml:space="preserve">NF Doktoranden 3/4</t>
  </si>
  <si>
    <t xml:space="preserve">PK AG Standard</t>
  </si>
  <si>
    <t xml:space="preserve">FS 10-12</t>
  </si>
  <si>
    <t xml:space="preserve">Kaderplan 1</t>
  </si>
  <si>
    <t xml:space="preserve">FS 13 -15</t>
  </si>
  <si>
    <t xml:space="preserve">Kaderplan 2</t>
  </si>
  <si>
    <t xml:space="preserve">Jahr 1</t>
  </si>
  <si>
    <t xml:space="preserve">Jahr 2</t>
  </si>
  <si>
    <t xml:space="preserve">Jahr 3</t>
  </si>
  <si>
    <t xml:space="preserve">Jahr 4</t>
  </si>
  <si>
    <t xml:space="preserve">Personnel Expenses - SNF II</t>
  </si>
  <si>
    <t xml:space="preserve">Personnel Expenses - SNF PostDoc I</t>
  </si>
  <si>
    <t xml:space="preserve">N.N.</t>
  </si>
  <si>
    <t xml:space="preserve">NF PostDoc 1</t>
  </si>
  <si>
    <t xml:space="preserve">NF PostDoc 2</t>
  </si>
  <si>
    <t xml:space="preserve">NF PostDoc 3</t>
  </si>
  <si>
    <t xml:space="preserve">Personnel Expenses - SNF weitere Mitarbeitende I</t>
  </si>
  <si>
    <t xml:space="preserve">N. N.</t>
  </si>
  <si>
    <t xml:space="preserve">Weitere Mitarbeitende gem. SNF</t>
  </si>
  <si>
    <t xml:space="preserve"> -Diplomierte Mitarbeitende, die keine Promotion anstreben</t>
  </si>
  <si>
    <t xml:space="preserve"> -promovierte Mitarbeitende, die keine wissenschaftliche Qualifikationsstelle innehaben</t>
  </si>
  <si>
    <t xml:space="preserve"> -technische Mitarbeitende</t>
  </si>
  <si>
    <t xml:space="preserve"> -Hilfskräfte</t>
  </si>
  <si>
    <t xml:space="preserve">NF weitere MA 1</t>
  </si>
  <si>
    <t xml:space="preserve">NF weitere MA 2</t>
  </si>
  <si>
    <t xml:space="preserve">NF weitere MA 3</t>
  </si>
  <si>
    <t xml:space="preserve">Personnel Expenses - Person IV</t>
  </si>
  <si>
    <t xml:space="preserve">Versich.Verdienst 100%</t>
  </si>
  <si>
    <t xml:space="preserve">PK AG Kader 1 (BG)</t>
  </si>
  <si>
    <t xml:space="preserve">PK AG Kader 2 (BG)</t>
  </si>
  <si>
    <t xml:space="preserve">Personnel Expenses - Person V</t>
  </si>
  <si>
    <t xml:space="preserve">Lohnbeiträge ab 01.01.2019</t>
  </si>
  <si>
    <t xml:space="preserve">Lohnbeiträge ab 01.01.2018</t>
  </si>
  <si>
    <t xml:space="preserve">Eawag</t>
  </si>
  <si>
    <t xml:space="preserve">Kinderpavillon</t>
  </si>
  <si>
    <t xml:space="preserve">Sozialversicherungszweig</t>
  </si>
  <si>
    <t xml:space="preserve">AN</t>
  </si>
  <si>
    <t xml:space="preserve">AHV</t>
  </si>
  <si>
    <t xml:space="preserve">IV</t>
  </si>
  <si>
    <t xml:space="preserve">EO</t>
  </si>
  <si>
    <t xml:space="preserve">Total AHV/IV/EO</t>
  </si>
  <si>
    <t xml:space="preserve">AHV Verwaltungskosten vom AHV-Beitrag AN und AG</t>
  </si>
  <si>
    <t xml:space="preserve">ALV1 für Einkommen bis CHF 126'000</t>
  </si>
  <si>
    <t xml:space="preserve">ALV2 für Einkommen zwischen CHF 126'000 - 315'000</t>
  </si>
  <si>
    <t xml:space="preserve">BU</t>
  </si>
  <si>
    <t xml:space="preserve">enfällt</t>
  </si>
  <si>
    <t xml:space="preserve">NBU</t>
  </si>
  <si>
    <t xml:space="preserve">FAK-Beitrag BE</t>
  </si>
  <si>
    <t xml:space="preserve">FAK-Beitrag SG</t>
  </si>
  <si>
    <t xml:space="preserve">FAK-Beitrag ZH</t>
  </si>
  <si>
    <t xml:space="preserve">FAK-Beitrag AG</t>
  </si>
  <si>
    <t xml:space="preserve">FAK-Beitrag LU</t>
  </si>
  <si>
    <t xml:space="preserve">FAK-Beitrag GR</t>
  </si>
  <si>
    <t xml:space="preserve">FAK-Beitrag  TI</t>
  </si>
  <si>
    <t xml:space="preserve">FAK-Beitrag VD</t>
  </si>
  <si>
    <t xml:space="preserve">Zürich Risikoversicherung </t>
  </si>
  <si>
    <t xml:space="preserve">52.10/
Kopf</t>
  </si>
  <si>
    <t xml:space="preserve">monatl. 0.65% vom Salär als Option</t>
  </si>
  <si>
    <t xml:space="preserve">Zürich Risikoversicherung Lernende </t>
  </si>
  <si>
    <t xml:space="preserve">Krankentaggeld</t>
  </si>
  <si>
    <t xml:space="preserve">0.365% 
max. 
300'000.--</t>
  </si>
  <si>
    <t xml:space="preserve">0.73% 
max. 300'000.--</t>
  </si>
  <si>
    <t xml:space="preserve">PK-Sätze 2019</t>
  </si>
  <si>
    <t xml:space="preserve">PK-Sätze 2016</t>
  </si>
  <si>
    <t xml:space="preserve">Standardplan (bis FS 9)</t>
  </si>
  <si>
    <t xml:space="preserve">Beitrag AG pro Mt</t>
  </si>
  <si>
    <t xml:space="preserve">%Risiko</t>
  </si>
  <si>
    <t xml:space="preserve">Total%</t>
  </si>
  <si>
    <t xml:space="preserve">45-54</t>
  </si>
  <si>
    <t xml:space="preserve">(sofern in Publica vor 1.7.08)</t>
  </si>
  <si>
    <t xml:space="preserve">während 7 Jahre, d.h. bis 30.6.2015</t>
  </si>
  <si>
    <t xml:space="preserve">Karderplan 1 (bis FS 10 - 12)</t>
  </si>
  <si>
    <t xml:space="preserve">Kaderplan 2 (ab FS 13)</t>
  </si>
  <si>
    <t xml:space="preserve">Familienzulage (Kinderzulagen) 2019</t>
  </si>
  <si>
    <t xml:space="preserve">Anspruch</t>
  </si>
  <si>
    <t xml:space="preserve">2018 (100%)</t>
  </si>
  <si>
    <t xml:space="preserve">2019 (100%)</t>
  </si>
  <si>
    <t xml:space="preserve">Jahr</t>
  </si>
  <si>
    <t xml:space="preserve">Monat</t>
  </si>
  <si>
    <t xml:space="preserve">1. Kind</t>
  </si>
  <si>
    <t xml:space="preserve">weitere Kinder &lt; 16 Jahre</t>
  </si>
  <si>
    <t xml:space="preserve">weitere Kinder &gt; 16 Jahre</t>
  </si>
  <si>
    <t xml:space="preserve">01 - 49%</t>
  </si>
  <si>
    <t xml:space="preserve">&lt; 16 Jahre (Ansatz Kt.Zürich)</t>
  </si>
  <si>
    <t xml:space="preserve">&gt; 16 Jahre (Ansatz Kt.Zürich)</t>
  </si>
  <si>
    <t xml:space="preserve">&lt; 16 Jahre (Ansatz Kt.Luzern)</t>
  </si>
  <si>
    <t xml:space="preserve">&gt; 16 Jahre (Ansatz Kt.Luzern)</t>
  </si>
  <si>
    <t xml:space="preserve">gem. MS 17.12.2018</t>
  </si>
  <si>
    <t xml:space="preserve">Familienzulage (Kinderzulagen) 2018 </t>
  </si>
  <si>
    <t xml:space="preserve">2017 (100%)</t>
  </si>
  <si>
    <t xml:space="preserve">gem. MS 06.04.2018</t>
  </si>
  <si>
    <t xml:space="preserve">Familienzulage (Kinderzulagen) 2017 (NEU)</t>
  </si>
  <si>
    <t xml:space="preserve">2016 (100%)</t>
  </si>
  <si>
    <t xml:space="preserve">gem. MS 20.12.2016</t>
  </si>
  <si>
    <t xml:space="preserve">Familienzulage (Kinderzulagen) 2016 (NEU)</t>
  </si>
  <si>
    <t xml:space="preserve">2015 (100%)</t>
  </si>
  <si>
    <t xml:space="preserve">gem. MS 22.01.2016</t>
  </si>
  <si>
    <t xml:space="preserve">Familienzulage (Kinderzulagen) 2015 (NEU)</t>
  </si>
  <si>
    <t xml:space="preserve">2014 (100%)</t>
  </si>
  <si>
    <t xml:space="preserve">(2'520/210)</t>
  </si>
  <si>
    <t xml:space="preserve">Familienzulage (Kinderzulagen) 2014</t>
  </si>
  <si>
    <t xml:space="preserve">2013 (100%)</t>
  </si>
</sst>
</file>

<file path=xl/styles.xml><?xml version="1.0" encoding="utf-8"?>
<styleSheet xmlns="http://schemas.openxmlformats.org/spreadsheetml/2006/main">
  <numFmts count="11">
    <numFmt numFmtId="164" formatCode="General"/>
    <numFmt numFmtId="165" formatCode="#,##0"/>
    <numFmt numFmtId="166" formatCode="M/D/YYYY"/>
    <numFmt numFmtId="167" formatCode="0"/>
    <numFmt numFmtId="168" formatCode="0.00%"/>
    <numFmt numFmtId="169" formatCode="0%"/>
    <numFmt numFmtId="170" formatCode="_ * #,##0.00_ ;_ * \-#,##0.00_ ;_ * \-??_ ;_ @_ "/>
    <numFmt numFmtId="171" formatCode="0.00"/>
    <numFmt numFmtId="172" formatCode="#,##0.00"/>
    <numFmt numFmtId="173" formatCode="D\-MMM"/>
    <numFmt numFmtId="174" formatCode="0.0000%"/>
  </numFmts>
  <fonts count="38">
    <font>
      <sz val="10"/>
      <name val="Arial"/>
      <family val="0"/>
      <charset val="1"/>
    </font>
    <font>
      <sz val="10"/>
      <name val="Arial"/>
      <family val="0"/>
    </font>
    <font>
      <sz val="10"/>
      <name val="Arial"/>
      <family val="0"/>
    </font>
    <font>
      <sz val="10"/>
      <name val="Arial"/>
      <family val="0"/>
    </font>
    <font>
      <sz val="11"/>
      <color rgb="FF000000"/>
      <name val="Calibri"/>
      <family val="2"/>
      <charset val="1"/>
    </font>
    <font>
      <sz val="10"/>
      <name val="Calibri"/>
      <family val="2"/>
      <charset val="1"/>
    </font>
    <font>
      <b val="true"/>
      <sz val="18"/>
      <name val="Calibri"/>
      <family val="2"/>
      <charset val="1"/>
    </font>
    <font>
      <b val="true"/>
      <sz val="14"/>
      <name val="Calibri"/>
      <family val="2"/>
      <charset val="1"/>
    </font>
    <font>
      <b val="true"/>
      <sz val="14"/>
      <color rgb="FFC00000"/>
      <name val="Calibri"/>
      <family val="2"/>
      <charset val="1"/>
    </font>
    <font>
      <b val="true"/>
      <sz val="14"/>
      <color rgb="FF0000FF"/>
      <name val="Calibri"/>
      <family val="2"/>
      <charset val="1"/>
    </font>
    <font>
      <b val="true"/>
      <sz val="12"/>
      <name val="Calibri"/>
      <family val="2"/>
      <charset val="1"/>
    </font>
    <font>
      <b val="true"/>
      <sz val="10"/>
      <name val="Calibri"/>
      <family val="2"/>
      <charset val="1"/>
    </font>
    <font>
      <sz val="8"/>
      <name val="Calibri"/>
      <family val="2"/>
      <charset val="1"/>
    </font>
    <font>
      <b val="true"/>
      <sz val="11"/>
      <name val="Calibri"/>
      <family val="2"/>
      <charset val="1"/>
    </font>
    <font>
      <sz val="11"/>
      <name val="Calibri"/>
      <family val="2"/>
      <charset val="1"/>
    </font>
    <font>
      <b val="true"/>
      <sz val="11"/>
      <color rgb="FFFF0000"/>
      <name val="Calibri"/>
      <family val="2"/>
      <charset val="1"/>
    </font>
    <font>
      <sz val="11"/>
      <color rgb="FFFF0000"/>
      <name val="Calibri"/>
      <family val="2"/>
      <charset val="1"/>
    </font>
    <font>
      <sz val="10"/>
      <color rgb="FF000000"/>
      <name val="Tahoma"/>
      <family val="2"/>
      <charset val="1"/>
    </font>
    <font>
      <b val="true"/>
      <u val="single"/>
      <sz val="11"/>
      <name val="Calibri"/>
      <family val="2"/>
      <charset val="1"/>
    </font>
    <font>
      <b val="true"/>
      <sz val="11"/>
      <color rgb="FF000000"/>
      <name val="Calibri"/>
      <family val="2"/>
      <charset val="1"/>
    </font>
    <font>
      <b val="true"/>
      <sz val="11"/>
      <name val="Arial"/>
      <family val="2"/>
      <charset val="1"/>
    </font>
    <font>
      <sz val="10"/>
      <name val="Arial"/>
      <family val="2"/>
      <charset val="1"/>
    </font>
    <font>
      <b val="true"/>
      <sz val="12"/>
      <name val="Arial"/>
      <family val="2"/>
      <charset val="1"/>
    </font>
    <font>
      <b val="true"/>
      <sz val="11"/>
      <color rgb="FF0000FF"/>
      <name val="Arial"/>
      <family val="2"/>
      <charset val="1"/>
    </font>
    <font>
      <b val="true"/>
      <sz val="10"/>
      <name val="Arial"/>
      <family val="2"/>
      <charset val="1"/>
    </font>
    <font>
      <b val="true"/>
      <sz val="10"/>
      <name val="Verdana"/>
      <family val="2"/>
      <charset val="1"/>
    </font>
    <font>
      <sz val="11"/>
      <name val="Arial"/>
      <family val="2"/>
      <charset val="1"/>
    </font>
    <font>
      <b val="true"/>
      <sz val="11"/>
      <color rgb="FFFFFFFF"/>
      <name val="Arial"/>
      <family val="2"/>
      <charset val="1"/>
    </font>
    <font>
      <sz val="11"/>
      <color rgb="FFFFFFFF"/>
      <name val="Arial"/>
      <family val="2"/>
      <charset val="1"/>
    </font>
    <font>
      <sz val="11"/>
      <color rgb="FFFF0000"/>
      <name val="Arial"/>
      <family val="2"/>
      <charset val="1"/>
    </font>
    <font>
      <b val="true"/>
      <sz val="11"/>
      <color rgb="FFFF0000"/>
      <name val="Arial"/>
      <family val="2"/>
      <charset val="1"/>
    </font>
    <font>
      <sz val="10"/>
      <color rgb="FF000000"/>
      <name val="Calibri"/>
      <family val="2"/>
      <charset val="1"/>
    </font>
    <font>
      <sz val="8"/>
      <color rgb="FF000000"/>
      <name val="Calibri"/>
      <family val="2"/>
      <charset val="1"/>
    </font>
    <font>
      <b val="true"/>
      <sz val="14"/>
      <color rgb="FF000000"/>
      <name val="Arial"/>
      <family val="2"/>
      <charset val="1"/>
    </font>
    <font>
      <b val="true"/>
      <sz val="10"/>
      <color rgb="FF000000"/>
      <name val="Arial"/>
      <family val="2"/>
      <charset val="1"/>
    </font>
    <font>
      <b val="true"/>
      <sz val="10"/>
      <color rgb="FF000000"/>
      <name val="ETH Light"/>
      <family val="0"/>
      <charset val="1"/>
    </font>
    <font>
      <sz val="10"/>
      <color rgb="FFFF0000"/>
      <name val="Arial"/>
      <family val="2"/>
      <charset val="1"/>
    </font>
    <font>
      <sz val="10"/>
      <color rgb="FF000000"/>
      <name val="Arial"/>
      <family val="2"/>
      <charset val="1"/>
    </font>
  </fonts>
  <fills count="31">
    <fill>
      <patternFill patternType="none"/>
    </fill>
    <fill>
      <patternFill patternType="gray125"/>
    </fill>
    <fill>
      <patternFill patternType="solid">
        <fgColor rgb="FFFFFFFF"/>
        <bgColor rgb="FFFFFFCC"/>
      </patternFill>
    </fill>
    <fill>
      <patternFill patternType="solid">
        <fgColor rgb="FFFCD5B5"/>
        <bgColor rgb="FFFFCC99"/>
      </patternFill>
    </fill>
    <fill>
      <patternFill patternType="solid">
        <fgColor rgb="FFDBEEF4"/>
        <bgColor rgb="FFDCE6F2"/>
      </patternFill>
    </fill>
    <fill>
      <patternFill patternType="solid">
        <fgColor rgb="FFFFFF99"/>
        <bgColor rgb="FFFFFFCC"/>
      </patternFill>
    </fill>
    <fill>
      <patternFill patternType="solid">
        <fgColor rgb="FFD7E4BD"/>
        <bgColor rgb="FFD9D9D9"/>
      </patternFill>
    </fill>
    <fill>
      <patternFill patternType="solid">
        <fgColor rgb="FFC3D69B"/>
        <bgColor rgb="FFD7E4BD"/>
      </patternFill>
    </fill>
    <fill>
      <patternFill patternType="solid">
        <fgColor rgb="FFB9CDE5"/>
        <bgColor rgb="FFC6D9F1"/>
      </patternFill>
    </fill>
    <fill>
      <patternFill patternType="solid">
        <fgColor rgb="FFFFFFCC"/>
        <bgColor rgb="FFFFFFFF"/>
      </patternFill>
    </fill>
    <fill>
      <patternFill patternType="solid">
        <fgColor rgb="FFFFFF66"/>
        <bgColor rgb="FFFFFF99"/>
      </patternFill>
    </fill>
    <fill>
      <patternFill patternType="solid">
        <fgColor rgb="FF93CDDD"/>
        <bgColor rgb="FF95B3D7"/>
      </patternFill>
    </fill>
    <fill>
      <patternFill patternType="solid">
        <fgColor rgb="FFFFC000"/>
        <bgColor rgb="FFFAC090"/>
      </patternFill>
    </fill>
    <fill>
      <patternFill patternType="solid">
        <fgColor rgb="FFD99694"/>
        <bgColor rgb="FFB3A2C7"/>
      </patternFill>
    </fill>
    <fill>
      <patternFill patternType="solid">
        <fgColor rgb="FFDCE6F2"/>
        <bgColor rgb="FFDBEEF4"/>
      </patternFill>
    </fill>
    <fill>
      <patternFill patternType="solid">
        <fgColor rgb="FF95B3D7"/>
        <bgColor rgb="FF93CDDD"/>
      </patternFill>
    </fill>
    <fill>
      <patternFill patternType="solid">
        <fgColor rgb="FFE6B9B8"/>
        <bgColor rgb="FFFAC090"/>
      </patternFill>
    </fill>
    <fill>
      <patternFill patternType="solid">
        <fgColor rgb="FFFFFF00"/>
        <bgColor rgb="FFFFFF66"/>
      </patternFill>
    </fill>
    <fill>
      <patternFill patternType="solid">
        <fgColor rgb="FFFFCC99"/>
        <bgColor rgb="FFFAC090"/>
      </patternFill>
    </fill>
    <fill>
      <patternFill patternType="solid">
        <fgColor rgb="FFCCFFFF"/>
        <bgColor rgb="FFDBEEF4"/>
      </patternFill>
    </fill>
    <fill>
      <patternFill patternType="solid">
        <fgColor rgb="FFE46C0A"/>
        <bgColor rgb="FFD99694"/>
      </patternFill>
    </fill>
    <fill>
      <patternFill patternType="solid">
        <fgColor rgb="FF00B0F0"/>
        <bgColor rgb="FF00CCFF"/>
      </patternFill>
    </fill>
    <fill>
      <patternFill patternType="solid">
        <fgColor rgb="FF00CCFF"/>
        <bgColor rgb="FF00B0F0"/>
      </patternFill>
    </fill>
    <fill>
      <patternFill patternType="solid">
        <fgColor rgb="FFB3A2C7"/>
        <bgColor rgb="FF95B3D7"/>
      </patternFill>
    </fill>
    <fill>
      <patternFill patternType="solid">
        <fgColor rgb="FFC0C0C0"/>
        <bgColor rgb="FFB9CDE5"/>
      </patternFill>
    </fill>
    <fill>
      <patternFill patternType="solid">
        <fgColor rgb="FF92D050"/>
        <bgColor rgb="FFC3D69B"/>
      </patternFill>
    </fill>
    <fill>
      <patternFill patternType="solid">
        <fgColor rgb="FF000000"/>
        <bgColor rgb="FF003300"/>
      </patternFill>
    </fill>
    <fill>
      <patternFill patternType="solid">
        <fgColor rgb="FFFAC090"/>
        <bgColor rgb="FFFFCC99"/>
      </patternFill>
    </fill>
    <fill>
      <patternFill patternType="solid">
        <fgColor rgb="FFD9D9D9"/>
        <bgColor rgb="FFD7E4BD"/>
      </patternFill>
    </fill>
    <fill>
      <patternFill patternType="solid">
        <fgColor rgb="FFC6D9F1"/>
        <bgColor rgb="FFB9CDE5"/>
      </patternFill>
    </fill>
    <fill>
      <patternFill patternType="solid">
        <fgColor rgb="FFEEECE1"/>
        <bgColor rgb="FFDCE6F2"/>
      </patternFill>
    </fill>
  </fills>
  <borders count="55">
    <border diagonalUp="false" diagonalDown="false">
      <left/>
      <right/>
      <top/>
      <bottom/>
      <diagonal/>
    </border>
    <border diagonalUp="false" diagonalDown="false">
      <left style="medium"/>
      <right style="medium"/>
      <top style="medium"/>
      <bottom/>
      <diagonal/>
    </border>
    <border diagonalUp="false" diagonalDown="false">
      <left style="medium"/>
      <right/>
      <top/>
      <bottom/>
      <diagonal/>
    </border>
    <border diagonalUp="false" diagonalDown="false">
      <left/>
      <right style="medium"/>
      <top/>
      <bottom/>
      <diagonal/>
    </border>
    <border diagonalUp="false" diagonalDown="false">
      <left style="medium"/>
      <right style="medium"/>
      <top/>
      <botto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style="medium"/>
      <right style="thin"/>
      <top style="medium"/>
      <bottom style="thin"/>
      <diagonal/>
    </border>
    <border diagonalUp="false" diagonalDown="false">
      <left style="thin"/>
      <right style="thin"/>
      <top style="medium"/>
      <bottom style="thin"/>
      <diagonal/>
    </border>
    <border diagonalUp="false" diagonalDown="false">
      <left style="thin"/>
      <right style="medium"/>
      <top style="medium"/>
      <bottom style="thin"/>
      <diagonal/>
    </border>
    <border diagonalUp="false" diagonalDown="false">
      <left style="medium"/>
      <right style="thin"/>
      <top style="thin"/>
      <bottom style="thin"/>
      <diagonal/>
    </border>
    <border diagonalUp="false" diagonalDown="false">
      <left style="thin"/>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medium"/>
      <diagonal/>
    </border>
    <border diagonalUp="false" diagonalDown="false">
      <left style="thin"/>
      <right style="thin"/>
      <top style="thin"/>
      <bottom style="medium"/>
      <diagonal/>
    </border>
    <border diagonalUp="false" diagonalDown="false">
      <left style="thin"/>
      <right style="medium"/>
      <top style="thin"/>
      <bottom style="medium"/>
      <diagonal/>
    </border>
    <border diagonalUp="false" diagonalDown="false">
      <left style="medium"/>
      <right style="thin"/>
      <top/>
      <bottom/>
      <diagonal/>
    </border>
    <border diagonalUp="false" diagonalDown="false">
      <left style="medium"/>
      <right style="medium"/>
      <top style="medium"/>
      <bottom style="medium"/>
      <diagonal/>
    </border>
    <border diagonalUp="false" diagonalDown="false">
      <left style="medium"/>
      <right style="thin"/>
      <top style="medium"/>
      <bottom/>
      <diagonal/>
    </border>
    <border diagonalUp="false" diagonalDown="false">
      <left style="thin"/>
      <right style="thin"/>
      <top style="medium"/>
      <bottom/>
      <diagonal/>
    </border>
    <border diagonalUp="false" diagonalDown="false">
      <left style="thin"/>
      <right style="medium"/>
      <top style="medium"/>
      <bottom/>
      <diagonal/>
    </border>
    <border diagonalUp="false" diagonalDown="false">
      <left style="medium"/>
      <right style="medium"/>
      <top style="thin"/>
      <bottom style="medium"/>
      <diagonal/>
    </border>
    <border diagonalUp="false" diagonalDown="false">
      <left/>
      <right/>
      <top/>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medium"/>
      <right/>
      <top/>
      <bottom style="medium"/>
      <diagonal/>
    </border>
    <border diagonalUp="false" diagonalDown="false">
      <left/>
      <right/>
      <top/>
      <bottom style="medium"/>
      <diagonal/>
    </border>
    <border diagonalUp="false" diagonalDown="false">
      <left/>
      <right style="medium"/>
      <top/>
      <bottom style="medium"/>
      <diagonal/>
    </border>
    <border diagonalUp="false" diagonalDown="false">
      <left style="thin"/>
      <right style="thin"/>
      <top/>
      <bottom style="thin"/>
      <diagonal/>
    </border>
    <border diagonalUp="false" diagonalDown="false">
      <left style="medium"/>
      <right/>
      <top style="medium"/>
      <bottom style="thin"/>
      <diagonal/>
    </border>
    <border diagonalUp="false" diagonalDown="false">
      <left/>
      <right style="thin"/>
      <top style="thin"/>
      <bottom style="thin"/>
      <diagonal/>
    </border>
    <border diagonalUp="false" diagonalDown="false">
      <left style="thin"/>
      <right/>
      <top style="thin"/>
      <bottom style="thin"/>
      <diagonal/>
    </border>
    <border diagonalUp="false" diagonalDown="false">
      <left style="thin"/>
      <right style="medium"/>
      <top style="thin"/>
      <bottom/>
      <diagonal/>
    </border>
    <border diagonalUp="false" diagonalDown="false">
      <left/>
      <right style="medium"/>
      <top style="medium"/>
      <bottom style="medium"/>
      <diagonal/>
    </border>
    <border diagonalUp="false" diagonalDown="false">
      <left style="thin"/>
      <right style="medium"/>
      <top/>
      <bottom style="thin"/>
      <diagonal/>
    </border>
    <border diagonalUp="false" diagonalDown="false">
      <left/>
      <right style="medium"/>
      <top style="thin"/>
      <bottom style="medium"/>
      <diagonal/>
    </border>
    <border diagonalUp="false" diagonalDown="false">
      <left/>
      <right/>
      <top style="thin"/>
      <bottom style="thin"/>
      <diagonal/>
    </border>
    <border diagonalUp="false" diagonalDown="false">
      <left style="medium"/>
      <right style="thin"/>
      <top style="thin"/>
      <bottom/>
      <diagonal/>
    </border>
    <border diagonalUp="false" diagonalDown="false">
      <left/>
      <right style="thin"/>
      <top style="thin"/>
      <bottom style="medium"/>
      <diagonal/>
    </border>
    <border diagonalUp="false" diagonalDown="false">
      <left/>
      <right style="medium"/>
      <top/>
      <bottom style="thin"/>
      <diagonal/>
    </border>
    <border diagonalUp="false" diagonalDown="false">
      <left style="medium"/>
      <right style="medium"/>
      <top style="medium"/>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medium"/>
      <top style="medium"/>
      <bottom/>
      <diagonal/>
    </border>
    <border diagonalUp="false" diagonalDown="false">
      <left style="thin"/>
      <right/>
      <top style="thin"/>
      <bottom/>
      <diagonal/>
    </border>
    <border diagonalUp="false" diagonalDown="false">
      <left style="medium"/>
      <right/>
      <top style="thin"/>
      <bottom/>
      <diagonal/>
    </border>
    <border diagonalUp="false" diagonalDown="false">
      <left/>
      <right style="medium"/>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style="medium"/>
      <right/>
      <top/>
      <bottom style="thin"/>
      <diagonal/>
    </border>
    <border diagonalUp="false" diagonalDown="false">
      <left/>
      <right style="thin"/>
      <top/>
      <bottom style="thin"/>
      <diagonal/>
    </border>
    <border diagonalUp="false" diagonalDown="false">
      <left/>
      <right/>
      <top style="thin"/>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170" fontId="0" fillId="0" borderId="0" applyFont="true" applyBorder="false" applyAlignment="true" applyProtection="false">
      <alignment horizontal="general" vertical="bottom" textRotation="0" wrapText="false" indent="0" shrinkToFit="false"/>
    </xf>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9" fontId="0" fillId="0" borderId="0" applyFont="true" applyBorder="false" applyAlignment="true" applyProtection="false">
      <alignment horizontal="general" vertical="bottom"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cellStyleXfs>
  <cellXfs count="378">
    <xf numFmtId="164" fontId="0" fillId="0" borderId="0" xfId="0" applyFont="fals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top" textRotation="0" wrapText="true" indent="0" shrinkToFit="false"/>
      <protection locked="true" hidden="false"/>
    </xf>
    <xf numFmtId="164" fontId="7" fillId="2" borderId="2" xfId="0" applyFont="true" applyBorder="true" applyAlignment="true" applyProtection="false">
      <alignment horizontal="general" vertical="top" textRotation="0" wrapText="true" indent="0" shrinkToFit="false"/>
      <protection locked="true" hidden="false"/>
    </xf>
    <xf numFmtId="164" fontId="5" fillId="2" borderId="0" xfId="0" applyFont="true" applyBorder="true" applyAlignment="true" applyProtection="false">
      <alignment horizontal="general" vertical="top" textRotation="0" wrapText="true" indent="0" shrinkToFit="false"/>
      <protection locked="true" hidden="false"/>
    </xf>
    <xf numFmtId="164" fontId="5" fillId="2" borderId="3" xfId="0" applyFont="true" applyBorder="true" applyAlignment="true" applyProtection="false">
      <alignment horizontal="general" vertical="top" textRotation="0" wrapText="true" indent="0" shrinkToFit="false"/>
      <protection locked="true" hidden="false"/>
    </xf>
    <xf numFmtId="164" fontId="8" fillId="3" borderId="4" xfId="0" applyFont="true" applyBorder="true" applyAlignment="true" applyProtection="false">
      <alignment horizontal="center" vertical="center" textRotation="0" wrapText="false" indent="0" shrinkToFit="false"/>
      <protection locked="true" hidden="false"/>
    </xf>
    <xf numFmtId="164" fontId="9" fillId="2" borderId="2" xfId="0" applyFont="true" applyBorder="true" applyAlignment="true" applyProtection="false">
      <alignment horizontal="general" vertical="center" textRotation="0" wrapText="false" indent="0" shrinkToFit="false"/>
      <protection locked="true" hidden="false"/>
    </xf>
    <xf numFmtId="164" fontId="5" fillId="2" borderId="0" xfId="0" applyFont="true" applyBorder="true" applyAlignment="true" applyProtection="false">
      <alignment horizontal="general" vertical="bottom" textRotation="0" wrapText="true" indent="0" shrinkToFit="false"/>
      <protection locked="true" hidden="false"/>
    </xf>
    <xf numFmtId="164" fontId="5" fillId="2" borderId="3" xfId="0" applyFont="true" applyBorder="true" applyAlignment="true" applyProtection="false">
      <alignment horizontal="general" vertical="bottom" textRotation="0" wrapText="true" indent="0" shrinkToFit="false"/>
      <protection locked="true" hidden="false"/>
    </xf>
    <xf numFmtId="164" fontId="7" fillId="0" borderId="5" xfId="0" applyFont="true" applyBorder="true" applyAlignment="true" applyProtection="false">
      <alignment horizontal="general" vertical="top" textRotation="0" wrapText="true" indent="0" shrinkToFit="false"/>
      <protection locked="true" hidden="false"/>
    </xf>
    <xf numFmtId="164" fontId="7" fillId="0" borderId="6" xfId="0" applyFont="true" applyBorder="true" applyAlignment="true" applyProtection="false">
      <alignment horizontal="general" vertical="top" textRotation="0" wrapText="true" indent="0" shrinkToFit="false"/>
      <protection locked="true" hidden="false"/>
    </xf>
    <xf numFmtId="164" fontId="7" fillId="0" borderId="7" xfId="0" applyFont="true" applyBorder="true" applyAlignment="true" applyProtection="false">
      <alignment horizontal="general" vertical="top" textRotation="0" wrapText="true" indent="0" shrinkToFit="false"/>
      <protection locked="true" hidden="false"/>
    </xf>
    <xf numFmtId="164" fontId="10" fillId="4" borderId="8" xfId="0" applyFont="true" applyBorder="true" applyAlignment="true" applyProtection="false">
      <alignment horizontal="general" vertical="top" textRotation="0" wrapText="true" indent="0" shrinkToFit="false"/>
      <protection locked="true" hidden="false"/>
    </xf>
    <xf numFmtId="164" fontId="5" fillId="4" borderId="9" xfId="0" applyFont="true" applyBorder="true" applyAlignment="true" applyProtection="false">
      <alignment horizontal="general" vertical="top" textRotation="0" wrapText="true" indent="0" shrinkToFit="false"/>
      <protection locked="true" hidden="false"/>
    </xf>
    <xf numFmtId="164" fontId="11" fillId="4" borderId="10" xfId="0" applyFont="true" applyBorder="true" applyAlignment="true" applyProtection="false">
      <alignment horizontal="general" vertical="top" textRotation="0" wrapText="true" indent="0" shrinkToFit="false"/>
      <protection locked="true" hidden="false"/>
    </xf>
    <xf numFmtId="164" fontId="10" fillId="4" borderId="11" xfId="0" applyFont="true" applyBorder="true" applyAlignment="true" applyProtection="false">
      <alignment horizontal="general" vertical="top" textRotation="0" wrapText="true" indent="0" shrinkToFit="false"/>
      <protection locked="true" hidden="false"/>
    </xf>
    <xf numFmtId="164" fontId="5" fillId="4" borderId="12" xfId="0" applyFont="true" applyBorder="true" applyAlignment="true" applyProtection="false">
      <alignment horizontal="general" vertical="top" textRotation="0" wrapText="true" indent="0" shrinkToFit="false"/>
      <protection locked="true" hidden="false"/>
    </xf>
    <xf numFmtId="164" fontId="5" fillId="4" borderId="13" xfId="0" applyFont="true" applyBorder="true" applyAlignment="true" applyProtection="false">
      <alignment horizontal="general" vertical="top" textRotation="0" wrapText="true" indent="0" shrinkToFit="false"/>
      <protection locked="true" hidden="false"/>
    </xf>
    <xf numFmtId="164" fontId="10" fillId="4" borderId="14" xfId="0" applyFont="true" applyBorder="true" applyAlignment="true" applyProtection="false">
      <alignment horizontal="general" vertical="top" textRotation="0" wrapText="true" indent="0" shrinkToFit="false"/>
      <protection locked="true" hidden="false"/>
    </xf>
    <xf numFmtId="164" fontId="5" fillId="4" borderId="15" xfId="0" applyFont="true" applyBorder="true" applyAlignment="true" applyProtection="false">
      <alignment horizontal="general" vertical="top" textRotation="0" wrapText="true" indent="0" shrinkToFit="false"/>
      <protection locked="true" hidden="false"/>
    </xf>
    <xf numFmtId="164" fontId="5" fillId="4" borderId="16" xfId="0" applyFont="true" applyBorder="true" applyAlignment="true" applyProtection="false">
      <alignment horizontal="general" vertical="top" textRotation="0" wrapText="true" indent="0" shrinkToFit="false"/>
      <protection locked="true" hidden="false"/>
    </xf>
    <xf numFmtId="164" fontId="10" fillId="5" borderId="5" xfId="0" applyFont="true" applyBorder="true" applyAlignment="true" applyProtection="false">
      <alignment horizontal="general" vertical="top" textRotation="0" wrapText="true" indent="0" shrinkToFit="false"/>
      <protection locked="true" hidden="false"/>
    </xf>
    <xf numFmtId="164" fontId="5" fillId="5" borderId="6" xfId="0" applyFont="true" applyBorder="true" applyAlignment="true" applyProtection="false">
      <alignment horizontal="general" vertical="top" textRotation="0" wrapText="true" indent="0" shrinkToFit="false"/>
      <protection locked="true" hidden="false"/>
    </xf>
    <xf numFmtId="164" fontId="11" fillId="5" borderId="7" xfId="0" applyFont="true" applyBorder="true" applyAlignment="true" applyProtection="false">
      <alignment horizontal="general" vertical="top" textRotation="0" wrapText="true" indent="0" shrinkToFit="false"/>
      <protection locked="true" hidden="false"/>
    </xf>
    <xf numFmtId="164" fontId="10" fillId="6" borderId="8" xfId="0" applyFont="true" applyBorder="true" applyAlignment="true" applyProtection="false">
      <alignment horizontal="general" vertical="top" textRotation="0" wrapText="true" indent="0" shrinkToFit="false"/>
      <protection locked="true" hidden="false"/>
    </xf>
    <xf numFmtId="164" fontId="5" fillId="6" borderId="9" xfId="0" applyFont="true" applyBorder="true" applyAlignment="true" applyProtection="false">
      <alignment horizontal="general" vertical="top" textRotation="0" wrapText="true" indent="0" shrinkToFit="false"/>
      <protection locked="true" hidden="false"/>
    </xf>
    <xf numFmtId="164" fontId="11" fillId="6" borderId="10" xfId="0" applyFont="true" applyBorder="true" applyAlignment="true" applyProtection="false">
      <alignment horizontal="general" vertical="top" textRotation="0" wrapText="true" indent="0" shrinkToFit="false"/>
      <protection locked="true" hidden="false"/>
    </xf>
    <xf numFmtId="164" fontId="10" fillId="6" borderId="11" xfId="0" applyFont="true" applyBorder="true" applyAlignment="true" applyProtection="false">
      <alignment horizontal="general" vertical="top" textRotation="0" wrapText="true" indent="0" shrinkToFit="false"/>
      <protection locked="true" hidden="false"/>
    </xf>
    <xf numFmtId="164" fontId="5" fillId="6" borderId="12" xfId="0" applyFont="true" applyBorder="true" applyAlignment="true" applyProtection="false">
      <alignment horizontal="general" vertical="top" textRotation="0" wrapText="true" indent="0" shrinkToFit="false"/>
      <protection locked="true" hidden="false"/>
    </xf>
    <xf numFmtId="164" fontId="11" fillId="6" borderId="13" xfId="0" applyFont="true" applyBorder="true" applyAlignment="true" applyProtection="false">
      <alignment horizontal="general" vertical="top" textRotation="0" wrapText="true" indent="0" shrinkToFit="false"/>
      <protection locked="true" hidden="false"/>
    </xf>
    <xf numFmtId="164" fontId="10" fillId="6" borderId="14" xfId="0" applyFont="true" applyBorder="true" applyAlignment="true" applyProtection="false">
      <alignment horizontal="general" vertical="top" textRotation="0" wrapText="true" indent="0" shrinkToFit="false"/>
      <protection locked="true" hidden="false"/>
    </xf>
    <xf numFmtId="164" fontId="5" fillId="6" borderId="15" xfId="0" applyFont="true" applyBorder="true" applyAlignment="true" applyProtection="false">
      <alignment horizontal="general" vertical="top" textRotation="0" wrapText="true" indent="0" shrinkToFit="false"/>
      <protection locked="true" hidden="false"/>
    </xf>
    <xf numFmtId="164" fontId="11" fillId="6" borderId="16" xfId="0" applyFont="true" applyBorder="true" applyAlignment="true" applyProtection="false">
      <alignment horizontal="general" vertical="top" textRotation="0" wrapText="true" indent="0" shrinkToFit="false"/>
      <protection locked="true" hidden="false"/>
    </xf>
    <xf numFmtId="164" fontId="10" fillId="7" borderId="17" xfId="0" applyFont="true" applyBorder="true" applyAlignment="true" applyProtection="false">
      <alignment horizontal="general" vertical="top" textRotation="0" wrapText="true" indent="0" shrinkToFit="false"/>
      <protection locked="true" hidden="false"/>
    </xf>
    <xf numFmtId="164" fontId="5" fillId="7" borderId="9" xfId="0" applyFont="true" applyBorder="true" applyAlignment="true" applyProtection="false">
      <alignment horizontal="general" vertical="top" textRotation="0" wrapText="true" indent="0" shrinkToFit="false"/>
      <protection locked="true" hidden="false"/>
    </xf>
    <xf numFmtId="164" fontId="11" fillId="7" borderId="10" xfId="0" applyFont="true" applyBorder="true" applyAlignment="true" applyProtection="false">
      <alignment horizontal="general" vertical="top" textRotation="0" wrapText="true" indent="0" shrinkToFit="false"/>
      <protection locked="true" hidden="false"/>
    </xf>
    <xf numFmtId="164" fontId="10" fillId="7" borderId="18" xfId="0" applyFont="true" applyBorder="true" applyAlignment="true" applyProtection="false">
      <alignment horizontal="general" vertical="top" textRotation="0" wrapText="true" indent="0" shrinkToFit="false"/>
      <protection locked="true" hidden="false"/>
    </xf>
    <xf numFmtId="164" fontId="10" fillId="8" borderId="19" xfId="0" applyFont="true" applyBorder="true" applyAlignment="true" applyProtection="false">
      <alignment horizontal="general" vertical="top" textRotation="0" wrapText="true" indent="0" shrinkToFit="false"/>
      <protection locked="true" hidden="false"/>
    </xf>
    <xf numFmtId="164" fontId="5" fillId="8" borderId="20" xfId="0" applyFont="true" applyBorder="true" applyAlignment="true" applyProtection="false">
      <alignment horizontal="general" vertical="top" textRotation="0" wrapText="true" indent="0" shrinkToFit="false"/>
      <protection locked="true" hidden="false"/>
    </xf>
    <xf numFmtId="164" fontId="5" fillId="8" borderId="21" xfId="0" applyFont="true" applyBorder="true" applyAlignment="true" applyProtection="false">
      <alignment horizontal="general" vertical="top" textRotation="0" wrapText="true" indent="0" shrinkToFit="false"/>
      <protection locked="true" hidden="false"/>
    </xf>
    <xf numFmtId="164" fontId="8" fillId="3" borderId="22" xfId="0" applyFont="true" applyBorder="true" applyAlignment="true" applyProtection="false">
      <alignment horizontal="center" vertical="center" textRotation="0" wrapText="false" indent="0" shrinkToFit="false"/>
      <protection locked="true" hidden="false"/>
    </xf>
    <xf numFmtId="164" fontId="5" fillId="2" borderId="0" xfId="0" applyFont="true" applyBorder="false" applyAlignment="true" applyProtection="false">
      <alignment horizontal="general" vertical="bottom" textRotation="0" wrapText="true" indent="0" shrinkToFit="false"/>
      <protection locked="true" hidden="false"/>
    </xf>
    <xf numFmtId="165" fontId="12" fillId="0" borderId="0" xfId="0" applyFont="true" applyBorder="false" applyAlignment="false" applyProtection="false">
      <alignment horizontal="general" vertical="bottom" textRotation="0" wrapText="false" indent="0" shrinkToFit="false"/>
      <protection locked="true" hidden="false"/>
    </xf>
    <xf numFmtId="164" fontId="6" fillId="0" borderId="1" xfId="0" applyFont="true" applyBorder="true" applyAlignment="true" applyProtection="false">
      <alignment horizontal="general" vertical="bottom" textRotation="0" wrapText="false" indent="0" shrinkToFit="false"/>
      <protection locked="true" hidden="false"/>
    </xf>
    <xf numFmtId="164" fontId="13" fillId="3" borderId="2" xfId="0" applyFont="true" applyBorder="true" applyAlignment="false" applyProtection="false">
      <alignment horizontal="general" vertical="bottom" textRotation="0" wrapText="false" indent="0" shrinkToFit="false"/>
      <protection locked="true" hidden="false"/>
    </xf>
    <xf numFmtId="164" fontId="14" fillId="3" borderId="0" xfId="0" applyFont="true" applyBorder="true" applyAlignment="false" applyProtection="false">
      <alignment horizontal="general" vertical="bottom" textRotation="0" wrapText="false" indent="0" shrinkToFit="false"/>
      <protection locked="true" hidden="false"/>
    </xf>
    <xf numFmtId="164" fontId="14" fillId="3" borderId="23" xfId="0" applyFont="true" applyBorder="true" applyAlignment="true" applyProtection="true">
      <alignment horizontal="general" vertical="bottom" textRotation="0" wrapText="true" indent="0" shrinkToFit="false"/>
      <protection locked="false" hidden="false"/>
    </xf>
    <xf numFmtId="164" fontId="14" fillId="2" borderId="0" xfId="0" applyFont="true" applyBorder="true" applyAlignment="false" applyProtection="false">
      <alignment horizontal="general" vertical="bottom" textRotation="0" wrapText="false" indent="0" shrinkToFit="false"/>
      <protection locked="true" hidden="false"/>
    </xf>
    <xf numFmtId="164" fontId="14" fillId="2" borderId="3" xfId="0" applyFont="true" applyBorder="true" applyAlignment="false" applyProtection="false">
      <alignment horizontal="general" vertical="bottom" textRotation="0" wrapText="false" indent="0" shrinkToFit="false"/>
      <protection locked="true" hidden="false"/>
    </xf>
    <xf numFmtId="165"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0" borderId="12" xfId="0" applyFont="true" applyBorder="true" applyAlignment="false" applyProtection="false">
      <alignment horizontal="general" vertical="bottom" textRotation="0" wrapText="false" indent="0" shrinkToFit="false"/>
      <protection locked="true" hidden="false"/>
    </xf>
    <xf numFmtId="164" fontId="14" fillId="2" borderId="2" xfId="0" applyFont="true" applyBorder="true" applyAlignment="false" applyProtection="false">
      <alignment horizontal="general" vertical="bottom" textRotation="0" wrapText="false" indent="0" shrinkToFit="false"/>
      <protection locked="true" hidden="false"/>
    </xf>
    <xf numFmtId="164" fontId="14" fillId="2" borderId="0" xfId="0" applyFont="true" applyBorder="true" applyAlignment="true" applyProtection="true">
      <alignment horizontal="general" vertical="bottom" textRotation="0" wrapText="true" indent="0" shrinkToFit="false"/>
      <protection locked="false" hidden="false"/>
    </xf>
    <xf numFmtId="164" fontId="13" fillId="9" borderId="2" xfId="0" applyFont="true" applyBorder="true" applyAlignment="true" applyProtection="false">
      <alignment horizontal="general" vertical="center" textRotation="0" wrapText="false" indent="0" shrinkToFit="false"/>
      <protection locked="true" hidden="false"/>
    </xf>
    <xf numFmtId="164" fontId="5" fillId="10" borderId="0" xfId="0" applyFont="true" applyBorder="true" applyAlignment="true" applyProtection="true">
      <alignment horizontal="general" vertical="center" textRotation="0" wrapText="true" indent="0" shrinkToFit="false"/>
      <protection locked="false" hidden="false"/>
    </xf>
    <xf numFmtId="164" fontId="5" fillId="9" borderId="0" xfId="0" applyFont="true" applyBorder="true" applyAlignment="true" applyProtection="true">
      <alignment horizontal="general" vertical="center" textRotation="0" wrapText="true" indent="0" shrinkToFit="false"/>
      <protection locked="false" hidden="false"/>
    </xf>
    <xf numFmtId="164" fontId="13" fillId="2" borderId="2" xfId="0" applyFont="true" applyBorder="true" applyAlignment="false" applyProtection="false">
      <alignment horizontal="general" vertical="bottom" textRotation="0" wrapText="false" indent="0" shrinkToFit="false"/>
      <protection locked="true" hidden="false"/>
    </xf>
    <xf numFmtId="164" fontId="14" fillId="2" borderId="0" xfId="0" applyFont="true" applyBorder="true" applyAlignment="false" applyProtection="true">
      <alignment horizontal="general" vertical="bottom" textRotation="0" wrapText="false" indent="0" shrinkToFit="false"/>
      <protection locked="false" hidden="false"/>
    </xf>
    <xf numFmtId="164" fontId="13" fillId="3" borderId="2" xfId="0" applyFont="true" applyBorder="true" applyAlignment="true" applyProtection="false">
      <alignment horizontal="general" vertical="center" textRotation="0" wrapText="false" indent="0" shrinkToFit="false"/>
      <protection locked="true" hidden="false"/>
    </xf>
    <xf numFmtId="164" fontId="13" fillId="3" borderId="0" xfId="0" applyFont="true" applyBorder="true" applyAlignment="true" applyProtection="true">
      <alignment horizontal="left" vertical="center" textRotation="0" wrapText="true" indent="0" shrinkToFit="false"/>
      <protection locked="false" hidden="false"/>
    </xf>
    <xf numFmtId="164" fontId="13" fillId="6" borderId="2" xfId="0" applyFont="true" applyBorder="true" applyAlignment="false" applyProtection="false">
      <alignment horizontal="general" vertical="bottom" textRotation="0" wrapText="false" indent="0" shrinkToFit="false"/>
      <protection locked="true" hidden="false"/>
    </xf>
    <xf numFmtId="164" fontId="14" fillId="6" borderId="0" xfId="0" applyFont="true" applyBorder="true" applyAlignment="false" applyProtection="false">
      <alignment horizontal="general" vertical="bottom" textRotation="0" wrapText="false" indent="0" shrinkToFit="false"/>
      <protection locked="true" hidden="false"/>
    </xf>
    <xf numFmtId="166" fontId="14" fillId="6" borderId="23" xfId="0" applyFont="true" applyBorder="true" applyAlignment="true" applyProtection="true">
      <alignment horizontal="general" vertical="bottom" textRotation="0" wrapText="true" indent="0" shrinkToFit="false"/>
      <protection locked="false" hidden="false"/>
    </xf>
    <xf numFmtId="164" fontId="14" fillId="6" borderId="2" xfId="0" applyFont="true" applyBorder="true" applyAlignment="false" applyProtection="false">
      <alignment horizontal="general" vertical="bottom" textRotation="0" wrapText="false" indent="0" shrinkToFit="false"/>
      <protection locked="true" hidden="false"/>
    </xf>
    <xf numFmtId="167" fontId="14" fillId="6" borderId="23" xfId="0" applyFont="true" applyBorder="true" applyAlignment="true" applyProtection="true">
      <alignment horizontal="general" vertical="bottom" textRotation="0" wrapText="true" indent="0" shrinkToFit="false"/>
      <protection locked="false" hidden="false"/>
    </xf>
    <xf numFmtId="168" fontId="14" fillId="0" borderId="12"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4" fontId="13" fillId="4" borderId="2" xfId="0" applyFont="true" applyBorder="true" applyAlignment="true" applyProtection="false">
      <alignment horizontal="general" vertical="center" textRotation="0" wrapText="false" indent="0" shrinkToFit="false"/>
      <protection locked="true" hidden="false"/>
    </xf>
    <xf numFmtId="164" fontId="14" fillId="11" borderId="0" xfId="0" applyFont="true" applyBorder="true" applyAlignment="true" applyProtection="false">
      <alignment horizontal="general" vertical="center" textRotation="0" wrapText="true" indent="0" shrinkToFit="false"/>
      <protection locked="true" hidden="false"/>
    </xf>
    <xf numFmtId="164" fontId="14" fillId="4" borderId="0" xfId="0" applyFont="true" applyBorder="true" applyAlignment="true" applyProtection="false">
      <alignment horizontal="left" vertical="bottom" textRotation="0" wrapText="true" indent="0" shrinkToFit="false"/>
      <protection locked="true" hidden="false"/>
    </xf>
    <xf numFmtId="164" fontId="14" fillId="4" borderId="0" xfId="0" applyFont="true" applyBorder="true" applyAlignment="false" applyProtection="false">
      <alignment horizontal="general" vertical="bottom" textRotation="0" wrapText="false" indent="0" shrinkToFit="false"/>
      <protection locked="true" hidden="false"/>
    </xf>
    <xf numFmtId="164" fontId="14" fillId="4" borderId="2" xfId="0" applyFont="true" applyBorder="true" applyAlignment="false" applyProtection="false">
      <alignment horizontal="general" vertical="bottom" textRotation="0" wrapText="false" indent="0" shrinkToFit="false"/>
      <protection locked="true" hidden="false"/>
    </xf>
    <xf numFmtId="164" fontId="14" fillId="4" borderId="0" xfId="0" applyFont="true" applyBorder="true" applyAlignment="true" applyProtection="false">
      <alignment horizontal="general" vertical="center" textRotation="0" wrapText="true" indent="0" shrinkToFit="false"/>
      <protection locked="true" hidden="false"/>
    </xf>
    <xf numFmtId="164" fontId="14" fillId="0" borderId="24" xfId="0" applyFont="true" applyBorder="true" applyAlignment="false" applyProtection="false">
      <alignment horizontal="general" vertical="bottom" textRotation="0" wrapText="false" indent="0" shrinkToFit="false"/>
      <protection locked="true" hidden="false"/>
    </xf>
    <xf numFmtId="164" fontId="14" fillId="0" borderId="25" xfId="0" applyFont="true" applyBorder="true" applyAlignment="false" applyProtection="false">
      <alignment horizontal="general" vertical="bottom" textRotation="0" wrapText="false" indent="0" shrinkToFit="false"/>
      <protection locked="true" hidden="false"/>
    </xf>
    <xf numFmtId="164" fontId="13" fillId="4" borderId="2" xfId="0" applyFont="true" applyBorder="true" applyAlignment="false" applyProtection="false">
      <alignment horizontal="general" vertical="bottom" textRotation="0" wrapText="false" indent="0" shrinkToFit="false"/>
      <protection locked="true" hidden="false"/>
    </xf>
    <xf numFmtId="164" fontId="13" fillId="4" borderId="0" xfId="0" applyFont="true" applyBorder="true" applyAlignment="false" applyProtection="false">
      <alignment horizontal="general" vertical="bottom" textRotation="0" wrapText="false" indent="0" shrinkToFit="false"/>
      <protection locked="true" hidden="false"/>
    </xf>
    <xf numFmtId="164" fontId="14" fillId="11" borderId="0" xfId="0" applyFont="true" applyBorder="true" applyAlignment="false" applyProtection="false">
      <alignment horizontal="general" vertical="bottom" textRotation="0" wrapText="false" indent="0" shrinkToFit="false"/>
      <protection locked="true" hidden="false"/>
    </xf>
    <xf numFmtId="166" fontId="14" fillId="11" borderId="0" xfId="0" applyFont="true" applyBorder="true" applyAlignment="false" applyProtection="false">
      <alignment horizontal="general" vertical="bottom" textRotation="0" wrapText="false" indent="0" shrinkToFit="false"/>
      <protection locked="true" hidden="false"/>
    </xf>
    <xf numFmtId="164" fontId="14" fillId="4" borderId="26" xfId="0" applyFont="true" applyBorder="true" applyAlignment="false" applyProtection="false">
      <alignment horizontal="general" vertical="bottom" textRotation="0" wrapText="false" indent="0" shrinkToFit="false"/>
      <protection locked="true" hidden="false"/>
    </xf>
    <xf numFmtId="164" fontId="14" fillId="4" borderId="27" xfId="0" applyFont="true" applyBorder="true" applyAlignment="false" applyProtection="false">
      <alignment horizontal="general" vertical="bottom" textRotation="0" wrapText="false" indent="0" shrinkToFit="false"/>
      <protection locked="true" hidden="false"/>
    </xf>
    <xf numFmtId="164" fontId="14" fillId="2" borderId="28"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false" applyProtection="false">
      <alignment horizontal="general" vertical="bottom" textRotation="0" wrapText="false" indent="0" shrinkToFit="false"/>
      <protection locked="true" hidden="false"/>
    </xf>
    <xf numFmtId="164" fontId="14" fillId="0" borderId="29" xfId="0" applyFont="true" applyBorder="true" applyAlignment="false" applyProtection="false">
      <alignment horizontal="general" vertical="bottom" textRotation="0" wrapText="false" indent="0" shrinkToFit="false"/>
      <protection locked="true" hidden="false"/>
    </xf>
    <xf numFmtId="164" fontId="14" fillId="2" borderId="0" xfId="0" applyFont="true" applyBorder="false" applyAlignment="false" applyProtection="false">
      <alignment horizontal="general" vertical="bottom" textRotation="0" wrapText="false" indent="0" shrinkToFit="false"/>
      <protection locked="true" hidden="false"/>
    </xf>
    <xf numFmtId="164" fontId="13" fillId="0" borderId="30" xfId="0" applyFont="true" applyBorder="true" applyAlignment="true" applyProtection="false">
      <alignment horizontal="general" vertical="bottom" textRotation="0" wrapText="true" indent="0" shrinkToFit="false"/>
      <protection locked="true" hidden="false"/>
    </xf>
    <xf numFmtId="164" fontId="14" fillId="0" borderId="9" xfId="0" applyFont="true" applyBorder="true" applyAlignment="true" applyProtection="false">
      <alignment horizontal="center" vertical="bottom" textRotation="0" wrapText="false" indent="0" shrinkToFit="false"/>
      <protection locked="true" hidden="false"/>
    </xf>
    <xf numFmtId="164" fontId="14" fillId="0" borderId="10" xfId="0" applyFont="true" applyBorder="true" applyAlignment="false" applyProtection="false">
      <alignment horizontal="general" vertical="bottom" textRotation="0" wrapText="false" indent="0" shrinkToFit="false"/>
      <protection locked="true" hidden="false"/>
    </xf>
    <xf numFmtId="164" fontId="14" fillId="0" borderId="11" xfId="0" applyFont="true" applyBorder="true" applyAlignment="true" applyProtection="false">
      <alignment horizontal="general" vertical="bottom" textRotation="0" wrapText="false" indent="0" shrinkToFit="false"/>
      <protection locked="true" hidden="false"/>
    </xf>
    <xf numFmtId="164" fontId="13" fillId="0" borderId="12" xfId="0" applyFont="true" applyBorder="true" applyAlignment="true" applyProtection="false">
      <alignment horizontal="center" vertical="bottom" textRotation="0" wrapText="false" indent="0" shrinkToFit="false"/>
      <protection locked="true" hidden="false"/>
    </xf>
    <xf numFmtId="164" fontId="13" fillId="0" borderId="13" xfId="0" applyFont="true" applyBorder="true" applyAlignment="true" applyProtection="false">
      <alignment horizontal="center" vertical="bottom" textRotation="0" wrapText="false" indent="0" shrinkToFit="false"/>
      <protection locked="true" hidden="false"/>
    </xf>
    <xf numFmtId="165" fontId="14" fillId="0" borderId="0" xfId="0" applyFont="true" applyBorder="false" applyAlignment="true" applyProtection="false">
      <alignment horizontal="right" vertical="bottom" textRotation="0" wrapText="false" indent="0" shrinkToFit="false"/>
      <protection locked="true" hidden="false"/>
    </xf>
    <xf numFmtId="169" fontId="14" fillId="0" borderId="12" xfId="0" applyFont="true" applyBorder="true" applyAlignment="false" applyProtection="false">
      <alignment horizontal="general" vertical="bottom" textRotation="0" wrapText="false" indent="0" shrinkToFit="false"/>
      <protection locked="true" hidden="false"/>
    </xf>
    <xf numFmtId="164" fontId="13" fillId="0" borderId="11" xfId="0" applyFont="true" applyBorder="true" applyAlignment="true" applyProtection="false">
      <alignment horizontal="general" vertical="bottom" textRotation="0" wrapText="false" indent="0" shrinkToFit="false"/>
      <protection locked="true" hidden="false"/>
    </xf>
    <xf numFmtId="165" fontId="14" fillId="0" borderId="12" xfId="0" applyFont="true" applyBorder="true" applyAlignment="false" applyProtection="false">
      <alignment horizontal="general" vertical="bottom" textRotation="0" wrapText="false" indent="0" shrinkToFit="false"/>
      <protection locked="true" hidden="false"/>
    </xf>
    <xf numFmtId="165" fontId="14" fillId="0" borderId="0" xfId="0" applyFont="true" applyBorder="true" applyAlignment="false" applyProtection="false">
      <alignment horizontal="general" vertical="bottom" textRotation="0" wrapText="false" indent="0" shrinkToFit="false"/>
      <protection locked="true" hidden="false"/>
    </xf>
    <xf numFmtId="165" fontId="13" fillId="0" borderId="13" xfId="0" applyFont="true" applyBorder="true" applyAlignment="false" applyProtection="false">
      <alignment horizontal="general" vertical="bottom" textRotation="0" wrapText="false" indent="0" shrinkToFit="false"/>
      <protection locked="true" hidden="false"/>
    </xf>
    <xf numFmtId="165" fontId="14" fillId="0" borderId="31" xfId="0" applyFont="true" applyBorder="true" applyAlignment="false" applyProtection="false">
      <alignment horizontal="general" vertical="bottom" textRotation="0" wrapText="false" indent="0" shrinkToFit="false"/>
      <protection locked="true" hidden="false"/>
    </xf>
    <xf numFmtId="165" fontId="14" fillId="0" borderId="12" xfId="0" applyFont="true" applyBorder="true" applyAlignment="false" applyProtection="true">
      <alignment horizontal="general" vertical="bottom" textRotation="0" wrapText="false" indent="0" shrinkToFit="false"/>
      <protection locked="false" hidden="false"/>
    </xf>
    <xf numFmtId="165" fontId="14" fillId="0" borderId="32" xfId="0" applyFont="true" applyBorder="true" applyAlignment="false" applyProtection="true">
      <alignment horizontal="general" vertical="bottom" textRotation="0" wrapText="false" indent="0" shrinkToFit="false"/>
      <protection locked="false" hidden="false"/>
    </xf>
    <xf numFmtId="165" fontId="15" fillId="0" borderId="13" xfId="0" applyFont="true" applyBorder="true" applyAlignment="false" applyProtection="false">
      <alignment horizontal="general" vertical="bottom" textRotation="0" wrapText="false" indent="0" shrinkToFit="false"/>
      <protection locked="true" hidden="false"/>
    </xf>
    <xf numFmtId="164" fontId="16" fillId="0" borderId="0" xfId="0" applyFont="true" applyBorder="false" applyAlignment="false" applyProtection="false">
      <alignment horizontal="general" vertical="bottom" textRotation="0" wrapText="false" indent="0" shrinkToFit="false"/>
      <protection locked="true" hidden="false"/>
    </xf>
    <xf numFmtId="164" fontId="13" fillId="0" borderId="14" xfId="0" applyFont="true" applyBorder="true" applyAlignment="true" applyProtection="false">
      <alignment horizontal="general" vertical="bottom" textRotation="0" wrapText="false" indent="0" shrinkToFit="false"/>
      <protection locked="true" hidden="false"/>
    </xf>
    <xf numFmtId="165" fontId="13" fillId="0" borderId="24" xfId="0" applyFont="true" applyBorder="true" applyAlignment="false" applyProtection="false">
      <alignment horizontal="general" vertical="bottom" textRotation="0" wrapText="false" indent="0" shrinkToFit="false"/>
      <protection locked="true" hidden="false"/>
    </xf>
    <xf numFmtId="165" fontId="13" fillId="0" borderId="33" xfId="0" applyFont="true" applyBorder="true" applyAlignment="false" applyProtection="false">
      <alignment horizontal="general" vertical="bottom" textRotation="0" wrapText="false" indent="0" shrinkToFit="false"/>
      <protection locked="true" hidden="false"/>
    </xf>
    <xf numFmtId="164" fontId="13" fillId="12" borderId="8" xfId="0" applyFont="true" applyBorder="true" applyAlignment="true" applyProtection="false">
      <alignment horizontal="general" vertical="bottom" textRotation="0" wrapText="false" indent="0" shrinkToFit="false"/>
      <protection locked="true" hidden="false"/>
    </xf>
    <xf numFmtId="165" fontId="14" fillId="0" borderId="9" xfId="0" applyFont="true" applyBorder="true" applyAlignment="false" applyProtection="false">
      <alignment horizontal="general" vertical="bottom" textRotation="0" wrapText="false" indent="0" shrinkToFit="false"/>
      <protection locked="true" hidden="false"/>
    </xf>
    <xf numFmtId="165" fontId="13" fillId="0" borderId="10" xfId="15" applyFont="true" applyBorder="true" applyAlignment="true" applyProtection="true">
      <alignment horizontal="general" vertical="bottom" textRotation="0" wrapText="false" indent="0" shrinkToFit="false"/>
      <protection locked="true" hidden="false"/>
    </xf>
    <xf numFmtId="168" fontId="14" fillId="12" borderId="34" xfId="19" applyFont="true" applyBorder="true" applyAlignment="true" applyProtection="true">
      <alignment horizontal="general" vertical="bottom" textRotation="0" wrapText="false" indent="0" shrinkToFit="false"/>
      <protection locked="true" hidden="false"/>
    </xf>
    <xf numFmtId="165" fontId="13" fillId="0" borderId="15" xfId="0" applyFont="true" applyBorder="true" applyAlignment="false" applyProtection="false">
      <alignment horizontal="general" vertical="bottom" textRotation="0" wrapText="false" indent="0" shrinkToFit="false"/>
      <protection locked="true" hidden="false"/>
    </xf>
    <xf numFmtId="164" fontId="13" fillId="0" borderId="8" xfId="0" applyFont="true" applyBorder="true" applyAlignment="true" applyProtection="false">
      <alignment horizontal="general" vertical="bottom" textRotation="0" wrapText="false" indent="0" shrinkToFit="false"/>
      <protection locked="true" hidden="false"/>
    </xf>
    <xf numFmtId="165" fontId="14" fillId="0" borderId="29" xfId="0" applyFont="true" applyBorder="true" applyAlignment="false" applyProtection="false">
      <alignment horizontal="general" vertical="bottom" textRotation="0" wrapText="false" indent="0" shrinkToFit="false"/>
      <protection locked="true" hidden="false"/>
    </xf>
    <xf numFmtId="165" fontId="13" fillId="0" borderId="35" xfId="15" applyFont="true" applyBorder="true" applyAlignment="true" applyProtection="true">
      <alignment horizontal="general" vertical="bottom" textRotation="0" wrapText="false" indent="0" shrinkToFit="false"/>
      <protection locked="true" hidden="false"/>
    </xf>
    <xf numFmtId="165" fontId="13" fillId="0" borderId="36" xfId="0" applyFont="true" applyBorder="true" applyAlignment="false" applyProtection="false">
      <alignment horizontal="general" vertical="bottom" textRotation="0" wrapText="false" indent="0" shrinkToFit="false"/>
      <protection locked="true" hidden="false"/>
    </xf>
    <xf numFmtId="164" fontId="14" fillId="13" borderId="0" xfId="0" applyFont="true" applyBorder="false" applyAlignment="false" applyProtection="false">
      <alignment horizontal="general" vertical="bottom" textRotation="0" wrapText="false" indent="0" shrinkToFit="false"/>
      <protection locked="true" hidden="false"/>
    </xf>
    <xf numFmtId="164" fontId="14" fillId="13" borderId="23" xfId="0" applyFont="true" applyBorder="true" applyAlignment="true" applyProtection="true">
      <alignment horizontal="right" vertical="bottom" textRotation="0" wrapText="false" indent="0" shrinkToFit="false"/>
      <protection locked="false" hidden="false"/>
    </xf>
    <xf numFmtId="171" fontId="14" fillId="13" borderId="37" xfId="0" applyFont="true" applyBorder="true" applyAlignment="false" applyProtection="false">
      <alignment horizontal="general" vertical="bottom" textRotation="0" wrapText="false" indent="0" shrinkToFit="false"/>
      <protection locked="true" hidden="false"/>
    </xf>
    <xf numFmtId="165" fontId="14" fillId="0" borderId="12" xfId="0" applyFont="true" applyBorder="true" applyAlignment="false" applyProtection="false">
      <alignment horizontal="general" vertical="bottom" textRotation="0" wrapText="false" indent="0" shrinkToFit="false"/>
      <protection locked="true" hidden="false"/>
    </xf>
    <xf numFmtId="164" fontId="13" fillId="0" borderId="38" xfId="0" applyFont="true" applyBorder="true" applyAlignment="true" applyProtection="false">
      <alignment horizontal="general" vertical="bottom" textRotation="0" wrapText="false" indent="0" shrinkToFit="false"/>
      <protection locked="true" hidden="false"/>
    </xf>
    <xf numFmtId="165" fontId="13" fillId="0" borderId="10" xfId="0" applyFont="true" applyBorder="true" applyAlignment="false" applyProtection="false">
      <alignment horizontal="general" vertical="bottom" textRotation="0" wrapText="false" indent="0" shrinkToFit="false"/>
      <protection locked="true" hidden="false"/>
    </xf>
    <xf numFmtId="165" fontId="13" fillId="0" borderId="39" xfId="0" applyFont="true" applyBorder="true" applyAlignment="false" applyProtection="false">
      <alignment horizontal="general" vertical="bottom" textRotation="0" wrapText="false" indent="0" shrinkToFit="false"/>
      <protection locked="true" hidden="false"/>
    </xf>
    <xf numFmtId="165" fontId="13" fillId="0" borderId="16" xfId="15" applyFont="true" applyBorder="true" applyAlignment="true" applyProtection="true">
      <alignment horizontal="general" vertical="bottom" textRotation="0" wrapText="false" indent="0" shrinkToFit="false"/>
      <protection locked="true" hidden="false"/>
    </xf>
    <xf numFmtId="165" fontId="14" fillId="0" borderId="9" xfId="15" applyFont="true" applyBorder="true" applyAlignment="true" applyProtection="true">
      <alignment horizontal="general" vertical="bottom" textRotation="0" wrapText="false" indent="0" shrinkToFit="false"/>
      <protection locked="true" hidden="false"/>
    </xf>
    <xf numFmtId="165" fontId="13" fillId="0" borderId="40" xfId="15" applyFont="true" applyBorder="true" applyAlignment="true" applyProtection="true">
      <alignment horizontal="general" vertical="bottom" textRotation="0" wrapText="false" indent="0" shrinkToFit="false"/>
      <protection locked="true" hidden="false"/>
    </xf>
    <xf numFmtId="165" fontId="13" fillId="0" borderId="15" xfId="15" applyFont="true" applyBorder="true" applyAlignment="true" applyProtection="true">
      <alignment horizontal="general" vertical="bottom" textRotation="0" wrapText="false" indent="0" shrinkToFit="false"/>
      <protection locked="true" hidden="false"/>
    </xf>
    <xf numFmtId="165" fontId="13" fillId="0" borderId="36" xfId="15" applyFont="true" applyBorder="true" applyAlignment="true" applyProtection="true">
      <alignment horizontal="general" vertical="bottom" textRotation="0" wrapText="fals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5" fontId="5"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left" vertical="bottom" textRotation="0" wrapText="false" indent="0" shrinkToFit="false"/>
      <protection locked="true" hidden="false"/>
    </xf>
    <xf numFmtId="164" fontId="5" fillId="0" borderId="0" xfId="0" applyFont="true" applyBorder="false" applyAlignment="true" applyProtection="false">
      <alignment horizontal="center" vertical="bottom" textRotation="0" wrapText="false" indent="0" shrinkToFit="false"/>
      <protection locked="true" hidden="false"/>
    </xf>
    <xf numFmtId="172" fontId="5" fillId="0" borderId="0" xfId="0" applyFont="true" applyBorder="false" applyAlignment="false" applyProtection="false">
      <alignment horizontal="general" vertical="bottom" textRotation="0" wrapText="false" indent="0" shrinkToFit="false"/>
      <protection locked="true" hidden="false"/>
    </xf>
    <xf numFmtId="164" fontId="6" fillId="0" borderId="41" xfId="0" applyFont="true" applyBorder="true" applyAlignment="true" applyProtection="false">
      <alignment horizontal="left" vertical="center" textRotation="0" wrapText="true" indent="0" shrinkToFit="false"/>
      <protection locked="true" hidden="false"/>
    </xf>
    <xf numFmtId="164" fontId="13" fillId="0" borderId="0" xfId="0" applyFont="true" applyBorder="false" applyAlignment="false" applyProtection="false">
      <alignment horizontal="general" vertical="bottom" textRotation="0" wrapText="false" indent="0" shrinkToFit="false"/>
      <protection locked="true" hidden="false"/>
    </xf>
    <xf numFmtId="164" fontId="13" fillId="0" borderId="11" xfId="0" applyFont="true" applyBorder="true" applyAlignment="true" applyProtection="false">
      <alignment horizontal="center" vertical="bottom" textRotation="0" wrapText="false" indent="0" shrinkToFit="false"/>
      <protection locked="true" hidden="false"/>
    </xf>
    <xf numFmtId="164" fontId="13" fillId="0" borderId="12" xfId="0" applyFont="true" applyBorder="true" applyAlignment="true" applyProtection="false">
      <alignment horizontal="general" vertical="bottom" textRotation="0" wrapText="true" indent="0" shrinkToFit="false"/>
      <protection locked="true" hidden="false"/>
    </xf>
    <xf numFmtId="172" fontId="13" fillId="0" borderId="13" xfId="0" applyFont="true" applyBorder="true" applyAlignment="false" applyProtection="false">
      <alignment horizontal="general" vertical="bottom" textRotation="0" wrapText="false" indent="0" shrinkToFit="false"/>
      <protection locked="true" hidden="false"/>
    </xf>
    <xf numFmtId="164" fontId="14" fillId="0" borderId="11" xfId="0" applyFont="true" applyBorder="true" applyAlignment="true" applyProtection="false">
      <alignment horizontal="center" vertical="bottom" textRotation="0" wrapText="false" indent="0" shrinkToFit="false"/>
      <protection locked="true" hidden="false"/>
    </xf>
    <xf numFmtId="164" fontId="14" fillId="0" borderId="12" xfId="0" applyFont="true" applyBorder="true" applyAlignment="true" applyProtection="true">
      <alignment horizontal="general" vertical="bottom" textRotation="0" wrapText="true" indent="0" shrinkToFit="false"/>
      <protection locked="false" hidden="false"/>
    </xf>
    <xf numFmtId="172" fontId="14" fillId="0" borderId="13" xfId="0" applyFont="true" applyBorder="true" applyAlignment="false" applyProtection="true">
      <alignment horizontal="general" vertical="bottom" textRotation="0" wrapText="false" indent="0" shrinkToFit="false"/>
      <protection locked="false" hidden="false"/>
    </xf>
    <xf numFmtId="172" fontId="14" fillId="0" borderId="12" xfId="0" applyFont="true" applyBorder="true" applyAlignment="true" applyProtection="true">
      <alignment horizontal="general" vertical="bottom" textRotation="0" wrapText="true" indent="0" shrinkToFit="false"/>
      <protection locked="false" hidden="false"/>
    </xf>
    <xf numFmtId="164" fontId="14" fillId="0" borderId="14" xfId="0" applyFont="true" applyBorder="true" applyAlignment="true" applyProtection="false">
      <alignment horizontal="center" vertical="bottom" textRotation="0" wrapText="false" indent="0" shrinkToFit="false"/>
      <protection locked="true" hidden="false"/>
    </xf>
    <xf numFmtId="164" fontId="13" fillId="0" borderId="15" xfId="0" applyFont="true" applyBorder="true" applyAlignment="true" applyProtection="false">
      <alignment horizontal="general" vertical="bottom" textRotation="0" wrapText="true" indent="0" shrinkToFit="false"/>
      <protection locked="true" hidden="false"/>
    </xf>
    <xf numFmtId="172" fontId="13" fillId="0" borderId="16" xfId="0" applyFont="true" applyBorder="true" applyAlignment="false" applyProtection="false">
      <alignment horizontal="general" vertical="bottom" textRotation="0" wrapText="false" indent="0" shrinkToFit="false"/>
      <protection locked="true" hidden="false"/>
    </xf>
    <xf numFmtId="164" fontId="5" fillId="2" borderId="0" xfId="0" applyFont="true" applyBorder="false" applyAlignment="true" applyProtection="false">
      <alignment horizontal="center" vertical="bottom" textRotation="0" wrapText="false" indent="0" shrinkToFit="false"/>
      <protection locked="true" hidden="false"/>
    </xf>
    <xf numFmtId="172" fontId="5" fillId="2" borderId="0" xfId="0" applyFont="true" applyBorder="false" applyAlignment="false" applyProtection="false">
      <alignment horizontal="general" vertical="bottom" textRotation="0" wrapText="false" indent="0" shrinkToFit="false"/>
      <protection locked="true" hidden="false"/>
    </xf>
    <xf numFmtId="164" fontId="14" fillId="0" borderId="38" xfId="0" applyFont="true" applyBorder="true" applyAlignment="true" applyProtection="false">
      <alignment horizontal="center" vertical="bottom" textRotation="0" wrapText="false" indent="0" shrinkToFit="false"/>
      <protection locked="true" hidden="false"/>
    </xf>
    <xf numFmtId="164" fontId="14" fillId="0" borderId="24" xfId="0" applyFont="true" applyBorder="true" applyAlignment="true" applyProtection="true">
      <alignment horizontal="general" vertical="bottom" textRotation="0" wrapText="true" indent="0" shrinkToFit="false"/>
      <protection locked="false" hidden="false"/>
    </xf>
    <xf numFmtId="172" fontId="14" fillId="0" borderId="33" xfId="0" applyFont="true" applyBorder="true" applyAlignment="false" applyProtection="true">
      <alignment horizontal="general" vertical="bottom" textRotation="0" wrapText="false" indent="0" shrinkToFit="false"/>
      <protection locked="false" hidden="false"/>
    </xf>
    <xf numFmtId="164" fontId="5" fillId="0" borderId="0" xfId="0" applyFont="true" applyBorder="true" applyAlignment="false" applyProtection="false">
      <alignment horizontal="general" vertical="bottom" textRotation="0" wrapText="false" indent="0" shrinkToFit="false"/>
      <protection locked="true" hidden="false"/>
    </xf>
    <xf numFmtId="169" fontId="5" fillId="0" borderId="0" xfId="19" applyFont="true" applyBorder="true" applyAlignment="true" applyProtection="tru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5" fontId="14" fillId="0" borderId="0" xfId="0" applyFont="true" applyBorder="true" applyAlignment="true" applyProtection="false">
      <alignment horizontal="general" vertical="bottom" textRotation="0" wrapText="true" indent="0" shrinkToFit="false"/>
      <protection locked="true" hidden="false"/>
    </xf>
    <xf numFmtId="164" fontId="14" fillId="14" borderId="0" xfId="0" applyFont="true" applyBorder="false" applyAlignment="true" applyProtection="true">
      <alignment horizontal="general" vertical="bottom" textRotation="0" wrapText="true" indent="0" shrinkToFit="false"/>
      <protection locked="fals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false" applyAlignment="true" applyProtection="false">
      <alignment horizontal="general" vertical="bottom" textRotation="0" wrapText="true" indent="0" shrinkToFit="false"/>
      <protection locked="true" hidden="false"/>
    </xf>
    <xf numFmtId="164" fontId="14" fillId="0" borderId="0" xfId="0" applyFont="true" applyBorder="true" applyAlignment="true" applyProtection="false">
      <alignment horizontal="general" vertical="bottom" textRotation="0" wrapText="true" indent="0" shrinkToFit="false"/>
      <protection locked="true" hidden="false"/>
    </xf>
    <xf numFmtId="166" fontId="13" fillId="0" borderId="0" xfId="0" applyFont="true" applyBorder="false" applyAlignment="true" applyProtection="false">
      <alignment horizontal="general" vertical="bottom" textRotation="0" wrapText="true" indent="0" shrinkToFit="false"/>
      <protection locked="true" hidden="false"/>
    </xf>
    <xf numFmtId="173" fontId="14" fillId="15" borderId="0" xfId="0" applyFont="true" applyBorder="false" applyAlignment="true" applyProtection="true">
      <alignment horizontal="general" vertical="bottom" textRotation="0" wrapText="true" indent="0" shrinkToFit="false"/>
      <protection locked="false" hidden="false"/>
    </xf>
    <xf numFmtId="164" fontId="14" fillId="16"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false" applyProtection="false">
      <alignment horizontal="general" vertical="bottom" textRotation="0" wrapText="false" indent="0" shrinkToFit="false"/>
      <protection locked="true" hidden="false"/>
    </xf>
    <xf numFmtId="164" fontId="14" fillId="16" borderId="0" xfId="0" applyFont="true" applyBorder="false" applyAlignment="false" applyProtection="true">
      <alignment horizontal="general" vertical="bottom" textRotation="0" wrapText="false" indent="0" shrinkToFit="false"/>
      <protection locked="false" hidden="false"/>
    </xf>
    <xf numFmtId="169" fontId="14" fillId="7" borderId="0" xfId="0" applyFont="true" applyBorder="false" applyAlignment="false" applyProtection="true">
      <alignment horizontal="general" vertical="bottom" textRotation="0" wrapText="false" indent="0" shrinkToFit="false"/>
      <protection locked="false" hidden="false"/>
    </xf>
    <xf numFmtId="164" fontId="14" fillId="7" borderId="0" xfId="0" applyFont="true" applyBorder="false" applyAlignment="false" applyProtection="true">
      <alignment horizontal="general" vertical="bottom" textRotation="0" wrapText="false" indent="0" shrinkToFit="false"/>
      <protection locked="false" hidden="false"/>
    </xf>
    <xf numFmtId="171" fontId="14" fillId="0" borderId="0" xfId="19" applyFont="true" applyBorder="true" applyAlignment="true" applyProtection="true">
      <alignment horizontal="general" vertical="bottom" textRotation="0" wrapText="false" indent="0" shrinkToFit="false"/>
      <protection locked="true" hidden="false"/>
    </xf>
    <xf numFmtId="165" fontId="14" fillId="0" borderId="0" xfId="0" applyFont="true" applyBorder="false" applyAlignment="true" applyProtection="false">
      <alignment horizontal="general" vertical="bottom" textRotation="0" wrapText="true" indent="0" shrinkToFit="false"/>
      <protection locked="true" hidden="false"/>
    </xf>
    <xf numFmtId="164" fontId="14" fillId="7" borderId="0" xfId="0" applyFont="true" applyBorder="false" applyAlignment="true" applyProtection="true">
      <alignment horizontal="center" vertical="bottom" textRotation="0" wrapText="false" indent="0" shrinkToFit="false"/>
      <protection locked="false" hidden="false"/>
    </xf>
    <xf numFmtId="164" fontId="14" fillId="0" borderId="0" xfId="0" applyFont="true" applyBorder="false" applyAlignment="false" applyProtection="true">
      <alignment horizontal="general" vertical="bottom" textRotation="0" wrapText="false" indent="0" shrinkToFit="false"/>
      <protection locked="false" hidden="false"/>
    </xf>
    <xf numFmtId="165" fontId="14" fillId="0" borderId="0" xfId="0" applyFont="true" applyBorder="false" applyAlignment="false" applyProtection="true">
      <alignment horizontal="general" vertical="bottom" textRotation="0" wrapText="false" indent="0" shrinkToFit="false"/>
      <protection locked="false" hidden="false"/>
    </xf>
    <xf numFmtId="164" fontId="14" fillId="0" borderId="0" xfId="0" applyFont="true" applyBorder="true" applyAlignment="false" applyProtection="true">
      <alignment horizontal="general" vertical="bottom" textRotation="0" wrapText="false" indent="0" shrinkToFit="false"/>
      <protection locked="false" hidden="false"/>
    </xf>
    <xf numFmtId="164" fontId="14" fillId="0" borderId="0" xfId="0" applyFont="true" applyBorder="false" applyAlignment="false" applyProtection="true">
      <alignment horizontal="general" vertical="bottom" textRotation="0" wrapText="false" indent="0" shrinkToFit="false"/>
      <protection locked="false" hidden="false"/>
    </xf>
    <xf numFmtId="171" fontId="14" fillId="0" borderId="0" xfId="19" applyFont="true" applyBorder="true" applyAlignment="true" applyProtection="true">
      <alignment horizontal="general" vertical="bottom" textRotation="0" wrapText="false" indent="0" shrinkToFit="false"/>
      <protection locked="false" hidden="false"/>
    </xf>
    <xf numFmtId="169" fontId="14" fillId="0" borderId="42" xfId="0" applyFont="true" applyBorder="true" applyAlignment="false" applyProtection="false">
      <alignment horizontal="general" vertical="bottom" textRotation="0" wrapText="false" indent="0" shrinkToFit="false"/>
      <protection locked="true" hidden="false"/>
    </xf>
    <xf numFmtId="165" fontId="14" fillId="0" borderId="43" xfId="0" applyFont="true" applyBorder="true" applyAlignment="false" applyProtection="false">
      <alignment horizontal="general" vertical="bottom" textRotation="0" wrapText="false" indent="0" shrinkToFit="false"/>
      <protection locked="true" hidden="false"/>
    </xf>
    <xf numFmtId="172" fontId="14" fillId="0" borderId="44" xfId="0" applyFont="true" applyBorder="true" applyAlignment="false" applyProtection="false">
      <alignment horizontal="general" vertical="bottom" textRotation="0" wrapText="false" indent="0" shrinkToFit="false"/>
      <protection locked="true" hidden="false"/>
    </xf>
    <xf numFmtId="165" fontId="14" fillId="0" borderId="44" xfId="0" applyFont="true" applyBorder="true" applyAlignment="false" applyProtection="false">
      <alignment horizontal="general" vertical="bottom" textRotation="0" wrapText="false" indent="0" shrinkToFit="false"/>
      <protection locked="true" hidden="false"/>
    </xf>
    <xf numFmtId="164" fontId="14" fillId="0" borderId="44" xfId="0" applyFont="true" applyBorder="true" applyAlignment="false" applyProtection="false">
      <alignment horizontal="general" vertical="bottom" textRotation="0" wrapText="false" indent="0" shrinkToFit="false"/>
      <protection locked="true" hidden="false"/>
    </xf>
    <xf numFmtId="169" fontId="14" fillId="0" borderId="2" xfId="0" applyFont="true" applyBorder="true" applyAlignment="false" applyProtection="false">
      <alignment horizontal="general" vertical="bottom" textRotation="0" wrapText="false" indent="0" shrinkToFit="false"/>
      <protection locked="true" hidden="false"/>
    </xf>
    <xf numFmtId="165" fontId="14" fillId="0" borderId="0" xfId="0" applyFont="true" applyBorder="true" applyAlignment="false" applyProtection="false">
      <alignment horizontal="general" vertical="bottom" textRotation="0" wrapText="false" indent="0" shrinkToFit="false"/>
      <protection locked="true" hidden="false"/>
    </xf>
    <xf numFmtId="172" fontId="14" fillId="0" borderId="3" xfId="0" applyFont="true" applyBorder="true" applyAlignment="false" applyProtection="false">
      <alignment horizontal="general" vertical="bottom" textRotation="0" wrapText="false" indent="0" shrinkToFit="false"/>
      <protection locked="true" hidden="false"/>
    </xf>
    <xf numFmtId="165" fontId="14" fillId="0" borderId="3" xfId="0" applyFont="true" applyBorder="true" applyAlignment="false" applyProtection="false">
      <alignment horizontal="general" vertical="bottom" textRotation="0" wrapText="false" indent="0" shrinkToFit="false"/>
      <protection locked="true" hidden="false"/>
    </xf>
    <xf numFmtId="164" fontId="14" fillId="0" borderId="3" xfId="0" applyFont="true" applyBorder="true" applyAlignment="false" applyProtection="false">
      <alignment horizontal="general" vertical="bottom" textRotation="0" wrapText="false" indent="0" shrinkToFit="false"/>
      <protection locked="true" hidden="false"/>
    </xf>
    <xf numFmtId="169" fontId="13" fillId="0" borderId="2"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true" applyAlignment="false" applyProtection="false">
      <alignment horizontal="general" vertical="bottom" textRotation="0" wrapText="false" indent="0" shrinkToFit="false"/>
      <protection locked="true" hidden="false"/>
    </xf>
    <xf numFmtId="164" fontId="13" fillId="0" borderId="3" xfId="0" applyFont="true" applyBorder="true" applyAlignment="false" applyProtection="false">
      <alignment horizontal="general" vertical="bottom" textRotation="0" wrapText="false" indent="0" shrinkToFit="false"/>
      <protection locked="true" hidden="false"/>
    </xf>
    <xf numFmtId="165" fontId="13" fillId="0" borderId="0" xfId="0" applyFont="true" applyBorder="true" applyAlignment="false" applyProtection="false">
      <alignment horizontal="general" vertical="bottom" textRotation="0" wrapText="false" indent="0" shrinkToFit="false"/>
      <protection locked="true" hidden="false"/>
    </xf>
    <xf numFmtId="164" fontId="14" fillId="0" borderId="2" xfId="0" applyFont="true" applyBorder="true" applyAlignment="false" applyProtection="false">
      <alignment horizontal="general" vertical="bottom" textRotation="0" wrapText="false" indent="0" shrinkToFit="false"/>
      <protection locked="true" hidden="false"/>
    </xf>
    <xf numFmtId="164" fontId="14" fillId="0" borderId="2" xfId="0" applyFont="true" applyBorder="true" applyAlignment="false" applyProtection="false">
      <alignment horizontal="general" vertical="bottom" textRotation="0" wrapText="false" indent="0" shrinkToFit="false"/>
      <protection locked="true" hidden="false"/>
    </xf>
    <xf numFmtId="168" fontId="14" fillId="0" borderId="2" xfId="19" applyFont="true" applyBorder="true" applyAlignment="true" applyProtection="true">
      <alignment horizontal="general" vertical="bottom" textRotation="0" wrapText="false" indent="0" shrinkToFit="false"/>
      <protection locked="true" hidden="false"/>
    </xf>
    <xf numFmtId="169" fontId="14" fillId="0" borderId="0" xfId="19" applyFont="true" applyBorder="true" applyAlignment="true" applyProtection="true">
      <alignment horizontal="right" vertical="bottom" textRotation="0" wrapText="true" indent="0" shrinkToFit="false"/>
      <protection locked="true" hidden="false"/>
    </xf>
    <xf numFmtId="164" fontId="14" fillId="0" borderId="12" xfId="0" applyFont="true" applyBorder="true" applyAlignment="true" applyProtection="false">
      <alignment horizontal="center" vertical="bottom" textRotation="0" wrapText="false" indent="0" shrinkToFit="false"/>
      <protection locked="true" hidden="false"/>
    </xf>
    <xf numFmtId="171" fontId="14" fillId="0" borderId="2" xfId="19" applyFont="true" applyBorder="true" applyAlignment="true" applyProtection="true">
      <alignment horizontal="general" vertical="bottom" textRotation="0" wrapText="false" indent="0" shrinkToFit="false"/>
      <protection locked="true" hidden="false"/>
    </xf>
    <xf numFmtId="165" fontId="14" fillId="17" borderId="0" xfId="0" applyFont="true" applyBorder="false" applyAlignment="false" applyProtection="false">
      <alignment horizontal="general" vertical="bottom" textRotation="0" wrapText="false" indent="0" shrinkToFit="false"/>
      <protection locked="true" hidden="false"/>
    </xf>
    <xf numFmtId="165" fontId="14" fillId="0" borderId="0" xfId="0" applyFont="true" applyBorder="false" applyAlignment="false" applyProtection="false">
      <alignment horizontal="general" vertical="bottom" textRotation="0" wrapText="false" indent="0" shrinkToFit="false"/>
      <protection locked="true" hidden="false"/>
    </xf>
    <xf numFmtId="164" fontId="14" fillId="0" borderId="0" xfId="0" applyFont="true" applyBorder="false" applyAlignment="true" applyProtection="false">
      <alignment horizontal="center" vertical="bottom" textRotation="0" wrapText="false" indent="0" shrinkToFit="false"/>
      <protection locked="true" hidden="false"/>
    </xf>
    <xf numFmtId="165" fontId="14" fillId="0" borderId="2" xfId="0" applyFont="true" applyBorder="true" applyAlignment="false" applyProtection="false">
      <alignment horizontal="general" vertical="bottom" textRotation="0" wrapText="false" indent="0" shrinkToFit="false"/>
      <protection locked="true" hidden="false"/>
    </xf>
    <xf numFmtId="165" fontId="14" fillId="0" borderId="2" xfId="0" applyFont="true" applyBorder="true" applyAlignment="false" applyProtection="false">
      <alignment horizontal="general" vertical="bottom" textRotation="0" wrapText="false" indent="0" shrinkToFit="false"/>
      <protection locked="true" hidden="false"/>
    </xf>
    <xf numFmtId="164" fontId="14" fillId="0" borderId="45" xfId="0" applyFont="true" applyBorder="true" applyAlignment="false" applyProtection="false">
      <alignment horizontal="general" vertical="bottom" textRotation="0" wrapText="false" indent="0" shrinkToFit="false"/>
      <protection locked="true" hidden="false"/>
    </xf>
    <xf numFmtId="164" fontId="14" fillId="0" borderId="46" xfId="0" applyFont="true" applyBorder="true" applyAlignment="false" applyProtection="false">
      <alignment horizontal="general" vertical="bottom" textRotation="0" wrapText="false" indent="0" shrinkToFit="false"/>
      <protection locked="true" hidden="false"/>
    </xf>
    <xf numFmtId="165" fontId="14" fillId="0" borderId="45" xfId="0" applyFont="true" applyBorder="true" applyAlignment="false" applyProtection="false">
      <alignment horizontal="general" vertical="bottom" textRotation="0" wrapText="false" indent="0" shrinkToFit="false"/>
      <protection locked="true" hidden="false"/>
    </xf>
    <xf numFmtId="164" fontId="14" fillId="0" borderId="47" xfId="0" applyFont="true" applyBorder="true" applyAlignment="false" applyProtection="false">
      <alignment horizontal="general" vertical="bottom" textRotation="0" wrapText="false" indent="0" shrinkToFit="false"/>
      <protection locked="true" hidden="false"/>
    </xf>
    <xf numFmtId="164" fontId="14" fillId="0" borderId="48" xfId="0" applyFont="true" applyBorder="true" applyAlignment="false" applyProtection="false">
      <alignment horizontal="general" vertical="bottom" textRotation="0" wrapText="false" indent="0" shrinkToFit="false"/>
      <protection locked="true" hidden="false"/>
    </xf>
    <xf numFmtId="164" fontId="13" fillId="0" borderId="49" xfId="0" applyFont="true" applyBorder="true" applyAlignment="false" applyProtection="false">
      <alignment horizontal="general" vertical="bottom" textRotation="0" wrapText="false" indent="0" shrinkToFit="false"/>
      <protection locked="true" hidden="false"/>
    </xf>
    <xf numFmtId="164" fontId="13" fillId="0" borderId="49" xfId="0" applyFont="true" applyBorder="true" applyAlignment="false" applyProtection="true">
      <alignment horizontal="general" vertical="bottom" textRotation="0" wrapText="false" indent="0" shrinkToFit="false"/>
      <protection locked="false" hidden="false"/>
    </xf>
    <xf numFmtId="164" fontId="14" fillId="0" borderId="50" xfId="0" applyFont="true" applyBorder="true" applyAlignment="false" applyProtection="false">
      <alignment horizontal="general" vertical="bottom" textRotation="0" wrapText="false" indent="0" shrinkToFit="false"/>
      <protection locked="true" hidden="false"/>
    </xf>
    <xf numFmtId="164" fontId="14" fillId="0" borderId="49" xfId="0" applyFont="true" applyBorder="true" applyAlignment="false" applyProtection="false">
      <alignment horizontal="general" vertical="bottom" textRotation="0" wrapText="false" indent="0" shrinkToFit="false"/>
      <protection locked="true" hidden="false"/>
    </xf>
    <xf numFmtId="165" fontId="14" fillId="0" borderId="49" xfId="0" applyFont="true" applyBorder="true" applyAlignment="false" applyProtection="true">
      <alignment horizontal="general" vertical="bottom" textRotation="0" wrapText="false" indent="0" shrinkToFit="false"/>
      <protection locked="false" hidden="false"/>
    </xf>
    <xf numFmtId="171" fontId="14" fillId="18" borderId="49" xfId="0" applyFont="true" applyBorder="true" applyAlignment="false" applyProtection="true">
      <alignment horizontal="general" vertical="bottom" textRotation="0" wrapText="false" indent="0" shrinkToFit="false"/>
      <protection locked="false" hidden="false"/>
    </xf>
    <xf numFmtId="165" fontId="14" fillId="0" borderId="49" xfId="0" applyFont="true" applyBorder="true" applyAlignment="false" applyProtection="false">
      <alignment horizontal="general" vertical="bottom" textRotation="0" wrapText="false" indent="0" shrinkToFit="false"/>
      <protection locked="true" hidden="false"/>
    </xf>
    <xf numFmtId="165" fontId="14" fillId="0" borderId="50" xfId="0" applyFont="true" applyBorder="true" applyAlignment="false" applyProtection="false">
      <alignment horizontal="general" vertical="bottom" textRotation="0" wrapText="false" indent="0" shrinkToFit="false"/>
      <protection locked="true" hidden="false"/>
    </xf>
    <xf numFmtId="164" fontId="13" fillId="0" borderId="2" xfId="0" applyFont="true" applyBorder="true" applyAlignment="false" applyProtection="false">
      <alignment horizontal="general" vertical="bottom" textRotation="0" wrapText="false" indent="0" shrinkToFit="false"/>
      <protection locked="true" hidden="false"/>
    </xf>
    <xf numFmtId="165" fontId="13" fillId="0" borderId="49" xfId="0" applyFont="true" applyBorder="true" applyAlignment="false" applyProtection="false">
      <alignment horizontal="general" vertical="bottom" textRotation="0" wrapText="false" indent="0" shrinkToFit="false"/>
      <protection locked="true" hidden="false"/>
    </xf>
    <xf numFmtId="165" fontId="13" fillId="0" borderId="3" xfId="0" applyFont="true" applyBorder="true" applyAlignment="false" applyProtection="false">
      <alignment horizontal="general" vertical="bottom" textRotation="0" wrapText="false" indent="0" shrinkToFit="false"/>
      <protection locked="true" hidden="false"/>
    </xf>
    <xf numFmtId="165" fontId="13" fillId="0" borderId="2" xfId="0" applyFont="true" applyBorder="true" applyAlignment="false" applyProtection="false">
      <alignment horizontal="general" vertical="bottom" textRotation="0" wrapText="false" indent="0" shrinkToFit="false"/>
      <protection locked="true" hidden="false"/>
    </xf>
    <xf numFmtId="165" fontId="13" fillId="0" borderId="50" xfId="0" applyFont="true" applyBorder="true" applyAlignment="false" applyProtection="false">
      <alignment horizontal="general" vertical="bottom" textRotation="0" wrapText="false" indent="0" shrinkToFit="false"/>
      <protection locked="true" hidden="false"/>
    </xf>
    <xf numFmtId="164" fontId="14" fillId="0" borderId="51" xfId="0" applyFont="true" applyBorder="true" applyAlignment="false" applyProtection="false">
      <alignment horizontal="general" vertical="bottom" textRotation="0" wrapText="false" indent="0" shrinkToFit="false"/>
      <protection locked="true" hidden="false"/>
    </xf>
    <xf numFmtId="164" fontId="14" fillId="0" borderId="52" xfId="0" applyFont="true" applyBorder="true" applyAlignment="false" applyProtection="false">
      <alignment horizontal="general" vertical="bottom" textRotation="0" wrapText="false" indent="0" shrinkToFit="false"/>
      <protection locked="true" hidden="false"/>
    </xf>
    <xf numFmtId="165" fontId="14" fillId="0" borderId="51" xfId="0" applyFont="true" applyBorder="true" applyAlignment="false" applyProtection="false">
      <alignment horizontal="general" vertical="bottom" textRotation="0" wrapText="false" indent="0" shrinkToFit="false"/>
      <protection locked="true" hidden="false"/>
    </xf>
    <xf numFmtId="164" fontId="14" fillId="0" borderId="40" xfId="0" applyFont="true" applyBorder="true" applyAlignment="false" applyProtection="false">
      <alignment horizontal="general" vertical="bottom" textRotation="0" wrapText="false" indent="0" shrinkToFit="false"/>
      <protection locked="true" hidden="false"/>
    </xf>
    <xf numFmtId="164" fontId="14" fillId="0" borderId="53" xfId="0" applyFont="true" applyBorder="true" applyAlignment="false" applyProtection="false">
      <alignment horizontal="general" vertical="bottom" textRotation="0" wrapText="false" indent="0" shrinkToFit="false"/>
      <protection locked="true" hidden="false"/>
    </xf>
    <xf numFmtId="164" fontId="14" fillId="0" borderId="52" xfId="0" applyFont="true" applyBorder="true" applyAlignment="false" applyProtection="false">
      <alignment horizontal="general" vertical="bottom" textRotation="0" wrapText="false" indent="0" shrinkToFit="false"/>
      <protection locked="true" hidden="false"/>
    </xf>
    <xf numFmtId="165" fontId="14" fillId="0" borderId="54" xfId="0" applyFont="true" applyBorder="true" applyAlignment="false" applyProtection="false">
      <alignment horizontal="general" vertical="bottom" textRotation="0" wrapText="false" indent="0" shrinkToFit="false"/>
      <protection locked="true" hidden="false"/>
    </xf>
    <xf numFmtId="164" fontId="14" fillId="0" borderId="54" xfId="0" applyFont="true" applyBorder="true" applyAlignment="false" applyProtection="false">
      <alignment horizontal="general" vertical="bottom" textRotation="0" wrapText="false" indent="0" shrinkToFit="false"/>
      <protection locked="true" hidden="false"/>
    </xf>
    <xf numFmtId="164" fontId="14" fillId="7" borderId="24" xfId="0" applyFont="true" applyBorder="true" applyAlignment="false" applyProtection="true">
      <alignment horizontal="general" vertical="bottom" textRotation="0" wrapText="false" indent="0" shrinkToFit="false"/>
      <protection locked="false" hidden="false"/>
    </xf>
    <xf numFmtId="164" fontId="14" fillId="10" borderId="2" xfId="0" applyFont="true" applyBorder="true" applyAlignment="false" applyProtection="true">
      <alignment horizontal="general" vertical="bottom" textRotation="0" wrapText="false" indent="0" shrinkToFit="false"/>
      <protection locked="false" hidden="false"/>
    </xf>
    <xf numFmtId="165" fontId="13" fillId="7" borderId="50" xfId="0" applyFont="true" applyBorder="true" applyAlignment="false" applyProtection="true">
      <alignment horizontal="general" vertical="bottom" textRotation="0" wrapText="false" indent="0" shrinkToFit="false"/>
      <protection locked="true" hidden="false"/>
    </xf>
    <xf numFmtId="164" fontId="14" fillId="7" borderId="25" xfId="0" applyFont="true" applyBorder="true" applyAlignment="false" applyProtection="true">
      <alignment horizontal="general" vertical="bottom" textRotation="0" wrapText="false" indent="0" shrinkToFit="false"/>
      <protection locked="false" hidden="false"/>
    </xf>
    <xf numFmtId="164" fontId="14" fillId="0" borderId="26" xfId="0" applyFont="true" applyBorder="true" applyAlignment="false" applyProtection="false">
      <alignment horizontal="general" vertical="bottom" textRotation="0" wrapText="false" indent="0" shrinkToFit="false"/>
      <protection locked="true" hidden="false"/>
    </xf>
    <xf numFmtId="165" fontId="14" fillId="0" borderId="27" xfId="0" applyFont="true" applyBorder="true" applyAlignment="false" applyProtection="false">
      <alignment horizontal="general" vertical="bottom" textRotation="0" wrapText="false" indent="0" shrinkToFit="false"/>
      <protection locked="true" hidden="false"/>
    </xf>
    <xf numFmtId="164" fontId="14" fillId="0" borderId="28" xfId="0" applyFont="true" applyBorder="true" applyAlignment="false" applyProtection="false">
      <alignment horizontal="general" vertical="bottom" textRotation="0" wrapText="false" indent="0" shrinkToFit="false"/>
      <protection locked="true" hidden="false"/>
    </xf>
    <xf numFmtId="164" fontId="14" fillId="0" borderId="27" xfId="0" applyFont="true" applyBorder="true" applyAlignment="false" applyProtection="false">
      <alignment horizontal="general" vertical="bottom" textRotation="0" wrapText="false" indent="0" shrinkToFit="false"/>
      <protection locked="true" hidden="false"/>
    </xf>
    <xf numFmtId="164" fontId="14" fillId="0" borderId="26" xfId="0" applyFont="true" applyBorder="true" applyAlignment="false" applyProtection="false">
      <alignment horizontal="general" vertical="bottom" textRotation="0" wrapText="false" indent="0" shrinkToFit="false"/>
      <protection locked="true" hidden="false"/>
    </xf>
    <xf numFmtId="164" fontId="14" fillId="7" borderId="29" xfId="0" applyFont="true" applyBorder="true" applyAlignment="false" applyProtection="true">
      <alignment horizontal="general" vertical="bottom" textRotation="0" wrapText="false" indent="0" shrinkToFit="false"/>
      <protection locked="false" hidden="false"/>
    </xf>
    <xf numFmtId="164" fontId="14" fillId="19" borderId="12" xfId="0" applyFont="true" applyBorder="true" applyAlignment="false" applyProtection="false">
      <alignment horizontal="general" vertical="bottom" textRotation="0" wrapText="false" indent="0" shrinkToFit="false"/>
      <protection locked="true" hidden="false"/>
    </xf>
    <xf numFmtId="164" fontId="13" fillId="19" borderId="12" xfId="0" applyFont="true" applyBorder="true" applyAlignment="false" applyProtection="false">
      <alignment horizontal="general" vertical="bottom" textRotation="0" wrapText="false" indent="0" shrinkToFit="false"/>
      <protection locked="true" hidden="false"/>
    </xf>
    <xf numFmtId="165" fontId="14" fillId="19" borderId="12" xfId="0" applyFont="true" applyBorder="true" applyAlignment="false" applyProtection="false">
      <alignment horizontal="general" vertical="bottom" textRotation="0" wrapText="false" indent="0" shrinkToFit="false"/>
      <protection locked="true" hidden="false"/>
    </xf>
    <xf numFmtId="168" fontId="14" fillId="20" borderId="2" xfId="19" applyFont="true" applyBorder="true" applyAlignment="true" applyProtection="true">
      <alignment horizontal="general" vertical="bottom" textRotation="0" wrapText="false" indent="0" shrinkToFit="false"/>
      <protection locked="true" hidden="false"/>
    </xf>
    <xf numFmtId="164" fontId="14" fillId="12" borderId="0" xfId="0" applyFont="true" applyBorder="false" applyAlignment="true" applyProtection="false">
      <alignment horizontal="center" vertical="bottom" textRotation="0" wrapText="false" indent="0" shrinkToFit="false"/>
      <protection locked="true" hidden="false"/>
    </xf>
    <xf numFmtId="164" fontId="14" fillId="14" borderId="0" xfId="0" applyFont="true" applyBorder="false" applyAlignment="true" applyProtection="true">
      <alignment horizontal="left" vertical="bottom" textRotation="0" wrapText="true" indent="0" shrinkToFit="false"/>
      <protection locked="false" hidden="false"/>
    </xf>
    <xf numFmtId="164" fontId="14" fillId="0" borderId="42" xfId="0" applyFont="true" applyBorder="true" applyAlignment="false" applyProtection="false">
      <alignment horizontal="general" vertical="bottom" textRotation="0" wrapText="false" indent="0" shrinkToFit="false"/>
      <protection locked="true" hidden="false"/>
    </xf>
    <xf numFmtId="165" fontId="14" fillId="21" borderId="2" xfId="0" applyFont="true" applyBorder="true" applyAlignment="false" applyProtection="false">
      <alignment horizontal="general" vertical="bottom" textRotation="0" wrapText="false" indent="0" shrinkToFit="false"/>
      <protection locked="true" hidden="false"/>
    </xf>
    <xf numFmtId="164" fontId="14" fillId="0" borderId="17" xfId="0" applyFont="true" applyBorder="true" applyAlignment="false" applyProtection="false">
      <alignment horizontal="general" vertical="bottom" textRotation="0" wrapText="false" indent="0" shrinkToFit="false"/>
      <protection locked="true" hidden="false"/>
    </xf>
    <xf numFmtId="164" fontId="13" fillId="0" borderId="49" xfId="0" applyFont="true" applyBorder="true" applyAlignment="false" applyProtection="true">
      <alignment horizontal="general" vertical="bottom" textRotation="0" wrapText="false" indent="0" shrinkToFit="false"/>
      <protection locked="true" hidden="false"/>
    </xf>
    <xf numFmtId="168" fontId="14" fillId="0" borderId="17" xfId="19" applyFont="true" applyBorder="true" applyAlignment="true" applyProtection="true">
      <alignment horizontal="general" vertical="bottom" textRotation="0" wrapText="false" indent="0" shrinkToFit="false"/>
      <protection locked="true" hidden="false"/>
    </xf>
    <xf numFmtId="164" fontId="13" fillId="0" borderId="17" xfId="0" applyFont="true" applyBorder="true" applyAlignment="false" applyProtection="false">
      <alignment horizontal="general" vertical="bottom" textRotation="0" wrapText="false" indent="0" shrinkToFit="false"/>
      <protection locked="true" hidden="false"/>
    </xf>
    <xf numFmtId="164" fontId="14" fillId="0" borderId="0" xfId="0" applyFont="true" applyBorder="true" applyAlignment="true" applyProtection="false">
      <alignment horizontal="center" vertical="bottom" textRotation="0" wrapText="false" indent="0" shrinkToFit="false"/>
      <protection locked="true" hidden="false"/>
    </xf>
    <xf numFmtId="169" fontId="14" fillId="7" borderId="24" xfId="0" applyFont="true" applyBorder="true" applyAlignment="false" applyProtection="true">
      <alignment horizontal="general" vertical="bottom" textRotation="0" wrapText="false" indent="0" shrinkToFit="false"/>
      <protection locked="false" hidden="false"/>
    </xf>
    <xf numFmtId="169" fontId="14" fillId="7" borderId="25" xfId="0" applyFont="true" applyBorder="true" applyAlignment="false" applyProtection="true">
      <alignment horizontal="general" vertical="bottom" textRotation="0" wrapText="false" indent="0" shrinkToFit="false"/>
      <protection locked="false" hidden="false"/>
    </xf>
    <xf numFmtId="169" fontId="14" fillId="7" borderId="29" xfId="0" applyFont="true" applyBorder="true" applyAlignment="false" applyProtection="true">
      <alignment horizontal="general" vertical="bottom" textRotation="0" wrapText="false" indent="0" shrinkToFit="false"/>
      <protection locked="false" hidden="false"/>
    </xf>
    <xf numFmtId="164" fontId="14" fillId="16" borderId="0" xfId="0" applyFont="true" applyBorder="false" applyAlignment="false" applyProtection="true">
      <alignment horizontal="general" vertical="bottom" textRotation="0" wrapText="false" indent="0" shrinkToFit="false"/>
      <protection locked="true" hidden="false"/>
    </xf>
    <xf numFmtId="164" fontId="18" fillId="0" borderId="0" xfId="0" applyFont="true" applyBorder="false" applyAlignment="false" applyProtection="false">
      <alignment horizontal="general" vertical="bottom" textRotation="0" wrapText="false" indent="0" shrinkToFit="false"/>
      <protection locked="true" hidden="false"/>
    </xf>
    <xf numFmtId="164" fontId="19"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4" fillId="2" borderId="0" xfId="0" applyFont="true" applyBorder="true" applyAlignment="false" applyProtection="false">
      <alignment horizontal="general" vertical="bottom" textRotation="0" wrapText="false" indent="0" shrinkToFit="false"/>
      <protection locked="true" hidden="false"/>
    </xf>
    <xf numFmtId="165" fontId="14" fillId="10" borderId="43" xfId="0" applyFont="true" applyBorder="true" applyAlignment="false" applyProtection="true">
      <alignment horizontal="general" vertical="bottom" textRotation="0" wrapText="false" indent="0" shrinkToFit="false"/>
      <protection locked="false" hidden="false"/>
    </xf>
    <xf numFmtId="168" fontId="14" fillId="17" borderId="2" xfId="19" applyFont="true" applyBorder="true" applyAlignment="true" applyProtection="true">
      <alignment horizontal="general" vertical="bottom" textRotation="0" wrapText="false" indent="0" shrinkToFit="false"/>
      <protection locked="true" hidden="false"/>
    </xf>
    <xf numFmtId="171" fontId="14" fillId="17" borderId="2" xfId="19" applyFont="true" applyBorder="true" applyAlignment="true" applyProtection="true">
      <alignment horizontal="general" vertical="bottom" textRotation="0" wrapText="false" indent="0" shrinkToFit="false"/>
      <protection locked="true" hidden="false"/>
    </xf>
    <xf numFmtId="164" fontId="20" fillId="0" borderId="0" xfId="0" applyFont="true" applyBorder="fals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22" fillId="0" borderId="0" xfId="0" applyFont="true" applyBorder="false" applyAlignment="false" applyProtection="false">
      <alignment horizontal="general" vertical="bottom" textRotation="0" wrapText="false" indent="0" shrinkToFit="false"/>
      <protection locked="true" hidden="false"/>
    </xf>
    <xf numFmtId="164" fontId="23" fillId="0" borderId="0" xfId="0" applyFont="true" applyBorder="false" applyAlignment="false" applyProtection="false">
      <alignment horizontal="general" vertical="bottom" textRotation="0" wrapText="false" indent="0" shrinkToFit="false"/>
      <protection locked="true" hidden="false"/>
    </xf>
    <xf numFmtId="164" fontId="20" fillId="22" borderId="32" xfId="0" applyFont="true" applyBorder="true" applyAlignment="false" applyProtection="false">
      <alignment horizontal="general" vertical="bottom" textRotation="0" wrapText="false" indent="0" shrinkToFit="false"/>
      <protection locked="true" hidden="false"/>
    </xf>
    <xf numFmtId="164" fontId="20" fillId="22" borderId="37" xfId="0" applyFont="true" applyBorder="true" applyAlignment="false" applyProtection="false">
      <alignment horizontal="general" vertical="bottom" textRotation="0" wrapText="false" indent="0" shrinkToFit="false"/>
      <protection locked="true" hidden="false"/>
    </xf>
    <xf numFmtId="164" fontId="20" fillId="22" borderId="31" xfId="0" applyFont="true" applyBorder="true" applyAlignment="false" applyProtection="false">
      <alignment horizontal="general" vertical="bottom" textRotation="0" wrapText="false" indent="0" shrinkToFit="false"/>
      <protection locked="true" hidden="false"/>
    </xf>
    <xf numFmtId="164" fontId="20" fillId="23" borderId="32" xfId="0" applyFont="true" applyBorder="true" applyAlignment="false" applyProtection="false">
      <alignment horizontal="general" vertical="bottom" textRotation="0" wrapText="false" indent="0" shrinkToFit="false"/>
      <protection locked="true" hidden="false"/>
    </xf>
    <xf numFmtId="164" fontId="20" fillId="23" borderId="37" xfId="0" applyFont="true" applyBorder="true" applyAlignment="false" applyProtection="false">
      <alignment horizontal="general" vertical="bottom" textRotation="0" wrapText="false" indent="0" shrinkToFit="false"/>
      <protection locked="true" hidden="false"/>
    </xf>
    <xf numFmtId="164" fontId="20" fillId="23" borderId="31" xfId="0" applyFont="true" applyBorder="true" applyAlignment="false" applyProtection="false">
      <alignment horizontal="general" vertical="bottom" textRotation="0" wrapText="false" indent="0" shrinkToFit="false"/>
      <protection locked="true" hidden="false"/>
    </xf>
    <xf numFmtId="164" fontId="20" fillId="24" borderId="24" xfId="0" applyFont="true" applyBorder="true" applyAlignment="false" applyProtection="false">
      <alignment horizontal="general" vertical="bottom" textRotation="0" wrapText="false" indent="0" shrinkToFit="false"/>
      <protection locked="true" hidden="false"/>
    </xf>
    <xf numFmtId="164" fontId="24" fillId="0" borderId="0" xfId="0" applyFont="true" applyBorder="false" applyAlignment="false" applyProtection="false">
      <alignment horizontal="general" vertical="bottom" textRotation="0" wrapText="false" indent="0" shrinkToFit="false"/>
      <protection locked="true" hidden="false"/>
    </xf>
    <xf numFmtId="164" fontId="20" fillId="22" borderId="24" xfId="0" applyFont="true" applyBorder="true" applyAlignment="false" applyProtection="false">
      <alignment horizontal="general" vertical="bottom" textRotation="0" wrapText="false" indent="0" shrinkToFit="false"/>
      <protection locked="true" hidden="false"/>
    </xf>
    <xf numFmtId="164" fontId="20" fillId="22" borderId="24" xfId="0" applyFont="true" applyBorder="true" applyAlignment="true" applyProtection="false">
      <alignment horizontal="left" vertical="bottom" textRotation="0" wrapText="false" indent="0" shrinkToFit="false"/>
      <protection locked="true" hidden="false"/>
    </xf>
    <xf numFmtId="164" fontId="20" fillId="23" borderId="24" xfId="0" applyFont="true" applyBorder="true" applyAlignment="false" applyProtection="false">
      <alignment horizontal="general" vertical="bottom" textRotation="0" wrapText="false" indent="0" shrinkToFit="false"/>
      <protection locked="true" hidden="false"/>
    </xf>
    <xf numFmtId="164" fontId="20" fillId="23" borderId="24" xfId="0" applyFont="true" applyBorder="true" applyAlignment="true" applyProtection="false">
      <alignment horizontal="left" vertical="bottom" textRotation="0" wrapText="false" indent="0" shrinkToFit="false"/>
      <protection locked="true" hidden="false"/>
    </xf>
    <xf numFmtId="164" fontId="25" fillId="0" borderId="0" xfId="0" applyFont="true" applyBorder="false" applyAlignment="false" applyProtection="false">
      <alignment horizontal="general" vertical="bottom" textRotation="0" wrapText="false" indent="0" shrinkToFit="false"/>
      <protection locked="true" hidden="false"/>
    </xf>
    <xf numFmtId="164" fontId="20" fillId="0" borderId="24" xfId="0" applyFont="true" applyBorder="true" applyAlignment="false" applyProtection="false">
      <alignment horizontal="general" vertical="bottom" textRotation="0" wrapText="false" indent="0" shrinkToFit="false"/>
      <protection locked="true" hidden="false"/>
    </xf>
    <xf numFmtId="174" fontId="26" fillId="25" borderId="24" xfId="0" applyFont="true" applyBorder="true" applyAlignment="false" applyProtection="false">
      <alignment horizontal="general" vertical="bottom" textRotation="0" wrapText="false" indent="0" shrinkToFit="false"/>
      <protection locked="true" hidden="false"/>
    </xf>
    <xf numFmtId="164" fontId="20" fillId="0" borderId="24" xfId="0" applyFont="true" applyBorder="true" applyAlignment="false" applyProtection="false">
      <alignment horizontal="general" vertical="bottom" textRotation="0" wrapText="false" indent="0" shrinkToFit="false"/>
      <protection locked="true" hidden="false"/>
    </xf>
    <xf numFmtId="164" fontId="2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xf numFmtId="164" fontId="27" fillId="26" borderId="0" xfId="0" applyFont="true" applyBorder="true" applyAlignment="false" applyProtection="false">
      <alignment horizontal="general" vertical="bottom" textRotation="0" wrapText="false" indent="0" shrinkToFit="false"/>
      <protection locked="true" hidden="false"/>
    </xf>
    <xf numFmtId="174" fontId="28" fillId="26" borderId="0" xfId="0" applyFont="true" applyBorder="true" applyAlignment="false" applyProtection="false">
      <alignment horizontal="general" vertical="bottom" textRotation="0" wrapText="false" indent="0" shrinkToFit="false"/>
      <protection locked="true" hidden="false"/>
    </xf>
    <xf numFmtId="164" fontId="20" fillId="0" borderId="24" xfId="0" applyFont="true" applyBorder="true" applyAlignment="true" applyProtection="false">
      <alignment horizontal="general" vertical="bottom" textRotation="0" wrapText="true" indent="0" shrinkToFit="false"/>
      <protection locked="true" hidden="false"/>
    </xf>
    <xf numFmtId="168" fontId="26" fillId="25" borderId="24" xfId="0" applyFont="true" applyBorder="true" applyAlignment="false" applyProtection="false">
      <alignment horizontal="general" vertical="bottom" textRotation="0" wrapText="false" indent="0" shrinkToFit="false"/>
      <protection locked="true" hidden="false"/>
    </xf>
    <xf numFmtId="168" fontId="29" fillId="25" borderId="24" xfId="0" applyFont="true" applyBorder="true" applyAlignment="false" applyProtection="false">
      <alignment horizontal="general" vertical="bottom" textRotation="0" wrapText="false" indent="0" shrinkToFit="false"/>
      <protection locked="true" hidden="false"/>
    </xf>
    <xf numFmtId="174" fontId="29" fillId="25" borderId="24" xfId="0" applyFont="true" applyBorder="true" applyAlignment="false" applyProtection="false">
      <alignment horizontal="general" vertical="bottom" textRotation="0" wrapText="false" indent="0" shrinkToFit="false"/>
      <protection locked="true" hidden="false"/>
    </xf>
    <xf numFmtId="168" fontId="26" fillId="25" borderId="12" xfId="0" applyFont="true" applyBorder="true" applyAlignment="false" applyProtection="false">
      <alignment horizontal="general" vertical="bottom" textRotation="0" wrapText="false" indent="0" shrinkToFit="false"/>
      <protection locked="true" hidden="false"/>
    </xf>
    <xf numFmtId="174" fontId="26" fillId="25" borderId="12" xfId="0" applyFont="true" applyBorder="true" applyAlignment="false" applyProtection="false">
      <alignment horizontal="general" vertical="bottom" textRotation="0" wrapText="false" indent="0" shrinkToFit="false"/>
      <protection locked="true" hidden="false"/>
    </xf>
    <xf numFmtId="174" fontId="30" fillId="25" borderId="24" xfId="0" applyFont="true" applyBorder="true" applyAlignment="false" applyProtection="false">
      <alignment horizontal="general" vertical="bottom" textRotation="0" wrapText="false" indent="0" shrinkToFit="false"/>
      <protection locked="true" hidden="false"/>
    </xf>
    <xf numFmtId="174" fontId="26" fillId="25" borderId="24" xfId="0" applyFont="true" applyBorder="true" applyAlignment="true" applyProtection="false">
      <alignment horizontal="right" vertical="bottom" textRotation="0" wrapText="false" indent="0" shrinkToFit="false"/>
      <protection locked="true" hidden="false"/>
    </xf>
    <xf numFmtId="164" fontId="20" fillId="0" borderId="12" xfId="0" applyFont="true" applyBorder="true" applyAlignment="false" applyProtection="false">
      <alignment horizontal="general" vertical="bottom" textRotation="0" wrapText="false" indent="0" shrinkToFit="false"/>
      <protection locked="true" hidden="false"/>
    </xf>
    <xf numFmtId="174" fontId="30" fillId="25" borderId="12" xfId="0" applyFont="true" applyBorder="true" applyAlignment="false" applyProtection="false">
      <alignment horizontal="general" vertical="bottom" textRotation="0" wrapText="false" indent="0" shrinkToFit="false"/>
      <protection locked="true" hidden="false"/>
    </xf>
    <xf numFmtId="174" fontId="29" fillId="25" borderId="12" xfId="0" applyFont="true" applyBorder="true" applyAlignment="false" applyProtection="false">
      <alignment horizontal="general" vertical="bottom" textRotation="0" wrapText="false" indent="0" shrinkToFit="false"/>
      <protection locked="true" hidden="false"/>
    </xf>
    <xf numFmtId="174" fontId="26" fillId="0" borderId="12" xfId="0" applyFont="true" applyBorder="true" applyAlignment="false" applyProtection="false">
      <alignment horizontal="general" vertical="bottom" textRotation="0" wrapText="false" indent="0" shrinkToFit="false"/>
      <protection locked="true" hidden="false"/>
    </xf>
    <xf numFmtId="164" fontId="20" fillId="25" borderId="12" xfId="0" applyFont="true" applyBorder="true" applyAlignment="true" applyProtection="false">
      <alignment horizontal="general" vertical="bottom" textRotation="0" wrapText="true" indent="0" shrinkToFit="false"/>
      <protection locked="true" hidden="false"/>
    </xf>
    <xf numFmtId="164" fontId="26" fillId="25" borderId="12" xfId="0" applyFont="true" applyBorder="true" applyAlignment="true" applyProtection="false">
      <alignment horizontal="general" vertical="bottom" textRotation="0" wrapText="true" indent="0" shrinkToFit="false"/>
      <protection locked="true" hidden="false"/>
    </xf>
    <xf numFmtId="164" fontId="26" fillId="0" borderId="12" xfId="0" applyFont="true" applyBorder="true" applyAlignment="false" applyProtection="false">
      <alignment horizontal="general" vertical="bottom" textRotation="0" wrapText="false" indent="0" shrinkToFit="false"/>
      <protection locked="true" hidden="false"/>
    </xf>
    <xf numFmtId="164" fontId="20" fillId="0" borderId="12" xfId="0" applyFont="true" applyBorder="true" applyAlignment="true" applyProtection="false">
      <alignment horizontal="general" vertical="bottom" textRotation="0" wrapText="true" indent="0" shrinkToFit="false"/>
      <protection locked="true" hidden="false"/>
    </xf>
    <xf numFmtId="164" fontId="26" fillId="0" borderId="12" xfId="0" applyFont="true" applyBorder="true" applyAlignment="true" applyProtection="false">
      <alignment horizontal="general" vertical="bottom" textRotation="0" wrapText="true" indent="0" shrinkToFit="false"/>
      <protection locked="true" hidden="false"/>
    </xf>
    <xf numFmtId="164" fontId="29" fillId="0" borderId="12" xfId="0" applyFont="true" applyBorder="true" applyAlignment="true" applyProtection="false">
      <alignment horizontal="general" vertical="bottom" textRotation="0" wrapText="true" indent="0" shrinkToFit="false"/>
      <protection locked="true" hidden="false"/>
    </xf>
    <xf numFmtId="174" fontId="26" fillId="0" borderId="12" xfId="0" applyFont="true" applyBorder="true" applyAlignment="false" applyProtection="false">
      <alignment horizontal="general" vertical="bottom" textRotation="0" wrapText="false" indent="0" shrinkToFit="false"/>
      <protection locked="true" hidden="false"/>
    </xf>
    <xf numFmtId="174" fontId="26" fillId="0" borderId="12" xfId="0" applyFont="true" applyBorder="true" applyAlignment="true" applyProtection="false">
      <alignment horizontal="general" vertical="bottom" textRotation="0" wrapText="true" indent="0" shrinkToFit="false"/>
      <protection locked="true" hidden="false"/>
    </xf>
    <xf numFmtId="164" fontId="4" fillId="0" borderId="0" xfId="21" applyFont="true" applyBorder="false" applyAlignment="false" applyProtection="false">
      <alignment horizontal="general" vertical="bottom" textRotation="0" wrapText="false" indent="0" shrinkToFit="false"/>
      <protection locked="true" hidden="false"/>
    </xf>
    <xf numFmtId="164" fontId="19" fillId="0" borderId="0" xfId="21" applyFont="true" applyBorder="false" applyAlignment="false" applyProtection="false">
      <alignment horizontal="general" vertical="bottom" textRotation="0" wrapText="false" indent="0" shrinkToFit="false"/>
      <protection locked="true" hidden="false"/>
    </xf>
    <xf numFmtId="164" fontId="31" fillId="0" borderId="0" xfId="21" applyFont="true" applyBorder="false" applyAlignment="false" applyProtection="false">
      <alignment horizontal="general" vertical="bottom" textRotation="0" wrapText="false" indent="0" shrinkToFit="false"/>
      <protection locked="true" hidden="false"/>
    </xf>
    <xf numFmtId="164" fontId="19" fillId="27" borderId="12" xfId="21" applyFont="true" applyBorder="true" applyAlignment="false" applyProtection="false">
      <alignment horizontal="general" vertical="bottom" textRotation="0" wrapText="false" indent="0" shrinkToFit="false"/>
      <protection locked="true" hidden="false"/>
    </xf>
    <xf numFmtId="164" fontId="4" fillId="6" borderId="12" xfId="21" applyFont="true" applyBorder="true" applyAlignment="true" applyProtection="false">
      <alignment horizontal="center" vertical="bottom" textRotation="0" wrapText="false" indent="0" shrinkToFit="false"/>
      <protection locked="true" hidden="false"/>
    </xf>
    <xf numFmtId="164" fontId="4" fillId="0" borderId="12" xfId="21" applyFont="true" applyBorder="true" applyAlignment="false" applyProtection="false">
      <alignment horizontal="general" vertical="bottom" textRotation="0" wrapText="false" indent="0" shrinkToFit="false"/>
      <protection locked="true" hidden="false"/>
    </xf>
    <xf numFmtId="164" fontId="4" fillId="6" borderId="12" xfId="21" applyFont="true" applyBorder="true" applyAlignment="false" applyProtection="false">
      <alignment horizontal="general" vertical="bottom" textRotation="0" wrapText="false" indent="0" shrinkToFit="false"/>
      <protection locked="true" hidden="false"/>
    </xf>
    <xf numFmtId="164" fontId="19" fillId="6" borderId="12" xfId="21" applyFont="true" applyBorder="true" applyAlignment="false" applyProtection="false">
      <alignment horizontal="general" vertical="bottom" textRotation="0" wrapText="false" indent="0" shrinkToFit="false"/>
      <protection locked="true" hidden="false"/>
    </xf>
    <xf numFmtId="171" fontId="4" fillId="6" borderId="12" xfId="21" applyFont="true" applyBorder="true" applyAlignment="false" applyProtection="false">
      <alignment horizontal="general" vertical="bottom" textRotation="0" wrapText="false" indent="0" shrinkToFit="false"/>
      <protection locked="true" hidden="false"/>
    </xf>
    <xf numFmtId="170" fontId="4" fillId="6" borderId="12" xfId="15" applyFont="true" applyBorder="true" applyAlignment="true" applyProtection="true">
      <alignment horizontal="general" vertical="bottom" textRotation="0" wrapText="false" indent="0" shrinkToFit="false"/>
      <protection locked="true" hidden="false"/>
    </xf>
    <xf numFmtId="171" fontId="19" fillId="6" borderId="12" xfId="21" applyFont="true" applyBorder="true" applyAlignment="false" applyProtection="false">
      <alignment horizontal="general" vertical="bottom" textRotation="0" wrapText="false" indent="0" shrinkToFit="false"/>
      <protection locked="true" hidden="false"/>
    </xf>
    <xf numFmtId="171" fontId="4" fillId="0" borderId="0" xfId="21" applyFont="true" applyBorder="false" applyAlignment="false" applyProtection="false">
      <alignment horizontal="general" vertical="bottom" textRotation="0" wrapText="false" indent="0" shrinkToFit="false"/>
      <protection locked="true" hidden="false"/>
    </xf>
    <xf numFmtId="164" fontId="4" fillId="17" borderId="12" xfId="21" applyFont="true" applyBorder="true" applyAlignment="false" applyProtection="false">
      <alignment horizontal="general" vertical="bottom" textRotation="0" wrapText="false" indent="0" shrinkToFit="false"/>
      <protection locked="true" hidden="false"/>
    </xf>
    <xf numFmtId="164" fontId="4" fillId="9" borderId="12" xfId="21" applyFont="true" applyBorder="true" applyAlignment="false" applyProtection="false">
      <alignment horizontal="general" vertical="bottom" textRotation="0" wrapText="false" indent="0" shrinkToFit="false"/>
      <protection locked="true" hidden="false"/>
    </xf>
    <xf numFmtId="171" fontId="4" fillId="9" borderId="12" xfId="21" applyFont="true" applyBorder="true" applyAlignment="false" applyProtection="false">
      <alignment horizontal="general" vertical="bottom" textRotation="0" wrapText="false" indent="0" shrinkToFit="false"/>
      <protection locked="true" hidden="false"/>
    </xf>
    <xf numFmtId="170" fontId="4" fillId="9" borderId="12" xfId="15" applyFont="true" applyBorder="true" applyAlignment="true" applyProtection="true">
      <alignment horizontal="general" vertical="bottom" textRotation="0" wrapText="false" indent="0" shrinkToFit="false"/>
      <protection locked="true" hidden="false"/>
    </xf>
    <xf numFmtId="171" fontId="19" fillId="9" borderId="12" xfId="21" applyFont="true" applyBorder="true" applyAlignment="false" applyProtection="false">
      <alignment horizontal="general" vertical="bottom" textRotation="0" wrapText="false" indent="0" shrinkToFit="false"/>
      <protection locked="true" hidden="false"/>
    </xf>
    <xf numFmtId="164" fontId="4" fillId="28" borderId="12" xfId="21" applyFont="true" applyBorder="true" applyAlignment="false" applyProtection="false">
      <alignment horizontal="general" vertical="bottom" textRotation="0" wrapText="false" indent="0" shrinkToFit="false"/>
      <protection locked="true" hidden="false"/>
    </xf>
    <xf numFmtId="171" fontId="4" fillId="28" borderId="12" xfId="21" applyFont="true" applyBorder="true" applyAlignment="false" applyProtection="false">
      <alignment horizontal="general" vertical="bottom" textRotation="0" wrapText="false" indent="0" shrinkToFit="false"/>
      <protection locked="true" hidden="false"/>
    </xf>
    <xf numFmtId="170" fontId="4" fillId="28" borderId="12" xfId="15" applyFont="true" applyBorder="true" applyAlignment="true" applyProtection="true">
      <alignment horizontal="general" vertical="bottom" textRotation="0" wrapText="false" indent="0" shrinkToFit="false"/>
      <protection locked="true" hidden="false"/>
    </xf>
    <xf numFmtId="171" fontId="19" fillId="28" borderId="12" xfId="21" applyFont="true" applyBorder="true" applyAlignment="false" applyProtection="false">
      <alignment horizontal="general" vertical="bottom" textRotation="0" wrapText="false" indent="0" shrinkToFit="false"/>
      <protection locked="true" hidden="false"/>
    </xf>
    <xf numFmtId="164" fontId="32" fillId="28" borderId="0" xfId="21" applyFont="true" applyBorder="false" applyAlignment="false" applyProtection="false">
      <alignment horizontal="general" vertical="bottom" textRotation="0" wrapText="false" indent="0" shrinkToFit="false"/>
      <protection locked="true" hidden="false"/>
    </xf>
    <xf numFmtId="164" fontId="4" fillId="28" borderId="0" xfId="21" applyFont="true" applyBorder="false" applyAlignment="false" applyProtection="false">
      <alignment horizontal="general" vertical="bottom" textRotation="0" wrapText="false" indent="0" shrinkToFit="false"/>
      <protection locked="true" hidden="false"/>
    </xf>
    <xf numFmtId="164" fontId="19" fillId="28" borderId="0" xfId="21" applyFont="true" applyBorder="false" applyAlignment="false" applyProtection="false">
      <alignment horizontal="general" vertical="bottom" textRotation="0" wrapText="false" indent="0" shrinkToFit="false"/>
      <protection locked="true" hidden="false"/>
    </xf>
    <xf numFmtId="164" fontId="0" fillId="0" borderId="45" xfId="0" applyFont="false" applyBorder="true" applyAlignment="false" applyProtection="false">
      <alignment horizontal="general" vertical="bottom" textRotation="0" wrapText="false" indent="0" shrinkToFit="false"/>
      <protection locked="true" hidden="false"/>
    </xf>
    <xf numFmtId="164" fontId="0" fillId="0" borderId="54" xfId="0" applyFont="false" applyBorder="true" applyAlignment="false" applyProtection="false">
      <alignment horizontal="general" vertical="bottom" textRotation="0" wrapText="false" indent="0" shrinkToFit="false"/>
      <protection locked="true" hidden="false"/>
    </xf>
    <xf numFmtId="164" fontId="0" fillId="0" borderId="48" xfId="0" applyFont="false" applyBorder="true" applyAlignment="false" applyProtection="false">
      <alignment horizontal="general" vertical="bottom" textRotation="0" wrapText="false" indent="0" shrinkToFit="false"/>
      <protection locked="true" hidden="false"/>
    </xf>
    <xf numFmtId="172" fontId="33" fillId="0" borderId="25" xfId="0" applyFont="true" applyBorder="true" applyAlignment="true" applyProtection="false">
      <alignment horizontal="center" vertical="bottom" textRotation="0" wrapText="false" indent="0" shrinkToFit="false"/>
      <protection locked="true" hidden="false"/>
    </xf>
    <xf numFmtId="164" fontId="0" fillId="0" borderId="49"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0" fillId="0" borderId="50" xfId="0" applyFont="false" applyBorder="true" applyAlignment="false" applyProtection="false">
      <alignment horizontal="general" vertical="bottom" textRotation="0" wrapText="false" indent="0" shrinkToFit="false"/>
      <protection locked="true" hidden="false"/>
    </xf>
    <xf numFmtId="164" fontId="0" fillId="0" borderId="51" xfId="0" applyFont="false" applyBorder="true" applyAlignment="false" applyProtection="false">
      <alignment horizontal="general" vertical="bottom" textRotation="0" wrapText="false" indent="0" shrinkToFit="false"/>
      <protection locked="true" hidden="false"/>
    </xf>
    <xf numFmtId="164" fontId="0" fillId="0" borderId="23" xfId="0" applyFont="false" applyBorder="true" applyAlignment="false" applyProtection="false">
      <alignment horizontal="general" vertical="bottom" textRotation="0" wrapText="false" indent="0" shrinkToFit="false"/>
      <protection locked="true" hidden="false"/>
    </xf>
    <xf numFmtId="164" fontId="0" fillId="0" borderId="53" xfId="0" applyFont="false" applyBorder="true" applyAlignment="false" applyProtection="false">
      <alignment horizontal="general" vertical="bottom" textRotation="0" wrapText="false" indent="0" shrinkToFit="false"/>
      <protection locked="true" hidden="false"/>
    </xf>
    <xf numFmtId="164" fontId="34" fillId="29" borderId="12" xfId="0" applyFont="true" applyBorder="true" applyAlignment="false" applyProtection="false">
      <alignment horizontal="general" vertical="bottom" textRotation="0" wrapText="false" indent="0" shrinkToFit="false"/>
      <protection locked="true" hidden="false"/>
    </xf>
    <xf numFmtId="167" fontId="34" fillId="29" borderId="12" xfId="0" applyFont="true" applyBorder="true" applyAlignment="true" applyProtection="false">
      <alignment horizontal="center"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72" fontId="34" fillId="0" borderId="12" xfId="0" applyFont="true" applyBorder="true" applyAlignment="false" applyProtection="false">
      <alignment horizontal="general" vertical="bottom" textRotation="0" wrapText="false" indent="0" shrinkToFit="false"/>
      <protection locked="true" hidden="false"/>
    </xf>
    <xf numFmtId="172" fontId="0" fillId="0" borderId="12" xfId="0" applyFont="false" applyBorder="true" applyAlignment="false" applyProtection="false">
      <alignment horizontal="general" vertical="bottom" textRotation="0" wrapText="false" indent="0" shrinkToFit="false"/>
      <protection locked="true" hidden="false"/>
    </xf>
    <xf numFmtId="172" fontId="35" fillId="30" borderId="12" xfId="0" applyFont="true" applyBorder="true" applyAlignment="true" applyProtection="false">
      <alignment horizontal="center" vertical="bottom" textRotation="0" wrapText="true" indent="0" shrinkToFit="false"/>
      <protection locked="true" hidden="false"/>
    </xf>
    <xf numFmtId="172" fontId="0" fillId="30" borderId="12" xfId="0" applyFont="true" applyBorder="true" applyAlignment="true" applyProtection="false">
      <alignment horizontal="center" vertical="bottom" textRotation="0" wrapText="false" indent="0" shrinkToFit="false"/>
      <protection locked="true" hidden="false"/>
    </xf>
    <xf numFmtId="172" fontId="21" fillId="0" borderId="12" xfId="0" applyFont="true" applyBorder="true" applyAlignment="false" applyProtection="false">
      <alignment horizontal="general" vertical="bottom" textRotation="0" wrapText="false" indent="0" shrinkToFit="false"/>
      <protection locked="true" hidden="false"/>
    </xf>
    <xf numFmtId="172" fontId="36" fillId="0" borderId="12" xfId="0" applyFont="true" applyBorder="true" applyAlignment="false" applyProtection="false">
      <alignment horizontal="general" vertical="bottom" textRotation="0" wrapText="false" indent="0" shrinkToFit="false"/>
      <protection locked="true" hidden="false"/>
    </xf>
    <xf numFmtId="164" fontId="21" fillId="0" borderId="12" xfId="0" applyFont="true" applyBorder="true" applyAlignment="false" applyProtection="false">
      <alignment horizontal="general" vertical="bottom" textRotation="0" wrapText="false" indent="0" shrinkToFit="false"/>
      <protection locked="true" hidden="false"/>
    </xf>
    <xf numFmtId="164" fontId="36" fillId="0" borderId="12" xfId="0" applyFont="true" applyBorder="true" applyAlignment="false" applyProtection="false">
      <alignment horizontal="general" vertical="bottom" textRotation="0" wrapText="false" indent="0" shrinkToFit="false"/>
      <protection locked="true" hidden="false"/>
    </xf>
    <xf numFmtId="165" fontId="21" fillId="0" borderId="12" xfId="0" applyFont="true" applyBorder="true" applyAlignment="false" applyProtection="false">
      <alignment horizontal="general" vertical="bottom" textRotation="0" wrapText="false" indent="0" shrinkToFit="false"/>
      <protection locked="true" hidden="false"/>
    </xf>
    <xf numFmtId="171" fontId="21" fillId="0" borderId="12" xfId="0" applyFont="true" applyBorder="true" applyAlignment="false" applyProtection="false">
      <alignment horizontal="general" vertical="bottom" textRotation="0" wrapText="false" indent="0" shrinkToFit="false"/>
      <protection locked="true" hidden="false"/>
    </xf>
    <xf numFmtId="165" fontId="36" fillId="0" borderId="12" xfId="0" applyFont="true" applyBorder="true" applyAlignment="false" applyProtection="false">
      <alignment horizontal="general" vertical="bottom" textRotation="0" wrapText="false" indent="0" shrinkToFit="false"/>
      <protection locked="true" hidden="false"/>
    </xf>
    <xf numFmtId="171" fontId="36" fillId="0" borderId="12" xfId="0" applyFont="tru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72" fontId="0" fillId="0" borderId="0" xfId="0" applyFont="false" applyBorder="false" applyAlignment="false" applyProtection="false">
      <alignment horizontal="general" vertical="bottom" textRotation="0" wrapText="false" indent="0" shrinkToFit="false"/>
      <protection locked="true" hidden="false"/>
    </xf>
    <xf numFmtId="172" fontId="37" fillId="0" borderId="12" xfId="0" applyFont="true" applyBorder="true" applyAlignment="false" applyProtection="false">
      <alignment horizontal="general" vertical="bottom" textRotation="0" wrapText="false" indent="0" shrinkToFit="false"/>
      <protection locked="true" hidden="false"/>
    </xf>
    <xf numFmtId="165" fontId="37" fillId="0" borderId="12" xfId="0" applyFont="true" applyBorder="true" applyAlignment="false" applyProtection="false">
      <alignment horizontal="general" vertical="bottom" textRotation="0" wrapText="fals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5" fontId="0" fillId="0" borderId="12" xfId="0" applyFont="false" applyBorder="true" applyAlignment="false" applyProtection="false">
      <alignment horizontal="general" vertical="bottom" textRotation="0" wrapText="false" indent="0" shrinkToFit="false"/>
      <protection locked="true" hidden="false"/>
    </xf>
    <xf numFmtId="164" fontId="37" fillId="0" borderId="0" xfId="0" applyFont="true" applyBorder="true" applyAlignment="false" applyProtection="false">
      <alignment horizontal="general" vertical="bottom" textRotation="0" wrapText="false" indent="0" shrinkToFit="false"/>
      <protection locked="true" hidden="false"/>
    </xf>
    <xf numFmtId="164" fontId="37" fillId="0" borderId="23" xfId="0" applyFont="true" applyBorder="true" applyAlignment="false" applyProtection="false">
      <alignment horizontal="general" vertical="bottom" textRotation="0" wrapText="false" indent="0" shrinkToFit="false"/>
      <protection locked="true" hidden="false"/>
    </xf>
    <xf numFmtId="171" fontId="0" fillId="0" borderId="12" xfId="0" applyFont="false" applyBorder="true" applyAlignment="false" applyProtection="false">
      <alignment horizontal="general" vertical="bottom" textRotation="0" wrapText="false" indent="0" shrinkToFit="false"/>
      <protection locked="true" hidden="false"/>
    </xf>
    <xf numFmtId="164" fontId="37" fillId="0" borderId="0" xfId="0" applyFont="true" applyBorder="false" applyAlignment="false" applyProtection="false">
      <alignment horizontal="general" vertical="bottom" textRotation="0" wrapText="false" indent="0" shrinkToFit="false"/>
      <protection locked="true" hidden="false"/>
    </xf>
    <xf numFmtId="167" fontId="34" fillId="29" borderId="12" xfId="0" applyFont="true" applyBorder="true" applyAlignment="false" applyProtection="false">
      <alignment horizontal="general" vertical="bottom" textRotation="0" wrapText="false" indent="0" shrinkToFit="false"/>
      <protection locked="true" hidden="false"/>
    </xf>
    <xf numFmtId="172" fontId="34" fillId="30" borderId="12" xfId="0" applyFont="true" applyBorder="true" applyAlignment="true" applyProtection="false">
      <alignment horizontal="center" vertical="bottom" textRotation="0" wrapText="false" indent="0" shrinkToFit="false"/>
      <protection locked="true" hidden="false"/>
    </xf>
    <xf numFmtId="172" fontId="0" fillId="0" borderId="0" xfId="0" applyFont="false" applyBorder="false" applyAlignment="true" applyProtection="false">
      <alignment horizontal="center" vertical="bottom" textRotation="0" wrapText="false" indent="0" shrinkToFit="false"/>
      <protection locked="true" hidden="false"/>
    </xf>
    <xf numFmtId="165" fontId="0" fillId="0" borderId="12" xfId="0" applyFont="true" applyBorder="true" applyAlignment="true" applyProtection="false">
      <alignment horizontal="general" vertical="bottom" textRotation="0" wrapText="true" indent="0" shrinkToFit="false"/>
      <protection locked="true" hidden="false"/>
    </xf>
    <xf numFmtId="172" fontId="0" fillId="0" borderId="12" xfId="0" applyFont="true" applyBorder="true" applyAlignment="true" applyProtection="false">
      <alignment horizontal="general" vertical="bottom" textRotation="0" wrapText="true" indent="0" shrinkToFit="false"/>
      <protection locked="true" hidden="false"/>
    </xf>
    <xf numFmtId="165" fontId="37" fillId="0" borderId="12" xfId="0" applyFont="true" applyBorder="true" applyAlignment="true" applyProtection="false">
      <alignment horizontal="general" vertical="bottom" textRotation="0" wrapText="true" indent="0" shrinkToFit="false"/>
      <protection locked="true" hidden="false"/>
    </xf>
    <xf numFmtId="172" fontId="37" fillId="0" borderId="12" xfId="0" applyFont="true" applyBorder="true" applyAlignment="true" applyProtection="false">
      <alignment horizontal="general" vertical="bottom" textRotation="0" wrapText="true" indent="0" shrinkToFit="false"/>
      <protection locked="true" hidden="false"/>
    </xf>
    <xf numFmtId="165" fontId="0" fillId="17" borderId="12" xfId="0" applyFont="false" applyBorder="true" applyAlignment="false" applyProtection="false">
      <alignment horizontal="general" vertical="bottom" textRotation="0" wrapText="false" indent="0" shrinkToFit="false"/>
      <protection locked="true" hidden="false"/>
    </xf>
    <xf numFmtId="172" fontId="36" fillId="0" borderId="12" xfId="0" applyFont="true" applyBorder="true" applyAlignment="false" applyProtection="false">
      <alignment horizontal="general" vertical="bottom" textRotation="0" wrapText="false" indent="0" shrinkToFit="false"/>
      <protection locked="true" hidden="false"/>
    </xf>
    <xf numFmtId="165" fontId="36" fillId="0" borderId="12" xfId="0" applyFont="true" applyBorder="true" applyAlignment="true" applyProtection="false">
      <alignment horizontal="general" vertical="bottom" textRotation="0" wrapText="true" indent="0" shrinkToFit="false"/>
      <protection locked="true" hidden="false"/>
    </xf>
    <xf numFmtId="172" fontId="36" fillId="0" borderId="12" xfId="0" applyFont="true" applyBorder="true" applyAlignment="true" applyProtection="false">
      <alignment horizontal="general" vertical="bottom" textRotation="0" wrapText="true" indent="0" shrinkToFit="false"/>
      <protection locked="true" hidden="false"/>
    </xf>
    <xf numFmtId="165" fontId="36" fillId="0" borderId="12" xfId="0" applyFont="true" applyBorder="true" applyAlignment="false" applyProtection="false">
      <alignment horizontal="general" vertical="bottom" textRotation="0" wrapText="false" indent="0" shrinkToFit="false"/>
      <protection locked="true" hidden="false"/>
    </xf>
    <xf numFmtId="164" fontId="31" fillId="0" borderId="0" xfId="22" applyFont="true" applyBorder="false" applyAlignment="false" applyProtection="false">
      <alignment horizontal="general" vertical="bottom" textRotation="0" wrapText="false" indent="0" shrinkToFit="false"/>
      <protection locked="true" hidden="false"/>
    </xf>
    <xf numFmtId="164" fontId="31" fillId="0" borderId="0" xfId="23" applyFont="true" applyBorder="false" applyAlignment="false" applyProtection="false">
      <alignment horizontal="general" vertical="bottom" textRotation="0" wrapText="fals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3" customBuiltin="true"/>
    <cellStyle name="Normal 3" xfId="21" builtinId="53" customBuiltin="true"/>
    <cellStyle name="Normal 4" xfId="22" builtinId="53" customBuiltin="true"/>
    <cellStyle name="Normal 5" xfId="23" builtinId="53" customBuiltin="true"/>
  </cellStyles>
  <dxfs count="1">
    <dxf>
      <font>
        <name val="Arial"/>
        <charset val="1"/>
        <family val="0"/>
      </font>
      <alignment horizontal="general" vertical="bottom" textRotation="0" wrapText="false" indent="0" shrinkToFit="false"/>
    </dxf>
  </dxfs>
  <colors>
    <indexedColors>
      <rgbColor rgb="FF000000"/>
      <rgbColor rgb="FFFFFFFF"/>
      <rgbColor rgb="FFFF0000"/>
      <rgbColor rgb="FF00FF00"/>
      <rgbColor rgb="FF0000FF"/>
      <rgbColor rgb="FFFFFF00"/>
      <rgbColor rgb="FFFF00FF"/>
      <rgbColor rgb="FFDCE6F2"/>
      <rgbColor rgb="FFC00000"/>
      <rgbColor rgb="FF008000"/>
      <rgbColor rgb="FF000080"/>
      <rgbColor rgb="FFD9D9D9"/>
      <rgbColor rgb="FF800080"/>
      <rgbColor rgb="FF008080"/>
      <rgbColor rgb="FFC0C0C0"/>
      <rgbColor rgb="FFC3D69B"/>
      <rgbColor rgb="FF95B3D7"/>
      <rgbColor rgb="FF993366"/>
      <rgbColor rgb="FFFFFFCC"/>
      <rgbColor rgb="FFCCFFFF"/>
      <rgbColor rgb="FF660066"/>
      <rgbColor rgb="FFD99694"/>
      <rgbColor rgb="FF0066CC"/>
      <rgbColor rgb="FFC6D9F1"/>
      <rgbColor rgb="FF000080"/>
      <rgbColor rgb="FFFF00FF"/>
      <rgbColor rgb="FFFFFF66"/>
      <rgbColor rgb="FFEEECE1"/>
      <rgbColor rgb="FF800080"/>
      <rgbColor rgb="FF800000"/>
      <rgbColor rgb="FF008080"/>
      <rgbColor rgb="FF0000FF"/>
      <rgbColor rgb="FF00CCFF"/>
      <rgbColor rgb="FFDBEEF4"/>
      <rgbColor rgb="FFD7E4BD"/>
      <rgbColor rgb="FFFFFF99"/>
      <rgbColor rgb="FF93CDDD"/>
      <rgbColor rgb="FFE6B9B8"/>
      <rgbColor rgb="FFB3A2C7"/>
      <rgbColor rgb="FFFFCC99"/>
      <rgbColor rgb="FF3366FF"/>
      <rgbColor rgb="FF00B0F0"/>
      <rgbColor rgb="FF92D050"/>
      <rgbColor rgb="FFFFC000"/>
      <rgbColor rgb="FFFAC090"/>
      <rgbColor rgb="FFE46C0A"/>
      <rgbColor rgb="FFFCD5B5"/>
      <rgbColor rgb="FFB9CDE5"/>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11</xdr:col>
      <xdr:colOff>0</xdr:colOff>
      <xdr:row>34</xdr:row>
      <xdr:rowOff>0</xdr:rowOff>
    </xdr:from>
    <xdr:to>
      <xdr:col>25</xdr:col>
      <xdr:colOff>74880</xdr:colOff>
      <xdr:row>47</xdr:row>
      <xdr:rowOff>37440</xdr:rowOff>
    </xdr:to>
    <xdr:pic>
      <xdr:nvPicPr>
        <xdr:cNvPr id="0" name="Grafik 1" descr=""/>
        <xdr:cNvPicPr/>
      </xdr:nvPicPr>
      <xdr:blipFill>
        <a:blip r:embed="rId1"/>
        <a:stretch/>
      </xdr:blipFill>
      <xdr:spPr>
        <a:xfrm>
          <a:off x="10378440" y="8632080"/>
          <a:ext cx="7816680" cy="2714040"/>
        </a:xfrm>
        <a:prstGeom prst="rect">
          <a:avLst/>
        </a:prstGeom>
        <a:ln>
          <a:noFill/>
        </a:ln>
      </xdr:spPr>
    </xdr:pic>
    <xdr:clientData/>
  </xdr:twoCellAnchor>
</xdr:wsDr>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8.vml"/>
</Relationships>
</file>

<file path=xl/worksheets/_rels/sheet2.xml.rels><?xml version="1.0" encoding="UTF-8"?>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1.xml"/><Relationship Id="rId3" Type="http://schemas.openxmlformats.org/officeDocument/2006/relationships/vmlDrawing" Target="../drawings/vmlDrawing1.vml"/>
</Relationships>
</file>

<file path=xl/worksheets/_rels/sheet4.xml.rels><?xml version="1.0" encoding="UTF-8"?>
<Relationships xmlns="http://schemas.openxmlformats.org/package/2006/relationships"><Relationship Id="rId1" Type="http://schemas.openxmlformats.org/officeDocument/2006/relationships/comments" Target="../comments4.xml"/><Relationship Id="rId2" Type="http://schemas.openxmlformats.org/officeDocument/2006/relationships/vmlDrawing" Target="../drawings/vmlDrawing2.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3.vml"/>
</Relationships>
</file>

<file path=xl/worksheets/_rels/sheet6.xml.rels><?xml version="1.0" encoding="UTF-8"?>
<Relationships xmlns="http://schemas.openxmlformats.org/package/2006/relationships"><Relationship Id="rId1" Type="http://schemas.openxmlformats.org/officeDocument/2006/relationships/comments" Target="../comments6.xml"/><Relationship Id="rId2" Type="http://schemas.openxmlformats.org/officeDocument/2006/relationships/vmlDrawing" Target="../drawings/vmlDrawing4.vml"/>
</Relationships>
</file>

<file path=xl/worksheets/_rels/sheet7.xml.rels><?xml version="1.0" encoding="UTF-8"?>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5.vml"/>
</Relationships>
</file>

<file path=xl/worksheets/_rels/sheet8.xml.rels><?xml version="1.0" encoding="UTF-8"?>
<Relationships xmlns="http://schemas.openxmlformats.org/package/2006/relationships"><Relationship Id="rId1" Type="http://schemas.openxmlformats.org/officeDocument/2006/relationships/comments" Target="../comments8.xml"/><Relationship Id="rId2" Type="http://schemas.openxmlformats.org/officeDocument/2006/relationships/vmlDrawing" Target="../drawings/vmlDrawing6.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7.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47"/>
  <sheetViews>
    <sheetView showFormulas="false" showGridLines="false" showRowColHeaders="true" showZeros="true" rightToLeft="false" tabSelected="true" showOutlineSymbols="true" defaultGridColor="true" view="normal" topLeftCell="A1" colorId="64" zoomScale="100" zoomScaleNormal="100" zoomScalePageLayoutView="100" workbookViewId="0">
      <selection pane="topLeft" activeCell="H11" activeCellId="0" sqref="H11"/>
    </sheetView>
  </sheetViews>
  <sheetFormatPr defaultRowHeight="12.75" zeroHeight="false" outlineLevelRow="0" outlineLevelCol="0"/>
  <cols>
    <col collapsed="false" customWidth="true" hidden="false" outlineLevel="0" max="1" min="1" style="1" width="22.57"/>
    <col collapsed="false" customWidth="true" hidden="false" outlineLevel="0" max="2" min="2" style="1" width="35.42"/>
    <col collapsed="false" customWidth="true" hidden="false" outlineLevel="0" max="3" min="3" style="1" width="33.57"/>
    <col collapsed="false" customWidth="true" hidden="false" outlineLevel="0" max="4" min="4" style="1" width="14.86"/>
    <col collapsed="false" customWidth="true" hidden="false" outlineLevel="0" max="12" min="5" style="2" width="9.14"/>
    <col collapsed="false" customWidth="true" hidden="false" outlineLevel="0" max="1025" min="13" style="3" width="9.14"/>
  </cols>
  <sheetData>
    <row r="1" customFormat="false" ht="35.25" hidden="false" customHeight="true" outlineLevel="0" collapsed="false">
      <c r="A1" s="4" t="s">
        <v>0</v>
      </c>
      <c r="B1" s="4"/>
      <c r="C1" s="4"/>
      <c r="D1" s="4"/>
    </row>
    <row r="2" customFormat="false" ht="9.75" hidden="false" customHeight="true" outlineLevel="0" collapsed="false">
      <c r="A2" s="5"/>
      <c r="B2" s="6"/>
      <c r="C2" s="6"/>
      <c r="D2" s="7"/>
    </row>
    <row r="3" customFormat="false" ht="18.75" hidden="false" customHeight="false" outlineLevel="0" collapsed="false">
      <c r="A3" s="8" t="s">
        <v>1</v>
      </c>
      <c r="B3" s="8"/>
      <c r="C3" s="8"/>
      <c r="D3" s="8"/>
    </row>
    <row r="4" customFormat="false" ht="10.5" hidden="false" customHeight="true" outlineLevel="0" collapsed="false">
      <c r="A4" s="9"/>
      <c r="B4" s="10"/>
      <c r="C4" s="10"/>
      <c r="D4" s="11"/>
    </row>
    <row r="5" customFormat="false" ht="19.5" hidden="false" customHeight="false" outlineLevel="0" collapsed="false">
      <c r="A5" s="12" t="s">
        <v>2</v>
      </c>
      <c r="B5" s="13" t="s">
        <v>3</v>
      </c>
      <c r="C5" s="13" t="s">
        <v>4</v>
      </c>
      <c r="D5" s="14" t="s">
        <v>5</v>
      </c>
    </row>
    <row r="6" customFormat="false" ht="25.5" hidden="false" customHeight="false" outlineLevel="0" collapsed="false">
      <c r="A6" s="15" t="s">
        <v>6</v>
      </c>
      <c r="B6" s="16" t="s">
        <v>7</v>
      </c>
      <c r="C6" s="16" t="s">
        <v>8</v>
      </c>
      <c r="D6" s="17" t="s">
        <v>9</v>
      </c>
    </row>
    <row r="7" customFormat="false" ht="26.25" hidden="false" customHeight="true" outlineLevel="0" collapsed="false">
      <c r="A7" s="18"/>
      <c r="B7" s="19"/>
      <c r="C7" s="19" t="s">
        <v>10</v>
      </c>
      <c r="D7" s="20" t="s">
        <v>11</v>
      </c>
    </row>
    <row r="8" customFormat="false" ht="79.5" hidden="false" customHeight="true" outlineLevel="0" collapsed="false">
      <c r="A8" s="18"/>
      <c r="B8" s="19" t="s">
        <v>12</v>
      </c>
      <c r="C8" s="19" t="s">
        <v>13</v>
      </c>
      <c r="D8" s="20" t="s">
        <v>14</v>
      </c>
    </row>
    <row r="9" customFormat="false" ht="64.5" hidden="false" customHeight="false" outlineLevel="0" collapsed="false">
      <c r="A9" s="21"/>
      <c r="B9" s="22" t="s">
        <v>15</v>
      </c>
      <c r="C9" s="22" t="s">
        <v>16</v>
      </c>
      <c r="D9" s="23" t="s">
        <v>17</v>
      </c>
    </row>
    <row r="10" customFormat="false" ht="40.5" hidden="false" customHeight="true" outlineLevel="0" collapsed="false">
      <c r="A10" s="24" t="s">
        <v>18</v>
      </c>
      <c r="B10" s="25" t="s">
        <v>19</v>
      </c>
      <c r="C10" s="25" t="s">
        <v>20</v>
      </c>
      <c r="D10" s="26" t="s">
        <v>9</v>
      </c>
    </row>
    <row r="11" customFormat="false" ht="38.25" hidden="false" customHeight="false" outlineLevel="0" collapsed="false">
      <c r="A11" s="27" t="s">
        <v>21</v>
      </c>
      <c r="B11" s="28" t="s">
        <v>22</v>
      </c>
      <c r="C11" s="28" t="s">
        <v>23</v>
      </c>
      <c r="D11" s="29" t="s">
        <v>9</v>
      </c>
    </row>
    <row r="12" customFormat="false" ht="38.25" hidden="false" customHeight="false" outlineLevel="0" collapsed="false">
      <c r="A12" s="30"/>
      <c r="B12" s="31"/>
      <c r="C12" s="31" t="s">
        <v>24</v>
      </c>
      <c r="D12" s="32" t="s">
        <v>9</v>
      </c>
    </row>
    <row r="13" customFormat="false" ht="51.75" hidden="false" customHeight="true" outlineLevel="0" collapsed="false">
      <c r="A13" s="30"/>
      <c r="B13" s="31"/>
      <c r="C13" s="31" t="s">
        <v>25</v>
      </c>
      <c r="D13" s="32" t="s">
        <v>9</v>
      </c>
    </row>
    <row r="14" customFormat="false" ht="39" hidden="false" customHeight="false" outlineLevel="0" collapsed="false">
      <c r="A14" s="33"/>
      <c r="B14" s="34"/>
      <c r="C14" s="34" t="s">
        <v>26</v>
      </c>
      <c r="D14" s="35" t="s">
        <v>9</v>
      </c>
    </row>
    <row r="15" customFormat="false" ht="26.25" hidden="false" customHeight="false" outlineLevel="0" collapsed="false">
      <c r="A15" s="36" t="s">
        <v>27</v>
      </c>
      <c r="B15" s="37" t="s">
        <v>28</v>
      </c>
      <c r="C15" s="37" t="s">
        <v>29</v>
      </c>
      <c r="D15" s="38" t="s">
        <v>9</v>
      </c>
    </row>
    <row r="16" customFormat="false" ht="26.25" hidden="false" customHeight="false" outlineLevel="0" collapsed="false">
      <c r="A16" s="39" t="s">
        <v>30</v>
      </c>
      <c r="B16" s="37" t="s">
        <v>31</v>
      </c>
      <c r="C16" s="37" t="s">
        <v>29</v>
      </c>
      <c r="D16" s="38" t="s">
        <v>9</v>
      </c>
    </row>
    <row r="17" customFormat="false" ht="39" hidden="false" customHeight="false" outlineLevel="0" collapsed="false">
      <c r="A17" s="36" t="s">
        <v>32</v>
      </c>
      <c r="B17" s="37" t="s">
        <v>33</v>
      </c>
      <c r="C17" s="37" t="s">
        <v>29</v>
      </c>
      <c r="D17" s="38" t="s">
        <v>9</v>
      </c>
    </row>
    <row r="18" customFormat="false" ht="25.5" hidden="false" customHeight="false" outlineLevel="0" collapsed="false">
      <c r="A18" s="40" t="s">
        <v>34</v>
      </c>
      <c r="B18" s="41" t="s">
        <v>35</v>
      </c>
      <c r="C18" s="41" t="s">
        <v>36</v>
      </c>
      <c r="D18" s="42" t="s">
        <v>37</v>
      </c>
    </row>
    <row r="19" customFormat="false" ht="16.5" hidden="false" customHeight="true" outlineLevel="0" collapsed="false">
      <c r="A19" s="43" t="s">
        <v>38</v>
      </c>
      <c r="B19" s="43"/>
      <c r="C19" s="43"/>
      <c r="D19" s="43"/>
    </row>
    <row r="20" customFormat="false" ht="12.75" hidden="false" customHeight="false" outlineLevel="0" collapsed="false">
      <c r="A20" s="44"/>
      <c r="B20" s="44"/>
      <c r="C20" s="44"/>
      <c r="D20" s="44"/>
    </row>
    <row r="21" customFormat="false" ht="12.75" hidden="false" customHeight="false" outlineLevel="0" collapsed="false">
      <c r="A21" s="44"/>
      <c r="B21" s="44"/>
      <c r="C21" s="44"/>
      <c r="D21" s="44"/>
    </row>
    <row r="22" customFormat="false" ht="12.75" hidden="false" customHeight="false" outlineLevel="0" collapsed="false">
      <c r="A22" s="44"/>
      <c r="B22" s="44"/>
      <c r="C22" s="44"/>
      <c r="D22" s="44"/>
    </row>
    <row r="23" customFormat="false" ht="12.75" hidden="false" customHeight="false" outlineLevel="0" collapsed="false">
      <c r="A23" s="44"/>
      <c r="B23" s="44"/>
      <c r="C23" s="44"/>
      <c r="D23" s="44"/>
    </row>
    <row r="24" customFormat="false" ht="12.75" hidden="false" customHeight="false" outlineLevel="0" collapsed="false">
      <c r="A24" s="44"/>
      <c r="B24" s="44"/>
      <c r="C24" s="44"/>
      <c r="D24" s="44"/>
    </row>
    <row r="25" customFormat="false" ht="12.75" hidden="false" customHeight="false" outlineLevel="0" collapsed="false">
      <c r="A25" s="44"/>
      <c r="B25" s="44"/>
      <c r="C25" s="44"/>
      <c r="D25" s="44"/>
    </row>
    <row r="26" customFormat="false" ht="12.75" hidden="false" customHeight="false" outlineLevel="0" collapsed="false">
      <c r="A26" s="44"/>
      <c r="B26" s="44"/>
      <c r="C26" s="44"/>
      <c r="D26" s="44"/>
    </row>
    <row r="27" customFormat="false" ht="12.75" hidden="false" customHeight="false" outlineLevel="0" collapsed="false">
      <c r="A27" s="44"/>
      <c r="B27" s="44"/>
      <c r="C27" s="44"/>
      <c r="D27" s="44"/>
    </row>
    <row r="28" customFormat="false" ht="12.75" hidden="false" customHeight="false" outlineLevel="0" collapsed="false">
      <c r="A28" s="44"/>
      <c r="B28" s="44"/>
      <c r="C28" s="44"/>
      <c r="D28" s="44"/>
    </row>
    <row r="29" customFormat="false" ht="12.75" hidden="false" customHeight="false" outlineLevel="0" collapsed="false">
      <c r="A29" s="44"/>
      <c r="B29" s="44"/>
      <c r="C29" s="44"/>
      <c r="D29" s="44"/>
    </row>
    <row r="30" customFormat="false" ht="12.75" hidden="false" customHeight="false" outlineLevel="0" collapsed="false">
      <c r="A30" s="44"/>
      <c r="B30" s="44"/>
      <c r="C30" s="44"/>
      <c r="D30" s="44"/>
    </row>
    <row r="31" customFormat="false" ht="12.75" hidden="false" customHeight="false" outlineLevel="0" collapsed="false">
      <c r="A31" s="44"/>
      <c r="B31" s="44"/>
      <c r="C31" s="44"/>
      <c r="D31" s="44"/>
    </row>
    <row r="32" customFormat="false" ht="12.75" hidden="false" customHeight="false" outlineLevel="0" collapsed="false">
      <c r="A32" s="44"/>
      <c r="B32" s="44"/>
      <c r="C32" s="44"/>
      <c r="D32" s="44"/>
    </row>
    <row r="33" customFormat="false" ht="12.75" hidden="false" customHeight="false" outlineLevel="0" collapsed="false">
      <c r="A33" s="44"/>
      <c r="B33" s="44"/>
      <c r="C33" s="44"/>
      <c r="D33" s="44"/>
    </row>
    <row r="34" customFormat="false" ht="12.75" hidden="false" customHeight="false" outlineLevel="0" collapsed="false">
      <c r="A34" s="44"/>
      <c r="B34" s="44"/>
      <c r="C34" s="44"/>
      <c r="D34" s="44"/>
    </row>
    <row r="35" customFormat="false" ht="12.75" hidden="false" customHeight="false" outlineLevel="0" collapsed="false">
      <c r="A35" s="44"/>
      <c r="B35" s="44"/>
      <c r="C35" s="44"/>
      <c r="D35" s="44"/>
    </row>
    <row r="36" customFormat="false" ht="12.75" hidden="false" customHeight="false" outlineLevel="0" collapsed="false">
      <c r="A36" s="44"/>
      <c r="B36" s="44"/>
      <c r="C36" s="44"/>
      <c r="D36" s="44"/>
    </row>
    <row r="37" customFormat="false" ht="12.75" hidden="false" customHeight="false" outlineLevel="0" collapsed="false">
      <c r="A37" s="44"/>
      <c r="B37" s="44"/>
      <c r="C37" s="44"/>
      <c r="D37" s="44"/>
    </row>
    <row r="38" customFormat="false" ht="12.75" hidden="false" customHeight="false" outlineLevel="0" collapsed="false">
      <c r="A38" s="44"/>
      <c r="B38" s="44"/>
      <c r="C38" s="44"/>
      <c r="D38" s="44"/>
    </row>
    <row r="39" customFormat="false" ht="12.75" hidden="false" customHeight="false" outlineLevel="0" collapsed="false">
      <c r="A39" s="44"/>
      <c r="B39" s="44"/>
      <c r="C39" s="44"/>
      <c r="D39" s="44"/>
    </row>
    <row r="40" customFormat="false" ht="12.75" hidden="false" customHeight="false" outlineLevel="0" collapsed="false">
      <c r="A40" s="44"/>
      <c r="B40" s="44"/>
      <c r="C40" s="44"/>
      <c r="D40" s="44"/>
    </row>
    <row r="41" customFormat="false" ht="12.75" hidden="false" customHeight="false" outlineLevel="0" collapsed="false">
      <c r="A41" s="44"/>
      <c r="B41" s="44"/>
      <c r="C41" s="44"/>
      <c r="D41" s="44"/>
    </row>
    <row r="42" customFormat="false" ht="12.75" hidden="false" customHeight="false" outlineLevel="0" collapsed="false">
      <c r="A42" s="44"/>
      <c r="B42" s="44"/>
      <c r="C42" s="44"/>
      <c r="D42" s="44"/>
    </row>
    <row r="43" customFormat="false" ht="12.75" hidden="false" customHeight="false" outlineLevel="0" collapsed="false">
      <c r="A43" s="44"/>
      <c r="B43" s="44"/>
      <c r="C43" s="44"/>
      <c r="D43" s="44"/>
    </row>
    <row r="44" customFormat="false" ht="12.75" hidden="false" customHeight="false" outlineLevel="0" collapsed="false">
      <c r="A44" s="44"/>
      <c r="B44" s="44"/>
      <c r="C44" s="44"/>
      <c r="D44" s="44"/>
    </row>
    <row r="45" customFormat="false" ht="12.75" hidden="false" customHeight="false" outlineLevel="0" collapsed="false">
      <c r="A45" s="44"/>
      <c r="B45" s="44"/>
      <c r="C45" s="44"/>
      <c r="D45" s="44"/>
    </row>
    <row r="46" customFormat="false" ht="12.75" hidden="false" customHeight="false" outlineLevel="0" collapsed="false">
      <c r="A46" s="44"/>
      <c r="B46" s="44"/>
      <c r="C46" s="44"/>
      <c r="D46" s="44"/>
    </row>
    <row r="47" customFormat="false" ht="12.75" hidden="false" customHeight="false" outlineLevel="0" collapsed="false">
      <c r="A47" s="44"/>
      <c r="B47" s="44"/>
      <c r="C47" s="44"/>
      <c r="D47" s="44"/>
    </row>
  </sheetData>
  <sheetProtection sheet="true" objects="true" scenarios="true"/>
  <mergeCells count="3">
    <mergeCell ref="A1:D1"/>
    <mergeCell ref="A3:D3"/>
    <mergeCell ref="A19:D19"/>
  </mergeCells>
  <printOptions headings="false" gridLines="false" gridLinesSet="true" horizontalCentered="false" verticalCentered="false"/>
  <pageMargins left="1.10208333333333" right="0.747916666666667" top="0.472222222222222" bottom="0.39375" header="0.511805555555555" footer="0.196527777777778"/>
  <pageSetup paperSize="9" scale="85" firstPageNumber="0" fitToWidth="1" fitToHeight="1" pageOrder="downThenOver" orientation="landscape" blackAndWhite="false" draft="false" cellComments="none" useFirstPageNumber="false" horizontalDpi="300" verticalDpi="300" copies="1"/>
  <headerFooter differentFirst="false" differentOddEven="false">
    <oddHeader/>
    <oddFooter>&amp;L&amp;8&amp;F, &amp;A, 21.12.2016 / SEK</oddFooter>
  </headerFooter>
</worksheet>
</file>

<file path=xl/worksheets/sheet10.xml><?xml version="1.0" encoding="utf-8"?>
<worksheet xmlns="http://schemas.openxmlformats.org/spreadsheetml/2006/main" xmlns:r="http://schemas.openxmlformats.org/officeDocument/2006/relationships">
  <sheetPr filterMode="false">
    <pageSetUpPr fitToPage="true"/>
  </sheetPr>
  <dimension ref="A1:U4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2.75" zeroHeight="false" outlineLevelRow="1" outlineLevelCol="1"/>
  <cols>
    <col collapsed="false" customWidth="true" hidden="false" outlineLevel="0" max="1" min="1" style="3" width="19.71"/>
    <col collapsed="false" customWidth="true" hidden="false" outlineLevel="0" max="2" min="2" style="3" width="7.29"/>
    <col collapsed="false" customWidth="true" hidden="false" outlineLevel="0" max="3" min="3" style="131" width="11.29"/>
    <col collapsed="false" customWidth="true" hidden="false" outlineLevel="0" max="4" min="4" style="3" width="16.14"/>
    <col collapsed="false" customWidth="true" hidden="false" outlineLevel="0" max="5" min="5" style="3" width="5.57"/>
    <col collapsed="false" customWidth="true" hidden="false" outlineLevel="0" max="6" min="6" style="3" width="8.57"/>
    <col collapsed="false" customWidth="true" hidden="false" outlineLevel="0" max="7" min="7" style="3" width="17"/>
    <col collapsed="false" customWidth="true" hidden="false" outlineLevel="0" max="8" min="8" style="3" width="5.57"/>
    <col collapsed="false" customWidth="true" hidden="false" outlineLevel="0" max="9" min="9" style="3" width="8.57"/>
    <col collapsed="false" customWidth="true" hidden="false" outlineLevel="0" max="10" min="10" style="3" width="17"/>
    <col collapsed="false" customWidth="true" hidden="false" outlineLevel="0" max="11" min="11" style="3" width="5.57"/>
    <col collapsed="false" customWidth="true" hidden="false" outlineLevel="0" max="12" min="12" style="3" width="8.57"/>
    <col collapsed="false" customWidth="true" hidden="false" outlineLevel="0" max="13" min="13" style="3" width="17"/>
    <col collapsed="false" customWidth="true" hidden="false" outlineLevel="0" max="14" min="14" style="3" width="15.15"/>
    <col collapsed="false" customWidth="true" hidden="false" outlineLevel="0" max="15" min="15" style="3" width="19.85"/>
    <col collapsed="false" customWidth="true" hidden="true" outlineLevel="1" max="16" min="16" style="3" width="19"/>
    <col collapsed="false" customWidth="true" hidden="true" outlineLevel="1" max="17" min="17" style="3" width="12.71"/>
    <col collapsed="false" customWidth="true" hidden="true" outlineLevel="1" max="18" min="18" style="3" width="9.14"/>
    <col collapsed="false" customWidth="true" hidden="true" outlineLevel="1" max="19" min="19" style="3" width="10.85"/>
    <col collapsed="false" customWidth="true" hidden="true" outlineLevel="1" max="20" min="20" style="3" width="11.99"/>
    <col collapsed="false" customWidth="true" hidden="false" outlineLevel="0" max="1025" min="21" style="3" width="9.14"/>
  </cols>
  <sheetData>
    <row r="1" customFormat="false" ht="23.25" hidden="false" customHeight="false" outlineLevel="0" collapsed="false">
      <c r="A1" s="154" t="s">
        <v>296</v>
      </c>
    </row>
    <row r="2" s="158" customFormat="true" ht="15" hidden="false" customHeight="true" outlineLevel="0" collapsed="false">
      <c r="A2" s="155" t="s">
        <v>213</v>
      </c>
      <c r="B2" s="156" t="s">
        <v>214</v>
      </c>
      <c r="C2" s="156"/>
      <c r="D2" s="242"/>
      <c r="G2" s="242"/>
      <c r="J2" s="242"/>
      <c r="K2" s="159"/>
      <c r="L2" s="159"/>
      <c r="M2" s="242"/>
      <c r="N2" s="159"/>
      <c r="P2" s="158" t="s">
        <v>217</v>
      </c>
      <c r="Q2" s="161" t="n">
        <v>43466</v>
      </c>
      <c r="S2" s="158" t="s">
        <v>245</v>
      </c>
      <c r="T2" s="193" t="s">
        <v>246</v>
      </c>
    </row>
    <row r="3" s="53" customFormat="true" ht="15" hidden="false" customHeight="true" outlineLevel="0" collapsed="false">
      <c r="B3" s="156" t="s">
        <v>218</v>
      </c>
      <c r="C3" s="156"/>
      <c r="D3" s="162" t="s">
        <v>219</v>
      </c>
      <c r="K3" s="164"/>
      <c r="L3" s="164"/>
      <c r="M3" s="164"/>
      <c r="N3" s="164"/>
      <c r="S3" s="194" t="s">
        <v>248</v>
      </c>
      <c r="T3" s="168" t="n">
        <f aca="false">'PK-Sätze'!G4</f>
        <v>9.4</v>
      </c>
    </row>
    <row r="4" s="53" customFormat="true" ht="15" hidden="false" customHeight="true" outlineLevel="0" collapsed="false">
      <c r="A4" s="163" t="s">
        <v>220</v>
      </c>
      <c r="B4" s="156" t="s">
        <v>221</v>
      </c>
      <c r="C4" s="156"/>
      <c r="D4" s="164" t="s">
        <v>222</v>
      </c>
      <c r="K4" s="164"/>
      <c r="L4" s="164"/>
      <c r="M4" s="164"/>
      <c r="N4" s="164"/>
      <c r="S4" s="194" t="s">
        <v>250</v>
      </c>
      <c r="T4" s="168" t="n">
        <f aca="false">'PK-Sätze'!G5</f>
        <v>11.65</v>
      </c>
    </row>
    <row r="5" s="53" customFormat="true" ht="15" hidden="false" customHeight="true" outlineLevel="0" collapsed="false">
      <c r="A5" s="253" t="s">
        <v>297</v>
      </c>
      <c r="B5" s="156" t="s">
        <v>224</v>
      </c>
      <c r="C5" s="156"/>
      <c r="D5" s="166"/>
      <c r="S5" s="194" t="s">
        <v>252</v>
      </c>
      <c r="T5" s="168" t="n">
        <f aca="false">'PK-Sätze'!G6</f>
        <v>17.7</v>
      </c>
    </row>
    <row r="6" s="53" customFormat="true" ht="15" hidden="false" customHeight="true" outlineLevel="0" collapsed="false">
      <c r="B6" s="156" t="s">
        <v>226</v>
      </c>
      <c r="C6" s="156"/>
      <c r="D6" s="167"/>
      <c r="S6" s="194" t="s">
        <v>254</v>
      </c>
      <c r="T6" s="168" t="n">
        <f aca="false">'PK-Sätze'!G6</f>
        <v>17.7</v>
      </c>
      <c r="U6" s="254" t="s">
        <v>298</v>
      </c>
    </row>
    <row r="7" s="53" customFormat="true" ht="15" hidden="false" customHeight="true" outlineLevel="0" collapsed="false">
      <c r="B7" s="156" t="s">
        <v>228</v>
      </c>
      <c r="C7" s="156"/>
      <c r="D7" s="167"/>
      <c r="S7" s="194" t="s">
        <v>255</v>
      </c>
      <c r="T7" s="168" t="n">
        <f aca="false">'PK-Sätze'!G7</f>
        <v>22.55</v>
      </c>
      <c r="U7" s="53" t="s">
        <v>299</v>
      </c>
    </row>
    <row r="8" s="53" customFormat="true" ht="15" hidden="false" customHeight="true" outlineLevel="0" collapsed="false">
      <c r="B8" s="156" t="s">
        <v>230</v>
      </c>
      <c r="C8" s="156"/>
      <c r="D8" s="167"/>
      <c r="T8" s="164"/>
      <c r="U8" s="53" t="s">
        <v>300</v>
      </c>
    </row>
    <row r="9" s="53" customFormat="true" ht="15.75" hidden="false" customHeight="false" outlineLevel="0" collapsed="false">
      <c r="C9" s="52"/>
      <c r="Q9" s="164"/>
      <c r="T9" s="164"/>
      <c r="U9" s="53" t="s">
        <v>301</v>
      </c>
    </row>
    <row r="10" s="53" customFormat="true" ht="15" hidden="false" customHeight="false" outlineLevel="0" collapsed="false">
      <c r="B10" s="243"/>
      <c r="C10" s="177"/>
      <c r="D10" s="180"/>
      <c r="E10" s="243"/>
      <c r="F10" s="177"/>
      <c r="G10" s="179"/>
      <c r="H10" s="243"/>
      <c r="I10" s="177"/>
      <c r="J10" s="180"/>
      <c r="K10" s="243"/>
      <c r="L10" s="177"/>
      <c r="M10" s="180"/>
      <c r="T10" s="164"/>
      <c r="U10" s="53" t="s">
        <v>302</v>
      </c>
    </row>
    <row r="11" s="53" customFormat="true" ht="15" hidden="false" customHeight="false" outlineLevel="0" collapsed="false">
      <c r="A11" s="53" t="s">
        <v>278</v>
      </c>
      <c r="B11" s="181" t="n">
        <v>1</v>
      </c>
      <c r="C11" s="182" t="n">
        <f aca="false">IF(D2=$P$10,$Q$10,IF(D2=$P$11,$Q$11,IF(D2=$P$12,$Q$12,IF(D2=$P13,$Q13,IF(D2=$P14,$Q14,IF(D2=$P15,$Q15,IF(D2=$P16,$Q16,0)))))))</f>
        <v>0</v>
      </c>
      <c r="D11" s="185"/>
      <c r="E11" s="181" t="n">
        <v>1</v>
      </c>
      <c r="F11" s="182" t="n">
        <f aca="false">IF(G2=$P$10,$Q$10,IF(G2=$P$11,$Q$11,IF(G2=$P$12,$Q$12,IF(G2=$P13,$Q13,IF(G2=$P14,$Q14,IF(G2=$P15,$Q15,IF(G2=$P16,$Q16,0)))))))</f>
        <v>0</v>
      </c>
      <c r="G11" s="184"/>
      <c r="H11" s="181" t="n">
        <v>1</v>
      </c>
      <c r="I11" s="182" t="n">
        <f aca="false">IF(J2=$P$10,$Q$10,IF(J2=$P$11,$Q$11,IF(J2=$P$12,$Q$12,IF(J2=$P13,$Q13,IF(J2=$P14,$Q14,IF(J2=$P15,$Q15,IF(J2=$P16,$Q16,0)))))))</f>
        <v>0</v>
      </c>
      <c r="J11" s="185"/>
      <c r="K11" s="181" t="n">
        <v>1</v>
      </c>
      <c r="L11" s="182" t="n">
        <f aca="false">IF(M2=$P$10,$Q$10,IF(M2=$P$11,$Q$11,IF(M2=$P$12,$Q$12,IF(M2=$P13,$Q13,IF(M2=$P14,$Q14,IF(M2=$P15,$Q15,IF(M2=$P16,$Q16,0)))))))</f>
        <v>0</v>
      </c>
      <c r="M11" s="185"/>
      <c r="T11" s="164"/>
    </row>
    <row r="12" s="136" customFormat="true" ht="15" hidden="false" customHeight="false" outlineLevel="0" collapsed="false">
      <c r="A12" s="136" t="s">
        <v>239</v>
      </c>
      <c r="B12" s="186" t="n">
        <f aca="false">+$D$5</f>
        <v>0</v>
      </c>
      <c r="C12" s="187" t="n">
        <f aca="false">(+C11+C10)*B12</f>
        <v>0</v>
      </c>
      <c r="D12" s="188"/>
      <c r="E12" s="186" t="n">
        <f aca="false">+$D$5</f>
        <v>0</v>
      </c>
      <c r="F12" s="187" t="n">
        <f aca="false">(+F11+F10)*E12</f>
        <v>0</v>
      </c>
      <c r="G12" s="188"/>
      <c r="H12" s="186" t="n">
        <f aca="false">+$D$5</f>
        <v>0</v>
      </c>
      <c r="I12" s="187" t="n">
        <f aca="false">(+I11+I10)*H12</f>
        <v>0</v>
      </c>
      <c r="J12" s="188"/>
      <c r="K12" s="186" t="n">
        <f aca="false">+$D$5</f>
        <v>0</v>
      </c>
      <c r="L12" s="187" t="n">
        <f aca="false">(+L11+L10)*K12</f>
        <v>0</v>
      </c>
      <c r="M12" s="188"/>
      <c r="P12" s="53"/>
      <c r="Q12" s="53"/>
      <c r="S12" s="53"/>
      <c r="T12" s="164"/>
    </row>
    <row r="13" s="53" customFormat="true" ht="15" hidden="false" customHeight="false" outlineLevel="0" collapsed="false">
      <c r="B13" s="190"/>
      <c r="C13" s="182"/>
      <c r="D13" s="185"/>
      <c r="E13" s="190"/>
      <c r="F13" s="70"/>
      <c r="G13" s="185"/>
      <c r="H13" s="190"/>
      <c r="I13" s="70"/>
      <c r="J13" s="185"/>
      <c r="K13" s="190"/>
      <c r="L13" s="70"/>
      <c r="M13" s="185"/>
      <c r="Q13" s="164"/>
      <c r="T13" s="164"/>
    </row>
    <row r="14" s="53" customFormat="true" ht="15" hidden="true" customHeight="true" outlineLevel="1" collapsed="false">
      <c r="A14" s="53" t="s">
        <v>243</v>
      </c>
      <c r="B14" s="192" t="n">
        <v>0.16</v>
      </c>
      <c r="C14" s="182" t="n">
        <f aca="false">+$B$14*C12</f>
        <v>0</v>
      </c>
      <c r="D14" s="185"/>
      <c r="E14" s="190"/>
      <c r="F14" s="182" t="n">
        <f aca="false">+$B$14*F12</f>
        <v>0</v>
      </c>
      <c r="G14" s="185"/>
      <c r="H14" s="190"/>
      <c r="I14" s="182" t="n">
        <f aca="false">+$B$14*I12</f>
        <v>0</v>
      </c>
      <c r="J14" s="185"/>
      <c r="K14" s="190"/>
      <c r="L14" s="182" t="n">
        <f aca="false">+$B$14*L12</f>
        <v>0</v>
      </c>
      <c r="M14" s="185"/>
      <c r="P14" s="53" t="s">
        <v>303</v>
      </c>
      <c r="Q14" s="53" t="n">
        <v>72500</v>
      </c>
      <c r="T14" s="164"/>
    </row>
    <row r="15" s="53" customFormat="true" ht="15" hidden="true" customHeight="true" outlineLevel="1" collapsed="false">
      <c r="A15" s="53" t="s">
        <v>247</v>
      </c>
      <c r="B15" s="192"/>
      <c r="C15" s="182" t="n">
        <f aca="false">+$B$15*C12</f>
        <v>0</v>
      </c>
      <c r="D15" s="185"/>
      <c r="E15" s="190"/>
      <c r="F15" s="182" t="n">
        <f aca="false">+$B$15*F12</f>
        <v>0</v>
      </c>
      <c r="G15" s="185"/>
      <c r="H15" s="190"/>
      <c r="I15" s="182" t="n">
        <f aca="false">+$B$15*I12</f>
        <v>0</v>
      </c>
      <c r="J15" s="185"/>
      <c r="K15" s="190"/>
      <c r="L15" s="182" t="n">
        <f aca="false">+$B$15*L12</f>
        <v>0</v>
      </c>
      <c r="M15" s="185"/>
      <c r="P15" s="53" t="s">
        <v>304</v>
      </c>
      <c r="Q15" s="53" t="n">
        <v>72500</v>
      </c>
      <c r="T15" s="164"/>
    </row>
    <row r="16" s="53" customFormat="true" ht="15" hidden="true" customHeight="true" outlineLevel="1" collapsed="false">
      <c r="A16" s="53" t="s">
        <v>249</v>
      </c>
      <c r="B16" s="192"/>
      <c r="C16" s="182" t="n">
        <f aca="false">+$B$16*C12</f>
        <v>0</v>
      </c>
      <c r="D16" s="185"/>
      <c r="E16" s="190"/>
      <c r="F16" s="182" t="n">
        <f aca="false">+$B$16*F12</f>
        <v>0</v>
      </c>
      <c r="G16" s="185"/>
      <c r="H16" s="190"/>
      <c r="I16" s="182" t="n">
        <f aca="false">+$B$16*I12</f>
        <v>0</v>
      </c>
      <c r="J16" s="185"/>
      <c r="K16" s="190"/>
      <c r="L16" s="182" t="n">
        <f aca="false">+$B$16*L12</f>
        <v>0</v>
      </c>
      <c r="M16" s="185"/>
      <c r="P16" s="53" t="s">
        <v>305</v>
      </c>
      <c r="Q16" s="53" t="n">
        <v>72500</v>
      </c>
      <c r="T16" s="164"/>
    </row>
    <row r="17" s="53" customFormat="true" ht="15" hidden="true" customHeight="true" outlineLevel="1" collapsed="false">
      <c r="A17" s="53" t="s">
        <v>251</v>
      </c>
      <c r="B17" s="192"/>
      <c r="C17" s="182" t="n">
        <f aca="false">+$B$17*C12</f>
        <v>0</v>
      </c>
      <c r="D17" s="185"/>
      <c r="E17" s="190"/>
      <c r="F17" s="182" t="n">
        <f aca="false">+$B$17*F12</f>
        <v>0</v>
      </c>
      <c r="G17" s="185"/>
      <c r="H17" s="190"/>
      <c r="I17" s="182" t="n">
        <f aca="false">+$B$17*I12</f>
        <v>0</v>
      </c>
      <c r="J17" s="185"/>
      <c r="K17" s="190"/>
      <c r="L17" s="182" t="n">
        <f aca="false">+$B$17*L12</f>
        <v>0</v>
      </c>
      <c r="M17" s="185"/>
      <c r="T17" s="164"/>
    </row>
    <row r="18" s="53" customFormat="true" ht="15" hidden="true" customHeight="true" outlineLevel="1" collapsed="false">
      <c r="B18" s="190"/>
      <c r="C18" s="182"/>
      <c r="D18" s="185"/>
      <c r="E18" s="190"/>
      <c r="F18" s="182"/>
      <c r="G18" s="185"/>
      <c r="H18" s="190"/>
      <c r="I18" s="182"/>
      <c r="J18" s="185"/>
      <c r="K18" s="190"/>
      <c r="L18" s="182"/>
      <c r="M18" s="185"/>
      <c r="P18" s="53" t="s">
        <v>219</v>
      </c>
      <c r="Q18" s="53" t="s">
        <v>222</v>
      </c>
      <c r="T18" s="164"/>
    </row>
    <row r="19" s="53" customFormat="true" ht="15" hidden="true" customHeight="true" outlineLevel="1" collapsed="false">
      <c r="A19" s="53" t="s">
        <v>281</v>
      </c>
      <c r="B19" s="192"/>
      <c r="C19" s="182" t="n">
        <f aca="false">IF($D$4="Standardplan",C12*$B$19,"")</f>
        <v>0</v>
      </c>
      <c r="D19" s="185"/>
      <c r="E19" s="190"/>
      <c r="F19" s="182" t="n">
        <f aca="false">IF($D$4="Standardplan",F12*$B$19,"")</f>
        <v>0</v>
      </c>
      <c r="G19" s="185"/>
      <c r="H19" s="190"/>
      <c r="I19" s="182" t="n">
        <f aca="false">IF($D$4="Standardplan",I12*$B$19,"")</f>
        <v>0</v>
      </c>
      <c r="J19" s="185"/>
      <c r="K19" s="190"/>
      <c r="L19" s="182" t="n">
        <f aca="false">IF($D$4="Standardplan",L12*$B$19,"")</f>
        <v>0</v>
      </c>
      <c r="M19" s="185"/>
      <c r="P19" s="53" t="s">
        <v>282</v>
      </c>
      <c r="Q19" s="53" t="s">
        <v>283</v>
      </c>
      <c r="T19" s="164"/>
    </row>
    <row r="20" s="53" customFormat="true" ht="15" hidden="true" customHeight="true" outlineLevel="1" collapsed="false">
      <c r="B20" s="190"/>
      <c r="C20" s="182"/>
      <c r="D20" s="185"/>
      <c r="E20" s="190"/>
      <c r="F20" s="70"/>
      <c r="G20" s="185"/>
      <c r="H20" s="190"/>
      <c r="I20" s="70"/>
      <c r="J20" s="185"/>
      <c r="K20" s="190"/>
      <c r="L20" s="70"/>
      <c r="M20" s="185"/>
      <c r="P20" s="53" t="s">
        <v>284</v>
      </c>
      <c r="Q20" s="53" t="s">
        <v>285</v>
      </c>
      <c r="T20" s="164"/>
    </row>
    <row r="21" s="53" customFormat="true" ht="15" hidden="true" customHeight="true" outlineLevel="1" collapsed="false">
      <c r="A21" s="53" t="s">
        <v>253</v>
      </c>
      <c r="B21" s="190"/>
      <c r="C21" s="189"/>
      <c r="D21" s="185"/>
      <c r="E21" s="190"/>
      <c r="F21" s="70"/>
      <c r="G21" s="185"/>
      <c r="H21" s="190"/>
      <c r="I21" s="70"/>
      <c r="J21" s="185"/>
      <c r="K21" s="190"/>
      <c r="L21" s="70"/>
      <c r="M21" s="185"/>
      <c r="T21" s="164"/>
    </row>
    <row r="22" s="53" customFormat="true" ht="15" hidden="true" customHeight="true" outlineLevel="1" collapsed="false">
      <c r="A22" s="53" t="s">
        <v>261</v>
      </c>
      <c r="B22" s="244"/>
      <c r="C22" s="182" t="n">
        <f aca="false">IF($D$7&lt;2,$D$7*B22,B22*1)</f>
        <v>0</v>
      </c>
      <c r="D22" s="185"/>
      <c r="E22" s="190"/>
      <c r="F22" s="182" t="n">
        <f aca="false">+C22</f>
        <v>0</v>
      </c>
      <c r="G22" s="185"/>
      <c r="H22" s="190"/>
      <c r="I22" s="182" t="n">
        <f aca="false">+F22</f>
        <v>0</v>
      </c>
      <c r="J22" s="185"/>
      <c r="K22" s="190"/>
      <c r="L22" s="182" t="n">
        <f aca="false">+I22</f>
        <v>0</v>
      </c>
      <c r="M22" s="185"/>
      <c r="T22" s="164"/>
    </row>
    <row r="23" s="53" customFormat="true" ht="15" hidden="true" customHeight="true" outlineLevel="1" collapsed="false">
      <c r="A23" s="53" t="s">
        <v>262</v>
      </c>
      <c r="B23" s="244"/>
      <c r="C23" s="182" t="n">
        <f aca="false">IF($D$7&gt;1,($D$7-1)*B23,0)</f>
        <v>0</v>
      </c>
      <c r="D23" s="185"/>
      <c r="E23" s="190"/>
      <c r="F23" s="182" t="n">
        <f aca="false">+C23</f>
        <v>0</v>
      </c>
      <c r="G23" s="185"/>
      <c r="H23" s="190"/>
      <c r="I23" s="182" t="n">
        <f aca="false">+F23</f>
        <v>0</v>
      </c>
      <c r="J23" s="185"/>
      <c r="K23" s="190"/>
      <c r="L23" s="182" t="n">
        <f aca="false">+I23</f>
        <v>0</v>
      </c>
      <c r="M23" s="185"/>
      <c r="T23" s="164"/>
    </row>
    <row r="24" s="53" customFormat="true" ht="15" hidden="true" customHeight="true" outlineLevel="1" collapsed="false">
      <c r="A24" s="53" t="s">
        <v>263</v>
      </c>
      <c r="B24" s="244"/>
      <c r="C24" s="182" t="n">
        <f aca="false">+D8*B24</f>
        <v>0</v>
      </c>
      <c r="D24" s="185"/>
      <c r="E24" s="190"/>
      <c r="F24" s="182" t="n">
        <f aca="false">+C24</f>
        <v>0</v>
      </c>
      <c r="G24" s="185"/>
      <c r="H24" s="190"/>
      <c r="I24" s="182" t="n">
        <f aca="false">+F24</f>
        <v>0</v>
      </c>
      <c r="J24" s="185"/>
      <c r="K24" s="190"/>
      <c r="L24" s="182" t="n">
        <f aca="false">+I24</f>
        <v>0</v>
      </c>
      <c r="M24" s="185"/>
      <c r="T24" s="164"/>
    </row>
    <row r="25" s="53" customFormat="true" ht="15" hidden="true" customHeight="true" outlineLevel="1" collapsed="false">
      <c r="B25" s="200"/>
      <c r="C25" s="182"/>
      <c r="D25" s="185"/>
      <c r="E25" s="190"/>
      <c r="F25" s="70"/>
      <c r="G25" s="185"/>
      <c r="H25" s="190"/>
      <c r="I25" s="70"/>
      <c r="J25" s="185"/>
      <c r="K25" s="190"/>
      <c r="L25" s="70"/>
      <c r="M25" s="185"/>
    </row>
    <row r="26" s="53" customFormat="true" ht="15" hidden="false" customHeight="true" outlineLevel="0" collapsed="false">
      <c r="A26" s="201"/>
      <c r="B26" s="245"/>
      <c r="C26" s="203"/>
      <c r="D26" s="204"/>
      <c r="E26" s="190"/>
      <c r="F26" s="201"/>
      <c r="G26" s="204"/>
      <c r="H26" s="190"/>
      <c r="I26" s="201"/>
      <c r="J26" s="204"/>
      <c r="K26" s="190"/>
      <c r="L26" s="201"/>
      <c r="M26" s="204"/>
      <c r="N26" s="205"/>
    </row>
    <row r="27" s="53" customFormat="true" ht="15" hidden="false" customHeight="false" outlineLevel="0" collapsed="false">
      <c r="A27" s="206"/>
      <c r="B27" s="245"/>
      <c r="C27" s="246" t="s">
        <v>286</v>
      </c>
      <c r="D27" s="185"/>
      <c r="E27" s="190"/>
      <c r="F27" s="246" t="s">
        <v>287</v>
      </c>
      <c r="G27" s="185"/>
      <c r="H27" s="190"/>
      <c r="I27" s="246" t="s">
        <v>288</v>
      </c>
      <c r="J27" s="185"/>
      <c r="K27" s="190"/>
      <c r="L27" s="246" t="s">
        <v>289</v>
      </c>
      <c r="M27" s="185"/>
      <c r="N27" s="208" t="s">
        <v>264</v>
      </c>
    </row>
    <row r="28" s="53" customFormat="true" ht="15" hidden="false" customHeight="false" outlineLevel="0" collapsed="false">
      <c r="A28" s="209"/>
      <c r="B28" s="245"/>
      <c r="C28" s="210"/>
      <c r="D28" s="185"/>
      <c r="E28" s="190"/>
      <c r="F28" s="211" t="n">
        <v>1</v>
      </c>
      <c r="G28" s="185" t="s">
        <v>265</v>
      </c>
      <c r="H28" s="190"/>
      <c r="I28" s="211" t="n">
        <v>1</v>
      </c>
      <c r="J28" s="185" t="s">
        <v>265</v>
      </c>
      <c r="K28" s="190"/>
      <c r="L28" s="211" t="n">
        <v>1</v>
      </c>
      <c r="M28" s="185" t="s">
        <v>265</v>
      </c>
      <c r="N28" s="208"/>
    </row>
    <row r="29" s="53" customFormat="true" ht="15" hidden="false" customHeight="false" outlineLevel="0" collapsed="false">
      <c r="A29" s="209"/>
      <c r="B29" s="245"/>
      <c r="C29" s="212"/>
      <c r="D29" s="185"/>
      <c r="E29" s="190"/>
      <c r="F29" s="212"/>
      <c r="G29" s="185"/>
      <c r="H29" s="190"/>
      <c r="I29" s="212"/>
      <c r="J29" s="185"/>
      <c r="K29" s="190"/>
      <c r="L29" s="212"/>
      <c r="M29" s="185"/>
      <c r="N29" s="208"/>
    </row>
    <row r="30" s="53" customFormat="true" ht="15" hidden="false" customHeight="false" outlineLevel="0" collapsed="false">
      <c r="A30" s="209"/>
      <c r="B30" s="245"/>
      <c r="C30" s="212" t="s">
        <v>266</v>
      </c>
      <c r="D30" s="185" t="s">
        <v>267</v>
      </c>
      <c r="E30" s="190"/>
      <c r="F30" s="212" t="s">
        <v>266</v>
      </c>
      <c r="G30" s="185" t="s">
        <v>267</v>
      </c>
      <c r="H30" s="190"/>
      <c r="I30" s="212" t="s">
        <v>266</v>
      </c>
      <c r="J30" s="185" t="s">
        <v>267</v>
      </c>
      <c r="K30" s="190"/>
      <c r="L30" s="212" t="s">
        <v>266</v>
      </c>
      <c r="M30" s="185" t="s">
        <v>267</v>
      </c>
      <c r="N30" s="208"/>
    </row>
    <row r="31" s="53" customFormat="true" ht="15" hidden="false" customHeight="false" outlineLevel="0" collapsed="false">
      <c r="A31" s="209" t="s">
        <v>268</v>
      </c>
      <c r="B31" s="245"/>
      <c r="C31" s="212" t="n">
        <f aca="false">+C12+C22+C23+C24</f>
        <v>0</v>
      </c>
      <c r="D31" s="184" t="n">
        <f aca="false">+C31/12</f>
        <v>0</v>
      </c>
      <c r="E31" s="190"/>
      <c r="F31" s="212" t="n">
        <f aca="false">(+F12+F22+F23+F24)*F28</f>
        <v>0</v>
      </c>
      <c r="G31" s="184" t="n">
        <f aca="false">+F31/12</f>
        <v>0</v>
      </c>
      <c r="H31" s="190"/>
      <c r="I31" s="212" t="n">
        <f aca="false">(+I12+I22+I23+I24)*I28^2</f>
        <v>0</v>
      </c>
      <c r="J31" s="184" t="n">
        <f aca="false">+I31/12</f>
        <v>0</v>
      </c>
      <c r="K31" s="190"/>
      <c r="L31" s="212" t="n">
        <f aca="false">(+L12+L22+L23+L24)*L28^3</f>
        <v>0</v>
      </c>
      <c r="M31" s="184" t="n">
        <f aca="false">+L31/12</f>
        <v>0</v>
      </c>
      <c r="N31" s="213" t="n">
        <f aca="false">C31+F31+I31+L31</f>
        <v>0</v>
      </c>
    </row>
    <row r="32" s="53" customFormat="true" ht="15" hidden="false" customHeight="false" outlineLevel="0" collapsed="false">
      <c r="A32" s="209" t="s">
        <v>269</v>
      </c>
      <c r="B32" s="247"/>
      <c r="C32" s="212" t="n">
        <f aca="false">SUM(C14:C19)</f>
        <v>0</v>
      </c>
      <c r="D32" s="184" t="n">
        <f aca="false">+C32/12</f>
        <v>0</v>
      </c>
      <c r="E32" s="190"/>
      <c r="F32" s="212" t="n">
        <f aca="false">SUM(F14:F19)</f>
        <v>0</v>
      </c>
      <c r="G32" s="184" t="n">
        <f aca="false">+F32/12</f>
        <v>0</v>
      </c>
      <c r="H32" s="190"/>
      <c r="I32" s="212" t="n">
        <f aca="false">SUM(I14:I19)</f>
        <v>0</v>
      </c>
      <c r="J32" s="184" t="n">
        <f aca="false">+I32/12</f>
        <v>0</v>
      </c>
      <c r="K32" s="190"/>
      <c r="L32" s="212" t="n">
        <f aca="false">SUM(L14:L19)</f>
        <v>0</v>
      </c>
      <c r="M32" s="184" t="n">
        <f aca="false">+L32/12</f>
        <v>0</v>
      </c>
      <c r="N32" s="213" t="n">
        <f aca="false">C32+F32+I32+L32</f>
        <v>0</v>
      </c>
    </row>
    <row r="33" s="53" customFormat="true" ht="15" hidden="false" customHeight="false" outlineLevel="0" collapsed="false">
      <c r="A33" s="206" t="s">
        <v>270</v>
      </c>
      <c r="B33" s="248"/>
      <c r="C33" s="215" t="n">
        <f aca="false">+C32+C31</f>
        <v>0</v>
      </c>
      <c r="D33" s="216" t="n">
        <f aca="false">+D32+D31</f>
        <v>0</v>
      </c>
      <c r="E33" s="190"/>
      <c r="F33" s="215" t="n">
        <f aca="false">+F32+F31</f>
        <v>0</v>
      </c>
      <c r="G33" s="216" t="n">
        <f aca="false">+G32+G31</f>
        <v>0</v>
      </c>
      <c r="H33" s="190"/>
      <c r="I33" s="215" t="n">
        <f aca="false">+I32+I31</f>
        <v>0</v>
      </c>
      <c r="J33" s="216" t="n">
        <f aca="false">+J32+J31</f>
        <v>0</v>
      </c>
      <c r="K33" s="190"/>
      <c r="L33" s="215" t="n">
        <f aca="false">+L32+L31</f>
        <v>0</v>
      </c>
      <c r="M33" s="216" t="n">
        <f aca="false">+M32+M31</f>
        <v>0</v>
      </c>
      <c r="N33" s="218" t="n">
        <f aca="false">C33+F33+I33+L33</f>
        <v>0</v>
      </c>
    </row>
    <row r="34" s="53" customFormat="true" ht="15" hidden="false" customHeight="false" outlineLevel="0" collapsed="false">
      <c r="A34" s="219"/>
      <c r="B34" s="245"/>
      <c r="C34" s="221"/>
      <c r="D34" s="222"/>
      <c r="E34" s="190"/>
      <c r="F34" s="219"/>
      <c r="G34" s="222"/>
      <c r="H34" s="190"/>
      <c r="I34" s="219"/>
      <c r="J34" s="222"/>
      <c r="K34" s="190"/>
      <c r="L34" s="219"/>
      <c r="M34" s="222"/>
      <c r="N34" s="223"/>
    </row>
    <row r="35" s="53" customFormat="true" ht="15" hidden="false" customHeight="false" outlineLevel="0" collapsed="false">
      <c r="B35" s="190"/>
      <c r="C35" s="182"/>
      <c r="D35" s="185"/>
      <c r="E35" s="190"/>
      <c r="F35" s="70"/>
      <c r="G35" s="185"/>
      <c r="H35" s="190"/>
      <c r="I35" s="70"/>
      <c r="J35" s="185"/>
      <c r="K35" s="190"/>
      <c r="L35" s="70"/>
      <c r="M35" s="185"/>
    </row>
    <row r="36" s="53" customFormat="true" ht="15" hidden="false" customHeight="false" outlineLevel="0" collapsed="false">
      <c r="A36" s="201"/>
      <c r="B36" s="202"/>
      <c r="C36" s="225"/>
      <c r="D36" s="204"/>
      <c r="E36" s="202"/>
      <c r="F36" s="226"/>
      <c r="G36" s="204"/>
      <c r="H36" s="202"/>
      <c r="I36" s="226"/>
      <c r="J36" s="204"/>
      <c r="K36" s="202"/>
      <c r="L36" s="226"/>
      <c r="M36" s="204"/>
      <c r="N36" s="227" t="s">
        <v>271</v>
      </c>
    </row>
    <row r="37" s="53" customFormat="true" ht="15" hidden="false" customHeight="false" outlineLevel="0" collapsed="false">
      <c r="A37" s="209" t="s">
        <v>272</v>
      </c>
      <c r="B37" s="228"/>
      <c r="C37" s="182"/>
      <c r="D37" s="184" t="n">
        <f aca="false">+D33*B37</f>
        <v>0</v>
      </c>
      <c r="E37" s="228"/>
      <c r="F37" s="70"/>
      <c r="G37" s="184" t="n">
        <f aca="false">+G33*E37</f>
        <v>0</v>
      </c>
      <c r="H37" s="228"/>
      <c r="I37" s="70"/>
      <c r="J37" s="184" t="n">
        <f aca="false">+J33*H37</f>
        <v>0</v>
      </c>
      <c r="K37" s="228"/>
      <c r="L37" s="182"/>
      <c r="M37" s="184" t="n">
        <f aca="false">+M33*K37</f>
        <v>0</v>
      </c>
      <c r="N37" s="229" t="n">
        <f aca="false">D37+G37+J37+M37</f>
        <v>0</v>
      </c>
    </row>
    <row r="38" s="53" customFormat="true" ht="15" hidden="false" customHeight="false" outlineLevel="0" collapsed="false">
      <c r="A38" s="209"/>
      <c r="B38" s="190"/>
      <c r="C38" s="182"/>
      <c r="D38" s="185"/>
      <c r="E38" s="190"/>
      <c r="F38" s="70"/>
      <c r="G38" s="185"/>
      <c r="H38" s="190"/>
      <c r="I38" s="70"/>
      <c r="J38" s="185"/>
      <c r="K38" s="190"/>
      <c r="L38" s="70"/>
      <c r="M38" s="185"/>
      <c r="N38" s="230"/>
    </row>
    <row r="39" s="53" customFormat="true" ht="15.75" hidden="false" customHeight="false" outlineLevel="0" collapsed="false">
      <c r="A39" s="219"/>
      <c r="B39" s="231"/>
      <c r="C39" s="232"/>
      <c r="D39" s="233"/>
      <c r="E39" s="231"/>
      <c r="F39" s="234"/>
      <c r="G39" s="233"/>
      <c r="H39" s="231"/>
      <c r="I39" s="234"/>
      <c r="J39" s="233"/>
      <c r="K39" s="231"/>
      <c r="L39" s="234"/>
      <c r="M39" s="233"/>
      <c r="N39" s="236"/>
    </row>
    <row r="40" s="53" customFormat="true" ht="15" hidden="false" customHeight="false" outlineLevel="0" collapsed="false">
      <c r="C40" s="52"/>
    </row>
    <row r="41" s="53" customFormat="true" ht="15" hidden="false" customHeight="false" outlineLevel="0" collapsed="false">
      <c r="C41" s="52"/>
    </row>
    <row r="42" s="53" customFormat="true" ht="15" hidden="false" customHeight="false" outlineLevel="1" collapsed="false">
      <c r="A42" s="136" t="s">
        <v>273</v>
      </c>
      <c r="C42" s="52"/>
      <c r="N42" s="237" t="s">
        <v>271</v>
      </c>
      <c r="O42" s="238" t="s">
        <v>273</v>
      </c>
    </row>
    <row r="43" s="53" customFormat="true" ht="15" hidden="false" customHeight="false" outlineLevel="1" collapsed="false">
      <c r="A43" s="53" t="s">
        <v>80</v>
      </c>
      <c r="C43" s="52"/>
      <c r="D43" s="197" t="n">
        <f aca="false">SUM(D44:D45)</f>
        <v>0</v>
      </c>
      <c r="G43" s="197" t="n">
        <f aca="false">SUM(G44:G45)</f>
        <v>0</v>
      </c>
      <c r="J43" s="197" t="n">
        <f aca="false">SUM(J44:J45)</f>
        <v>0</v>
      </c>
      <c r="M43" s="197" t="n">
        <f aca="false">SUM(M44:M45)</f>
        <v>0</v>
      </c>
      <c r="N43" s="239" t="n">
        <f aca="false">SUM(B43:M43)</f>
        <v>0</v>
      </c>
      <c r="O43" s="237" t="s">
        <v>80</v>
      </c>
    </row>
    <row r="44" s="53" customFormat="true" ht="15" hidden="false" customHeight="false" outlineLevel="1" collapsed="false">
      <c r="A44" s="53" t="s">
        <v>123</v>
      </c>
      <c r="C44" s="52"/>
      <c r="D44" s="52" t="n">
        <f aca="false">D37/1.16</f>
        <v>0</v>
      </c>
      <c r="G44" s="52" t="n">
        <f aca="false">G37/1.16</f>
        <v>0</v>
      </c>
      <c r="J44" s="52" t="n">
        <f aca="false">J37/1.16</f>
        <v>0</v>
      </c>
      <c r="M44" s="52" t="n">
        <f aca="false">M37/1.16</f>
        <v>0</v>
      </c>
      <c r="N44" s="239" t="n">
        <f aca="false">SUM(B44:M44)</f>
        <v>0</v>
      </c>
      <c r="O44" s="237" t="s">
        <v>123</v>
      </c>
    </row>
    <row r="45" s="53" customFormat="true" ht="15" hidden="false" customHeight="false" outlineLevel="1" collapsed="false">
      <c r="A45" s="53" t="s">
        <v>125</v>
      </c>
      <c r="C45" s="52"/>
      <c r="D45" s="52" t="n">
        <f aca="false">D44*16%</f>
        <v>0</v>
      </c>
      <c r="G45" s="52" t="n">
        <f aca="false">G44*16%</f>
        <v>0</v>
      </c>
      <c r="J45" s="52" t="n">
        <f aca="false">J44*16%</f>
        <v>0</v>
      </c>
      <c r="M45" s="52" t="n">
        <f aca="false">M44*16%</f>
        <v>0</v>
      </c>
      <c r="N45" s="239" t="n">
        <f aca="false">SUM(B45:M45)</f>
        <v>0</v>
      </c>
      <c r="O45" s="237" t="str">
        <f aca="false">A45</f>
        <v>Social Security (16 %)</v>
      </c>
    </row>
    <row r="46" customFormat="false" ht="15" hidden="false" customHeight="false" outlineLevel="1"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sheetData>
  <sheetProtection sheet="true" objects="true" scenarios="true"/>
  <mergeCells count="7">
    <mergeCell ref="B2:C2"/>
    <mergeCell ref="B3:C3"/>
    <mergeCell ref="B4:C4"/>
    <mergeCell ref="B5:C5"/>
    <mergeCell ref="B6:C6"/>
    <mergeCell ref="B7:C7"/>
    <mergeCell ref="B8:C8"/>
  </mergeCells>
  <conditionalFormatting sqref="D2 G2 J2:M2">
    <cfRule type="cellIs" priority="2" operator="between" aboveAverage="0" equalAverage="0" bottom="0" percent="0" rank="0" text="" dxfId="0">
      <formula>$P$3</formula>
      <formula>$P$12</formula>
    </cfRule>
  </conditionalFormatting>
  <dataValidations count="2">
    <dataValidation allowBlank="true" operator="between" showDropDown="false" showErrorMessage="true" showInputMessage="true" sqref="K2:L2" type="list">
      <formula1>$P$2:$P$12</formula1>
      <formula2>0</formula2>
    </dataValidation>
    <dataValidation allowBlank="true" operator="between" showDropDown="false" showErrorMessage="true" showInputMessage="true" sqref="D2 G2 J2 M2" type="list">
      <formula1>$P$14:$P$16</formula1>
      <formula2>0</formula2>
    </dataValidation>
  </dataValidations>
  <printOptions headings="false" gridLines="false" gridLinesSet="true" horizontalCentered="false" verticalCentered="false"/>
  <pageMargins left="0.196527777777778" right="0.196527777777778" top="0.590277777777778" bottom="0.7875" header="0.511805555555555" footer="0.3937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&amp;L&amp;8&amp;F, &amp;A, 11.07.2019 / AG</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true"/>
  </sheetPr>
  <dimension ref="A1:AC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2.75" zeroHeight="false" outlineLevelRow="1" outlineLevelCol="1"/>
  <cols>
    <col collapsed="false" customWidth="true" hidden="false" outlineLevel="0" max="1" min="1" style="3" width="19.71"/>
    <col collapsed="false" customWidth="true" hidden="false" outlineLevel="0" max="2" min="2" style="3" width="10.14"/>
    <col collapsed="false" customWidth="true" hidden="false" outlineLevel="0" max="3" min="3" style="131" width="11.29"/>
    <col collapsed="false" customWidth="true" hidden="false" outlineLevel="0" max="4" min="4" style="3" width="17"/>
    <col collapsed="false" customWidth="true" hidden="false" outlineLevel="0" max="5" min="5" style="3" width="5.57"/>
    <col collapsed="false" customWidth="true" hidden="false" outlineLevel="0" max="6" min="6" style="3" width="8.57"/>
    <col collapsed="false" customWidth="true" hidden="false" outlineLevel="0" max="7" min="7" style="3" width="17"/>
    <col collapsed="false" customWidth="true" hidden="false" outlineLevel="0" max="8" min="8" style="3" width="5.57"/>
    <col collapsed="false" customWidth="true" hidden="false" outlineLevel="0" max="9" min="9" style="3" width="8.57"/>
    <col collapsed="false" customWidth="true" hidden="false" outlineLevel="0" max="10" min="10" style="3" width="17"/>
    <col collapsed="false" customWidth="true" hidden="false" outlineLevel="0" max="11" min="11" style="3" width="5.57"/>
    <col collapsed="false" customWidth="true" hidden="false" outlineLevel="0" max="12" min="12" style="3" width="8.57"/>
    <col collapsed="false" customWidth="true" hidden="false" outlineLevel="0" max="13" min="13" style="3" width="17"/>
    <col collapsed="false" customWidth="true" hidden="false" outlineLevel="0" max="14" min="14" style="152" width="5.57"/>
    <col collapsed="false" customWidth="true" hidden="false" outlineLevel="0" max="15" min="15" style="3" width="8.57"/>
    <col collapsed="false" customWidth="true" hidden="false" outlineLevel="0" max="16" min="16" style="3" width="17"/>
    <col collapsed="false" customWidth="true" hidden="false" outlineLevel="0" max="17" min="17" style="152" width="5.57"/>
    <col collapsed="false" customWidth="true" hidden="false" outlineLevel="0" max="18" min="18" style="3" width="8.57"/>
    <col collapsed="false" customWidth="true" hidden="false" outlineLevel="0" max="19" min="19" style="3" width="17"/>
    <col collapsed="false" customWidth="true" hidden="true" outlineLevel="1" max="20" min="20" style="3" width="5.43"/>
    <col collapsed="false" customWidth="true" hidden="true" outlineLevel="1" max="21" min="21" style="3" width="9.14"/>
    <col collapsed="false" customWidth="true" hidden="true" outlineLevel="1" max="22" min="22" style="3" width="17"/>
    <col collapsed="false" customWidth="true" hidden="false" outlineLevel="0" max="23" min="23" style="3" width="14.7"/>
    <col collapsed="false" customWidth="true" hidden="false" outlineLevel="0" max="24" min="24" style="3" width="19.85"/>
    <col collapsed="false" customWidth="true" hidden="true" outlineLevel="1" max="25" min="25" style="3" width="16.14"/>
    <col collapsed="false" customWidth="true" hidden="true" outlineLevel="1" max="26" min="26" style="3" width="12.71"/>
    <col collapsed="false" customWidth="true" hidden="true" outlineLevel="1" max="30" min="27" style="3" width="9.14"/>
    <col collapsed="false" customWidth="true" hidden="false" outlineLevel="0" max="1025" min="31" style="3" width="9.14"/>
  </cols>
  <sheetData>
    <row r="1" customFormat="false" ht="23.25" hidden="false" customHeight="false" outlineLevel="0" collapsed="false">
      <c r="A1" s="154" t="s">
        <v>306</v>
      </c>
    </row>
    <row r="2" s="158" customFormat="true" ht="15" hidden="false" customHeight="true" outlineLevel="0" collapsed="false">
      <c r="A2" s="155" t="s">
        <v>213</v>
      </c>
      <c r="B2" s="156" t="s">
        <v>214</v>
      </c>
      <c r="C2" s="156"/>
      <c r="D2" s="157"/>
      <c r="G2" s="157"/>
      <c r="J2" s="157"/>
      <c r="K2" s="159"/>
      <c r="L2" s="159"/>
      <c r="M2" s="157"/>
      <c r="N2" s="160"/>
      <c r="O2" s="159"/>
      <c r="P2" s="157"/>
      <c r="Q2" s="160"/>
      <c r="R2" s="159"/>
      <c r="S2" s="157"/>
      <c r="T2" s="159"/>
      <c r="U2" s="159"/>
      <c r="V2" s="157"/>
      <c r="W2" s="159"/>
      <c r="Y2" s="158" t="s">
        <v>217</v>
      </c>
      <c r="Z2" s="161" t="n">
        <v>43466</v>
      </c>
      <c r="AB2" s="158" t="s">
        <v>245</v>
      </c>
      <c r="AC2" s="193" t="s">
        <v>246</v>
      </c>
    </row>
    <row r="3" s="158" customFormat="true" ht="15" hidden="false" customHeight="true" outlineLevel="0" collapsed="false">
      <c r="B3" s="156" t="s">
        <v>218</v>
      </c>
      <c r="C3" s="156"/>
      <c r="D3" s="162" t="s">
        <v>219</v>
      </c>
      <c r="K3" s="159"/>
      <c r="L3" s="159"/>
      <c r="M3" s="159"/>
      <c r="N3" s="160"/>
      <c r="O3" s="159"/>
      <c r="P3" s="159"/>
      <c r="Q3" s="160"/>
      <c r="R3" s="159"/>
      <c r="S3" s="159"/>
      <c r="T3" s="159"/>
      <c r="U3" s="159"/>
      <c r="V3" s="159"/>
      <c r="W3" s="159"/>
      <c r="Y3" s="53"/>
      <c r="Z3" s="53"/>
      <c r="AA3" s="53"/>
      <c r="AB3" s="194" t="s">
        <v>248</v>
      </c>
      <c r="AC3" s="168" t="n">
        <f aca="false">'PK-Sätze'!G4</f>
        <v>9.4</v>
      </c>
    </row>
    <row r="4" s="53" customFormat="true" ht="15" hidden="false" customHeight="true" outlineLevel="0" collapsed="false">
      <c r="A4" s="163" t="s">
        <v>220</v>
      </c>
      <c r="B4" s="156" t="s">
        <v>221</v>
      </c>
      <c r="C4" s="156"/>
      <c r="D4" s="164" t="str">
        <f aca="false">IF(D3=Y18,Z18,IF(D3=Y19,Z19,Z20))</f>
        <v>Standardplan</v>
      </c>
      <c r="K4" s="164"/>
      <c r="L4" s="164"/>
      <c r="M4" s="164"/>
      <c r="N4" s="86"/>
      <c r="O4" s="164"/>
      <c r="P4" s="164"/>
      <c r="Q4" s="86"/>
      <c r="R4" s="164"/>
      <c r="S4" s="164"/>
      <c r="T4" s="164"/>
      <c r="U4" s="164"/>
      <c r="V4" s="164"/>
      <c r="W4" s="164"/>
      <c r="Y4" s="53" t="s">
        <v>223</v>
      </c>
      <c r="Z4" s="53" t="n">
        <v>50800</v>
      </c>
      <c r="AB4" s="194" t="s">
        <v>250</v>
      </c>
      <c r="AC4" s="168" t="n">
        <f aca="false">'PK-Sätze'!G5</f>
        <v>11.65</v>
      </c>
    </row>
    <row r="5" s="53" customFormat="true" ht="15" hidden="false" customHeight="true" outlineLevel="0" collapsed="false">
      <c r="A5" s="165"/>
      <c r="B5" s="156" t="s">
        <v>224</v>
      </c>
      <c r="C5" s="156"/>
      <c r="D5" s="166"/>
      <c r="J5" s="255"/>
      <c r="K5" s="256"/>
      <c r="L5" s="256"/>
      <c r="M5" s="256"/>
      <c r="N5" s="257"/>
      <c r="O5" s="256"/>
      <c r="P5" s="256"/>
      <c r="Q5" s="86"/>
      <c r="Y5" s="53" t="s">
        <v>225</v>
      </c>
      <c r="Z5" s="53" t="n">
        <v>54400</v>
      </c>
      <c r="AB5" s="194" t="s">
        <v>252</v>
      </c>
      <c r="AC5" s="168" t="n">
        <f aca="false">'PK-Sätze'!G6</f>
        <v>17.7</v>
      </c>
    </row>
    <row r="6" s="53" customFormat="true" ht="15" hidden="false" customHeight="true" outlineLevel="0" collapsed="false">
      <c r="B6" s="156" t="s">
        <v>226</v>
      </c>
      <c r="C6" s="156"/>
      <c r="D6" s="167"/>
      <c r="N6" s="86"/>
      <c r="Q6" s="86"/>
      <c r="Y6" s="53" t="s">
        <v>227</v>
      </c>
      <c r="Z6" s="53" t="n">
        <v>58000</v>
      </c>
      <c r="AB6" s="194" t="s">
        <v>254</v>
      </c>
      <c r="AC6" s="168" t="n">
        <f aca="false">'PK-Sätze'!G6</f>
        <v>17.7</v>
      </c>
    </row>
    <row r="7" s="53" customFormat="true" ht="15" hidden="false" customHeight="true" outlineLevel="0" collapsed="false">
      <c r="B7" s="156" t="s">
        <v>228</v>
      </c>
      <c r="C7" s="156"/>
      <c r="D7" s="167"/>
      <c r="N7" s="86"/>
      <c r="Q7" s="86"/>
      <c r="Y7" s="53" t="s">
        <v>229</v>
      </c>
      <c r="Z7" s="53" t="n">
        <v>85000</v>
      </c>
      <c r="AB7" s="194" t="s">
        <v>255</v>
      </c>
      <c r="AC7" s="168" t="n">
        <f aca="false">'PK-Sätze'!G7</f>
        <v>22.55</v>
      </c>
    </row>
    <row r="8" s="53" customFormat="true" ht="15" hidden="false" customHeight="true" outlineLevel="0" collapsed="false">
      <c r="B8" s="156" t="s">
        <v>230</v>
      </c>
      <c r="C8" s="156"/>
      <c r="D8" s="167"/>
      <c r="N8" s="86"/>
      <c r="Q8" s="86"/>
      <c r="Y8" s="53" t="s">
        <v>215</v>
      </c>
      <c r="Z8" s="53" t="n">
        <v>88000</v>
      </c>
      <c r="AC8" s="168"/>
    </row>
    <row r="9" s="53" customFormat="true" ht="15" hidden="false" customHeight="false" outlineLevel="0" collapsed="false">
      <c r="B9" s="169" t="s">
        <v>231</v>
      </c>
      <c r="C9" s="169"/>
      <c r="D9" s="170" t="s">
        <v>260</v>
      </c>
      <c r="N9" s="86"/>
      <c r="Q9" s="86"/>
      <c r="AC9" s="168"/>
    </row>
    <row r="10" s="171" customFormat="true" ht="15.75" hidden="false" customHeight="false" outlineLevel="0" collapsed="false">
      <c r="C10" s="172"/>
      <c r="N10" s="173"/>
      <c r="Q10" s="173"/>
      <c r="Y10" s="171" t="s">
        <v>216</v>
      </c>
      <c r="Z10" s="171" t="n">
        <v>92000</v>
      </c>
      <c r="AB10" s="171" t="s">
        <v>283</v>
      </c>
      <c r="AC10" s="175"/>
    </row>
    <row r="11" s="53" customFormat="true" ht="15" hidden="false" customHeight="false" outlineLevel="0" collapsed="false">
      <c r="A11" s="53" t="s">
        <v>278</v>
      </c>
      <c r="B11" s="176" t="n">
        <v>1</v>
      </c>
      <c r="C11" s="258"/>
      <c r="D11" s="178" t="n">
        <f aca="false">+C11/12</f>
        <v>0</v>
      </c>
      <c r="E11" s="176" t="n">
        <v>1</v>
      </c>
      <c r="F11" s="258"/>
      <c r="G11" s="179"/>
      <c r="H11" s="176" t="n">
        <v>1</v>
      </c>
      <c r="I11" s="258"/>
      <c r="J11" s="180"/>
      <c r="K11" s="176" t="n">
        <v>1</v>
      </c>
      <c r="L11" s="258"/>
      <c r="M11" s="180"/>
      <c r="N11" s="176" t="n">
        <v>1</v>
      </c>
      <c r="O11" s="258"/>
      <c r="P11" s="180"/>
      <c r="Q11" s="176" t="n">
        <v>1</v>
      </c>
      <c r="R11" s="258"/>
      <c r="S11" s="180"/>
      <c r="T11" s="176" t="n">
        <v>1</v>
      </c>
      <c r="U11" s="258"/>
      <c r="V11" s="180"/>
      <c r="Y11" s="53" t="s">
        <v>235</v>
      </c>
      <c r="Z11" s="164" t="n">
        <v>102800</v>
      </c>
      <c r="AB11" s="194" t="s">
        <v>248</v>
      </c>
      <c r="AC11" s="168" t="n">
        <f aca="false">'PK-Sätze'!G17</f>
        <v>9.4</v>
      </c>
    </row>
    <row r="12" s="136" customFormat="true" ht="15" hidden="false" customHeight="false" outlineLevel="0" collapsed="false">
      <c r="A12" s="136" t="s">
        <v>239</v>
      </c>
      <c r="B12" s="186" t="n">
        <f aca="false">+D5</f>
        <v>0</v>
      </c>
      <c r="C12" s="187" t="n">
        <f aca="false">+C11*B12</f>
        <v>0</v>
      </c>
      <c r="D12" s="188"/>
      <c r="E12" s="186" t="n">
        <f aca="false">+$D$5</f>
        <v>0</v>
      </c>
      <c r="F12" s="187" t="n">
        <f aca="false">+F11*E12</f>
        <v>0</v>
      </c>
      <c r="G12" s="188"/>
      <c r="H12" s="186" t="n">
        <f aca="false">+$D$5</f>
        <v>0</v>
      </c>
      <c r="I12" s="187" t="n">
        <f aca="false">+I11*H12</f>
        <v>0</v>
      </c>
      <c r="J12" s="188"/>
      <c r="K12" s="186" t="n">
        <f aca="false">+$D$5</f>
        <v>0</v>
      </c>
      <c r="L12" s="187" t="n">
        <f aca="false">+L11*K12</f>
        <v>0</v>
      </c>
      <c r="M12" s="188"/>
      <c r="N12" s="186" t="n">
        <f aca="false">+$D$5</f>
        <v>0</v>
      </c>
      <c r="O12" s="187" t="n">
        <f aca="false">+O11*N12</f>
        <v>0</v>
      </c>
      <c r="P12" s="188"/>
      <c r="Q12" s="186" t="n">
        <f aca="false">+$D$5</f>
        <v>0</v>
      </c>
      <c r="R12" s="187" t="n">
        <f aca="false">+R11*Q12</f>
        <v>0</v>
      </c>
      <c r="S12" s="188"/>
      <c r="T12" s="186" t="n">
        <f aca="false">+$D$5</f>
        <v>0</v>
      </c>
      <c r="U12" s="187" t="n">
        <f aca="false">+U11*T12</f>
        <v>0</v>
      </c>
      <c r="V12" s="188"/>
      <c r="Y12" s="53" t="s">
        <v>237</v>
      </c>
      <c r="Z12" s="53" t="n">
        <v>70300</v>
      </c>
      <c r="AA12" s="53"/>
      <c r="AB12" s="194" t="s">
        <v>250</v>
      </c>
      <c r="AC12" s="168" t="n">
        <f aca="false">'PK-Sätze'!G18</f>
        <v>11.65</v>
      </c>
    </row>
    <row r="13" s="136" customFormat="true" ht="15" hidden="false" customHeight="false" outlineLevel="0" collapsed="false">
      <c r="A13" s="136" t="s">
        <v>307</v>
      </c>
      <c r="B13" s="186"/>
      <c r="C13" s="189" t="n">
        <f aca="false">IF(C11/100*(B12*100)&lt;=$AB$25,0,IF(C11&gt;($AB$24*100/30),C11-$AB$24,C11*0.7))</f>
        <v>0</v>
      </c>
      <c r="D13" s="188"/>
      <c r="E13" s="186"/>
      <c r="F13" s="189" t="n">
        <f aca="false">IF(F11/100*(E12*100)&lt;=$AB$25,0,IF(F11&gt;($AB$24*100/30),F11-$AB$24,F11*0.7))</f>
        <v>0</v>
      </c>
      <c r="G13" s="188"/>
      <c r="H13" s="186"/>
      <c r="I13" s="189" t="n">
        <f aca="false">IF(I11/100*(H12*100)&lt;=$AB$25,0,IF(I11&gt;($AB$24*100/30),I11-$AB$24,I11*0.7))</f>
        <v>0</v>
      </c>
      <c r="J13" s="188"/>
      <c r="K13" s="186"/>
      <c r="L13" s="189" t="n">
        <f aca="false">IF(L11/100*(K12*100)&lt;=$AB$25,0,IF(L11&gt;($AB$24*100/30),L11-$AB$24,L11*0.7))</f>
        <v>0</v>
      </c>
      <c r="M13" s="188"/>
      <c r="N13" s="186"/>
      <c r="O13" s="189" t="n">
        <f aca="false">IF(O11/100*(N12*100)&lt;=$AB$25,0,IF(O11&gt;($AB$24*100/30),O11-$AB$24,O11*0.7))</f>
        <v>0</v>
      </c>
      <c r="P13" s="188"/>
      <c r="Q13" s="186"/>
      <c r="R13" s="189" t="n">
        <f aca="false">IF(R11/100*(Q12*100)&lt;=$AB$25,0,IF(R11&gt;($AB$24*100/30),R11-$AB$24,R11*0.7))</f>
        <v>0</v>
      </c>
      <c r="S13" s="188"/>
      <c r="T13" s="186"/>
      <c r="U13" s="189" t="n">
        <f aca="false">IF(U11/100*(T12*100)&lt;=$AB$25,0,IF(U11&gt;($AB$24*100/30),U11-$AB$24,U11*0.7))</f>
        <v>0</v>
      </c>
      <c r="V13" s="188"/>
      <c r="Y13" s="53" t="s">
        <v>238</v>
      </c>
      <c r="Z13" s="53" t="n">
        <v>75300</v>
      </c>
      <c r="AB13" s="194" t="s">
        <v>252</v>
      </c>
      <c r="AC13" s="168" t="n">
        <f aca="false">'PK-Sätze'!G19</f>
        <v>19.55</v>
      </c>
    </row>
    <row r="14" s="53" customFormat="true" ht="15" hidden="false" customHeight="false" outlineLevel="0" collapsed="false">
      <c r="B14" s="190"/>
      <c r="C14" s="182"/>
      <c r="D14" s="185"/>
      <c r="E14" s="190"/>
      <c r="F14" s="70"/>
      <c r="G14" s="185"/>
      <c r="H14" s="190"/>
      <c r="I14" s="70"/>
      <c r="J14" s="185"/>
      <c r="K14" s="190"/>
      <c r="L14" s="70"/>
      <c r="M14" s="185"/>
      <c r="N14" s="191"/>
      <c r="O14" s="70"/>
      <c r="P14" s="185"/>
      <c r="Q14" s="191"/>
      <c r="R14" s="70"/>
      <c r="S14" s="185"/>
      <c r="T14" s="191"/>
      <c r="U14" s="70"/>
      <c r="V14" s="185"/>
      <c r="Y14" s="53" t="s">
        <v>240</v>
      </c>
      <c r="Z14" s="53" t="n">
        <v>80320</v>
      </c>
      <c r="AB14" s="194" t="s">
        <v>254</v>
      </c>
      <c r="AC14" s="168" t="n">
        <f aca="false">'PK-Sätze'!G19</f>
        <v>19.55</v>
      </c>
    </row>
    <row r="15" s="53" customFormat="true" ht="15" hidden="true" customHeight="false" outlineLevel="1" collapsed="false">
      <c r="A15" s="53" t="s">
        <v>243</v>
      </c>
      <c r="B15" s="192" t="n">
        <f aca="false">'SV-Sätze'!C8</f>
        <v>0.05125</v>
      </c>
      <c r="C15" s="182" t="n">
        <f aca="false">+$B$15*C12</f>
        <v>0</v>
      </c>
      <c r="D15" s="183"/>
      <c r="E15" s="190"/>
      <c r="F15" s="182" t="n">
        <f aca="false">+$B$15*F12</f>
        <v>0</v>
      </c>
      <c r="G15" s="185"/>
      <c r="H15" s="190"/>
      <c r="I15" s="182" t="n">
        <f aca="false">+$B$15*I12</f>
        <v>0</v>
      </c>
      <c r="J15" s="185"/>
      <c r="K15" s="190"/>
      <c r="L15" s="182" t="n">
        <f aca="false">+$B$15*L12</f>
        <v>0</v>
      </c>
      <c r="M15" s="185"/>
      <c r="N15" s="191"/>
      <c r="O15" s="182" t="n">
        <f aca="false">+$B$15*O12</f>
        <v>0</v>
      </c>
      <c r="P15" s="185"/>
      <c r="Q15" s="191"/>
      <c r="R15" s="182" t="n">
        <f aca="false">+$B$15*R12</f>
        <v>0</v>
      </c>
      <c r="S15" s="185"/>
      <c r="T15" s="190"/>
      <c r="U15" s="182" t="n">
        <f aca="false">+$B$15*U12</f>
        <v>0</v>
      </c>
      <c r="V15" s="185"/>
      <c r="Y15" s="53" t="s">
        <v>242</v>
      </c>
      <c r="Z15" s="164" t="n">
        <v>87663</v>
      </c>
      <c r="AB15" s="194" t="s">
        <v>255</v>
      </c>
      <c r="AC15" s="168" t="n">
        <f aca="false">'PK-Sätze'!G20</f>
        <v>24.4</v>
      </c>
    </row>
    <row r="16" s="53" customFormat="true" ht="15" hidden="true" customHeight="false" outlineLevel="1" collapsed="false">
      <c r="A16" s="53" t="s">
        <v>244</v>
      </c>
      <c r="B16" s="240" t="n">
        <f aca="false">'SV-Sätze'!C9</f>
        <v>0.006</v>
      </c>
      <c r="C16" s="182" t="n">
        <f aca="false">$B$16*C12</f>
        <v>0</v>
      </c>
      <c r="D16" s="183"/>
      <c r="E16" s="190"/>
      <c r="F16" s="182" t="n">
        <f aca="false">$B$16*F12</f>
        <v>0</v>
      </c>
      <c r="G16" s="185"/>
      <c r="H16" s="190"/>
      <c r="I16" s="182" t="n">
        <f aca="false">$B$16*I12</f>
        <v>0</v>
      </c>
      <c r="J16" s="185"/>
      <c r="K16" s="190"/>
      <c r="L16" s="182" t="n">
        <f aca="false">$B$16*L12</f>
        <v>0</v>
      </c>
      <c r="M16" s="185"/>
      <c r="N16" s="191"/>
      <c r="O16" s="182" t="n">
        <f aca="false">$B$16*O12</f>
        <v>0</v>
      </c>
      <c r="P16" s="185"/>
      <c r="Q16" s="191"/>
      <c r="R16" s="182" t="n">
        <f aca="false">$B$16*R12</f>
        <v>0</v>
      </c>
      <c r="S16" s="185"/>
      <c r="T16" s="190"/>
      <c r="U16" s="182" t="n">
        <f aca="false">$B$16*U12</f>
        <v>0</v>
      </c>
      <c r="V16" s="185"/>
      <c r="Z16" s="164"/>
      <c r="AC16" s="168"/>
    </row>
    <row r="17" s="53" customFormat="true" ht="15" hidden="true" customHeight="false" outlineLevel="1" collapsed="false">
      <c r="A17" s="53" t="s">
        <v>247</v>
      </c>
      <c r="B17" s="192" t="n">
        <f aca="false">'SV-Sätze'!C10</f>
        <v>0.011</v>
      </c>
      <c r="C17" s="182" t="n">
        <f aca="false">+$B$17*C12</f>
        <v>0</v>
      </c>
      <c r="D17" s="183"/>
      <c r="E17" s="190"/>
      <c r="F17" s="182" t="n">
        <f aca="false">+$B$17*F12</f>
        <v>0</v>
      </c>
      <c r="G17" s="185"/>
      <c r="H17" s="190"/>
      <c r="I17" s="182" t="n">
        <f aca="false">+$B$17*I12</f>
        <v>0</v>
      </c>
      <c r="J17" s="185"/>
      <c r="K17" s="190"/>
      <c r="L17" s="182" t="n">
        <f aca="false">+$B$17*L12</f>
        <v>0</v>
      </c>
      <c r="M17" s="185"/>
      <c r="N17" s="191"/>
      <c r="O17" s="182" t="n">
        <f aca="false">+$B$17*O12</f>
        <v>0</v>
      </c>
      <c r="P17" s="185"/>
      <c r="Q17" s="191"/>
      <c r="R17" s="182" t="n">
        <f aca="false">+$B$17*R12</f>
        <v>0</v>
      </c>
      <c r="S17" s="185"/>
      <c r="T17" s="190"/>
      <c r="U17" s="182" t="n">
        <f aca="false">+$B$17*U12</f>
        <v>0</v>
      </c>
      <c r="V17" s="185"/>
      <c r="AB17" s="53" t="s">
        <v>285</v>
      </c>
      <c r="AC17" s="168"/>
    </row>
    <row r="18" s="53" customFormat="true" ht="15" hidden="true" customHeight="false" outlineLevel="1" collapsed="false">
      <c r="A18" s="53" t="s">
        <v>249</v>
      </c>
      <c r="B18" s="192" t="n">
        <f aca="false">'SV-Sätze'!C12</f>
        <v>0.001144</v>
      </c>
      <c r="C18" s="182" t="n">
        <f aca="false">+$B$18*C12</f>
        <v>0</v>
      </c>
      <c r="D18" s="183"/>
      <c r="E18" s="190"/>
      <c r="F18" s="182" t="n">
        <f aca="false">+$B$18*F12</f>
        <v>0</v>
      </c>
      <c r="G18" s="185"/>
      <c r="H18" s="190"/>
      <c r="I18" s="182" t="n">
        <f aca="false">+$B$18*I12</f>
        <v>0</v>
      </c>
      <c r="J18" s="185"/>
      <c r="K18" s="190"/>
      <c r="L18" s="182" t="n">
        <f aca="false">+$B$18*L12</f>
        <v>0</v>
      </c>
      <c r="M18" s="185"/>
      <c r="N18" s="191"/>
      <c r="O18" s="182" t="n">
        <f aca="false">+$B$18*O12</f>
        <v>0</v>
      </c>
      <c r="P18" s="185"/>
      <c r="Q18" s="191"/>
      <c r="R18" s="182" t="n">
        <f aca="false">+$B$18*R12</f>
        <v>0</v>
      </c>
      <c r="S18" s="185"/>
      <c r="T18" s="190"/>
      <c r="U18" s="182" t="n">
        <f aca="false">+$B$18*U12</f>
        <v>0</v>
      </c>
      <c r="V18" s="185"/>
      <c r="Y18" s="53" t="s">
        <v>219</v>
      </c>
      <c r="Z18" s="53" t="s">
        <v>222</v>
      </c>
      <c r="AB18" s="194" t="s">
        <v>248</v>
      </c>
      <c r="AC18" s="168" t="n">
        <f aca="false">'PK-Sätze'!G30</f>
        <v>11.25</v>
      </c>
    </row>
    <row r="19" s="53" customFormat="true" ht="15" hidden="true" customHeight="false" outlineLevel="1" collapsed="false">
      <c r="A19" s="53" t="s">
        <v>251</v>
      </c>
      <c r="B19" s="192" t="n">
        <f aca="false">'SV-Sätze'!C13</f>
        <v>0.0026</v>
      </c>
      <c r="C19" s="182" t="n">
        <f aca="false">+$B$19*C12</f>
        <v>0</v>
      </c>
      <c r="D19" s="183"/>
      <c r="E19" s="190"/>
      <c r="F19" s="182" t="n">
        <f aca="false">+$B$19*F12</f>
        <v>0</v>
      </c>
      <c r="G19" s="185"/>
      <c r="H19" s="190"/>
      <c r="I19" s="182" t="n">
        <f aca="false">+$B$19*I12</f>
        <v>0</v>
      </c>
      <c r="J19" s="185"/>
      <c r="K19" s="190"/>
      <c r="L19" s="182" t="n">
        <f aca="false">+$B$19*L12</f>
        <v>0</v>
      </c>
      <c r="M19" s="185"/>
      <c r="N19" s="191"/>
      <c r="O19" s="182" t="n">
        <f aca="false">+$B$19*O12</f>
        <v>0</v>
      </c>
      <c r="P19" s="185"/>
      <c r="Q19" s="191"/>
      <c r="R19" s="182" t="n">
        <f aca="false">+$B$19*R12</f>
        <v>0</v>
      </c>
      <c r="S19" s="185"/>
      <c r="T19" s="190"/>
      <c r="U19" s="182" t="n">
        <f aca="false">+$B$19*U12</f>
        <v>0</v>
      </c>
      <c r="V19" s="185"/>
      <c r="Y19" s="53" t="s">
        <v>282</v>
      </c>
      <c r="Z19" s="53" t="s">
        <v>283</v>
      </c>
      <c r="AB19" s="194" t="s">
        <v>250</v>
      </c>
      <c r="AC19" s="168" t="n">
        <f aca="false">'PK-Sätze'!G31</f>
        <v>13.45</v>
      </c>
    </row>
    <row r="20" s="53" customFormat="true" ht="15" hidden="true" customHeight="false" outlineLevel="1" collapsed="false">
      <c r="A20" s="164" t="s">
        <v>253</v>
      </c>
      <c r="B20" s="192" t="n">
        <f aca="false">IF(D9="ZH",'SV-Sätze'!C16,IF(D9="LU",'SV-Sätze'!C18,0))</f>
        <v>0.011</v>
      </c>
      <c r="C20" s="99" t="n">
        <f aca="false">+$B$20*C12</f>
        <v>0</v>
      </c>
      <c r="D20" s="183"/>
      <c r="E20" s="190"/>
      <c r="F20" s="99" t="n">
        <f aca="false">+$B$20*F12</f>
        <v>0</v>
      </c>
      <c r="G20" s="185"/>
      <c r="H20" s="190"/>
      <c r="I20" s="99" t="n">
        <f aca="false">+$B$20*I12</f>
        <v>0</v>
      </c>
      <c r="J20" s="185"/>
      <c r="K20" s="190"/>
      <c r="L20" s="99" t="n">
        <f aca="false">+$B$20*L12</f>
        <v>0</v>
      </c>
      <c r="M20" s="185"/>
      <c r="N20" s="191"/>
      <c r="O20" s="99" t="n">
        <f aca="false">+$B$20*O12</f>
        <v>0</v>
      </c>
      <c r="P20" s="185"/>
      <c r="Q20" s="191"/>
      <c r="R20" s="99" t="n">
        <f aca="false">+$B$20*R12</f>
        <v>0</v>
      </c>
      <c r="S20" s="185"/>
      <c r="T20" s="190"/>
      <c r="U20" s="99" t="n">
        <f aca="false">+$B$20*U12</f>
        <v>0</v>
      </c>
      <c r="V20" s="185"/>
      <c r="Y20" s="53" t="s">
        <v>284</v>
      </c>
      <c r="Z20" s="53" t="s">
        <v>285</v>
      </c>
      <c r="AB20" s="194" t="s">
        <v>252</v>
      </c>
      <c r="AC20" s="168" t="n">
        <f aca="false">'PK-Sätze'!G32</f>
        <v>21.45</v>
      </c>
    </row>
    <row r="21" s="53" customFormat="true" ht="15" hidden="true" customHeight="false" outlineLevel="1" collapsed="false">
      <c r="B21" s="190"/>
      <c r="C21" s="182"/>
      <c r="D21" s="183"/>
      <c r="E21" s="190"/>
      <c r="F21" s="182"/>
      <c r="G21" s="185"/>
      <c r="H21" s="190"/>
      <c r="I21" s="182"/>
      <c r="J21" s="185"/>
      <c r="K21" s="190"/>
      <c r="L21" s="182"/>
      <c r="M21" s="185"/>
      <c r="N21" s="191"/>
      <c r="O21" s="182"/>
      <c r="P21" s="185"/>
      <c r="Q21" s="191"/>
      <c r="R21" s="182"/>
      <c r="S21" s="185"/>
      <c r="T21" s="191"/>
      <c r="U21" s="182"/>
      <c r="V21" s="185"/>
      <c r="AB21" s="194" t="s">
        <v>254</v>
      </c>
      <c r="AC21" s="168" t="n">
        <f aca="false">'PK-Sätze'!G32</f>
        <v>21.45</v>
      </c>
    </row>
    <row r="22" s="53" customFormat="true" ht="15" hidden="true" customHeight="false" outlineLevel="1" collapsed="false">
      <c r="A22" s="53" t="s">
        <v>256</v>
      </c>
      <c r="B22" s="259" t="n">
        <f aca="false">IF($D$6&lt;35,AC3%,IF($D$6&lt;45,AC4%,IF($D$6&lt;55,AC5%,IF($D$6&lt;70,AC7%))))</f>
        <v>0.094</v>
      </c>
      <c r="C22" s="182" t="n">
        <f aca="false">IF($D$4="Standardplan",C13*$B$22*B12,"")</f>
        <v>0</v>
      </c>
      <c r="D22" s="183"/>
      <c r="E22" s="190"/>
      <c r="F22" s="182" t="n">
        <f aca="false">IF($D$4="Standardplan",F13*$B$22*E12,"")</f>
        <v>0</v>
      </c>
      <c r="G22" s="185"/>
      <c r="H22" s="190"/>
      <c r="I22" s="182" t="n">
        <f aca="false">IF($D$4="Standardplan",I13*$B$22*H12,"")</f>
        <v>0</v>
      </c>
      <c r="J22" s="185"/>
      <c r="K22" s="190"/>
      <c r="L22" s="182" t="n">
        <f aca="false">IF($D$4="Standardplan",L13*$B$22*K12,"")</f>
        <v>0</v>
      </c>
      <c r="M22" s="185"/>
      <c r="N22" s="191"/>
      <c r="O22" s="182" t="n">
        <f aca="false">IF($D$4="Standardplan",O13*$B$22*N12,"")</f>
        <v>0</v>
      </c>
      <c r="P22" s="185"/>
      <c r="Q22" s="191"/>
      <c r="R22" s="182" t="n">
        <f aca="false">IF($D$4="Standardplan",R13*$B$22*Q12,"")</f>
        <v>0</v>
      </c>
      <c r="S22" s="185"/>
      <c r="T22" s="191"/>
      <c r="U22" s="182" t="n">
        <f aca="false">IF($D$4="Standardplan",U13*$B$22*T12,"")</f>
        <v>0</v>
      </c>
      <c r="V22" s="185"/>
      <c r="AB22" s="194" t="s">
        <v>255</v>
      </c>
      <c r="AC22" s="168" t="n">
        <f aca="false">'PK-Sätze'!G33</f>
        <v>26.25</v>
      </c>
    </row>
    <row r="23" s="53" customFormat="true" ht="15" hidden="true" customHeight="false" outlineLevel="1" collapsed="false">
      <c r="A23" s="53" t="s">
        <v>308</v>
      </c>
      <c r="B23" s="259" t="n">
        <f aca="false">IF($D$6&lt;35,AC11%,IF($D$6&lt;45,AC12%,IF($D$6&lt;55,AC13%,IF($D$6&lt;70,AC15%))))</f>
        <v>0.094</v>
      </c>
      <c r="C23" s="182" t="str">
        <f aca="false">IF($D$4="Kaderplan 1",C13*$B$23*B12,"")</f>
        <v/>
      </c>
      <c r="D23" s="183"/>
      <c r="E23" s="190"/>
      <c r="F23" s="182" t="str">
        <f aca="false">IF($D$4="Kaderplan 1",F13*$B$23*E12,"")</f>
        <v/>
      </c>
      <c r="G23" s="185"/>
      <c r="H23" s="190"/>
      <c r="I23" s="182" t="str">
        <f aca="false">IF($D$4="Kaderplan 1",I13*$B$23*H12,"")</f>
        <v/>
      </c>
      <c r="J23" s="185"/>
      <c r="K23" s="190"/>
      <c r="L23" s="182" t="str">
        <f aca="false">IF($D$4="Kaderplan 1",L13*$B$23*K12,"")</f>
        <v/>
      </c>
      <c r="M23" s="185"/>
      <c r="N23" s="191"/>
      <c r="O23" s="182" t="str">
        <f aca="false">IF($D$4="Kaderplan 1",O13*$B$23*N12,"")</f>
        <v/>
      </c>
      <c r="P23" s="185"/>
      <c r="Q23" s="191"/>
      <c r="R23" s="182" t="str">
        <f aca="false">IF($D$4="Kaderplan 1",R13*$B$23*Q12,"")</f>
        <v/>
      </c>
      <c r="S23" s="185"/>
      <c r="T23" s="191"/>
      <c r="U23" s="182" t="str">
        <f aca="false">IF($D$4="Kaderplan 1",U13*$B$23*T12,"")</f>
        <v/>
      </c>
      <c r="V23" s="185"/>
      <c r="AB23" s="249"/>
      <c r="AC23" s="168"/>
    </row>
    <row r="24" s="53" customFormat="true" ht="15" hidden="true" customHeight="false" outlineLevel="1" collapsed="false">
      <c r="A24" s="53" t="s">
        <v>309</v>
      </c>
      <c r="B24" s="259" t="n">
        <f aca="false">IF($D$6&lt;35,AC18%,IF($D$6&lt;45,AC19%,IF($D$6&lt;55,AC21%,IF($D$6&lt;70,AC22%))))</f>
        <v>0.1125</v>
      </c>
      <c r="C24" s="182" t="str">
        <f aca="false">IF($D$4="Kaderplan 2",C13*$B$24*B12,"")</f>
        <v/>
      </c>
      <c r="D24" s="183"/>
      <c r="E24" s="190"/>
      <c r="F24" s="182" t="str">
        <f aca="false">IF($D$4="Kaderplan 2",F13*$B$24*E12,"")</f>
        <v/>
      </c>
      <c r="G24" s="185"/>
      <c r="H24" s="190"/>
      <c r="I24" s="182" t="str">
        <f aca="false">IF($D$4="Kaderplan 2",I13*$B$24*H12,"")</f>
        <v/>
      </c>
      <c r="J24" s="185"/>
      <c r="K24" s="190"/>
      <c r="L24" s="182" t="str">
        <f aca="false">IF($D$4="Kaderplan 2",L13*$B$24*K12,"")</f>
        <v/>
      </c>
      <c r="M24" s="185"/>
      <c r="N24" s="191"/>
      <c r="O24" s="182" t="str">
        <f aca="false">IF($D$4="Kaderplan 2",O13*$B$24*N12,"")</f>
        <v/>
      </c>
      <c r="P24" s="185"/>
      <c r="Q24" s="191"/>
      <c r="R24" s="182" t="str">
        <f aca="false">IF($D$4="Kaderplan 2",R13*$B$24*Q12,"")</f>
        <v/>
      </c>
      <c r="S24" s="185"/>
      <c r="T24" s="191"/>
      <c r="U24" s="182" t="str">
        <f aca="false">IF($D$4="Kaderplan 2",U13*$B$24*T12,"")</f>
        <v/>
      </c>
      <c r="V24" s="185"/>
      <c r="Y24" s="53" t="s">
        <v>258</v>
      </c>
      <c r="AB24" s="196" t="n">
        <v>24885</v>
      </c>
    </row>
    <row r="25" s="53" customFormat="true" ht="15" hidden="true" customHeight="false" outlineLevel="1" collapsed="false">
      <c r="A25" s="53" t="s">
        <v>257</v>
      </c>
      <c r="B25" s="260" t="n">
        <v>250</v>
      </c>
      <c r="C25" s="182" t="n">
        <f aca="false">IF(C13&gt;0,$B$25,0)</f>
        <v>0</v>
      </c>
      <c r="D25" s="183"/>
      <c r="E25" s="190"/>
      <c r="F25" s="182" t="n">
        <f aca="false">IF(F13&gt;0,$B$25,0)</f>
        <v>0</v>
      </c>
      <c r="G25" s="185"/>
      <c r="H25" s="190"/>
      <c r="I25" s="182" t="n">
        <f aca="false">IF(I13&gt;0,$B$25,0)</f>
        <v>0</v>
      </c>
      <c r="J25" s="185"/>
      <c r="K25" s="190"/>
      <c r="L25" s="182" t="n">
        <f aca="false">IF(L13&gt;0,$B$25,0)</f>
        <v>0</v>
      </c>
      <c r="M25" s="185"/>
      <c r="N25" s="191"/>
      <c r="O25" s="182" t="n">
        <f aca="false">IF(O13&gt;0,$B$25,0)</f>
        <v>0</v>
      </c>
      <c r="P25" s="185"/>
      <c r="Q25" s="191"/>
      <c r="R25" s="182" t="n">
        <f aca="false">IF(R13&gt;0,$B$25,0)</f>
        <v>0</v>
      </c>
      <c r="S25" s="185"/>
      <c r="T25" s="191"/>
      <c r="U25" s="182" t="n">
        <f aca="false">IF(U13&gt;0,$B$25,0)</f>
        <v>0</v>
      </c>
      <c r="V25" s="185"/>
      <c r="Y25" s="53" t="s">
        <v>259</v>
      </c>
      <c r="AB25" s="197"/>
    </row>
    <row r="26" s="53" customFormat="true" ht="15" hidden="true" customHeight="false" outlineLevel="1" collapsed="false">
      <c r="B26" s="190"/>
      <c r="C26" s="182"/>
      <c r="D26" s="183"/>
      <c r="E26" s="190"/>
      <c r="F26" s="70"/>
      <c r="G26" s="185"/>
      <c r="H26" s="190"/>
      <c r="I26" s="70"/>
      <c r="J26" s="185"/>
      <c r="K26" s="190"/>
      <c r="L26" s="70"/>
      <c r="M26" s="185"/>
      <c r="N26" s="191"/>
      <c r="O26" s="70"/>
      <c r="P26" s="185"/>
      <c r="Q26" s="191"/>
      <c r="R26" s="70"/>
      <c r="S26" s="185"/>
      <c r="T26" s="191"/>
      <c r="U26" s="70"/>
      <c r="V26" s="185"/>
      <c r="Y26" s="164" t="s">
        <v>231</v>
      </c>
      <c r="Z26" s="164"/>
      <c r="AA26" s="164"/>
      <c r="AB26" s="241" t="s">
        <v>260</v>
      </c>
    </row>
    <row r="27" s="53" customFormat="true" ht="15" hidden="true" customHeight="false" outlineLevel="1" collapsed="false">
      <c r="A27" s="53" t="s">
        <v>253</v>
      </c>
      <c r="B27" s="190"/>
      <c r="C27" s="189"/>
      <c r="D27" s="183"/>
      <c r="E27" s="190"/>
      <c r="F27" s="70"/>
      <c r="G27" s="185"/>
      <c r="H27" s="190"/>
      <c r="I27" s="70"/>
      <c r="J27" s="185"/>
      <c r="K27" s="190"/>
      <c r="L27" s="70"/>
      <c r="M27" s="185"/>
      <c r="N27" s="191"/>
      <c r="O27" s="70"/>
      <c r="P27" s="185"/>
      <c r="Q27" s="191"/>
      <c r="R27" s="70"/>
      <c r="S27" s="185"/>
      <c r="T27" s="191"/>
      <c r="U27" s="70"/>
      <c r="V27" s="185"/>
      <c r="Y27" s="164"/>
      <c r="Z27" s="164"/>
      <c r="AA27" s="164"/>
      <c r="AB27" s="241" t="s">
        <v>232</v>
      </c>
    </row>
    <row r="28" s="53" customFormat="true" ht="15" hidden="true" customHeight="false" outlineLevel="1" collapsed="false">
      <c r="A28" s="53" t="s">
        <v>261</v>
      </c>
      <c r="B28" s="199" t="n">
        <f aca="false">IF($D$9="ZH",FAK!F9-FAK!$F$17,IF($D$9="LU",FAK!F9-FAK!$F$19,""))</f>
        <v>2097</v>
      </c>
      <c r="C28" s="182" t="n">
        <f aca="false">IF($D$7&lt;2,$D$7*B28,B28*1)</f>
        <v>0</v>
      </c>
      <c r="D28" s="185"/>
      <c r="E28" s="190"/>
      <c r="F28" s="182" t="n">
        <f aca="false">+C28</f>
        <v>0</v>
      </c>
      <c r="G28" s="185"/>
      <c r="H28" s="190"/>
      <c r="I28" s="182" t="n">
        <f aca="false">+F28</f>
        <v>0</v>
      </c>
      <c r="J28" s="185"/>
      <c r="K28" s="190"/>
      <c r="L28" s="182" t="n">
        <f aca="false">+I28</f>
        <v>0</v>
      </c>
      <c r="M28" s="185"/>
      <c r="N28" s="191"/>
      <c r="O28" s="182" t="n">
        <f aca="false">+L28</f>
        <v>0</v>
      </c>
      <c r="P28" s="185"/>
      <c r="Q28" s="191"/>
      <c r="R28" s="182" t="n">
        <f aca="false">+O28</f>
        <v>0</v>
      </c>
      <c r="S28" s="185"/>
      <c r="T28" s="191"/>
      <c r="U28" s="182" t="n">
        <f aca="false">+R28</f>
        <v>0</v>
      </c>
      <c r="V28" s="185"/>
    </row>
    <row r="29" s="53" customFormat="true" ht="15" hidden="true" customHeight="false" outlineLevel="1" collapsed="false">
      <c r="A29" s="53" t="s">
        <v>262</v>
      </c>
      <c r="B29" s="199" t="n">
        <f aca="false">IF($D$9="ZH",FAK!F11-FAK!$F$17,IF($D$9="LU",FAK!F11-FAK!$F$19,""))</f>
        <v>504</v>
      </c>
      <c r="C29" s="182" t="n">
        <f aca="false">IF($D$7&gt;1,($D$7-1)*B29,0)</f>
        <v>0</v>
      </c>
      <c r="D29" s="185"/>
      <c r="E29" s="190"/>
      <c r="F29" s="182" t="n">
        <f aca="false">+C29</f>
        <v>0</v>
      </c>
      <c r="G29" s="185"/>
      <c r="H29" s="190"/>
      <c r="I29" s="182" t="n">
        <f aca="false">+F29</f>
        <v>0</v>
      </c>
      <c r="J29" s="185"/>
      <c r="K29" s="190"/>
      <c r="L29" s="182" t="n">
        <f aca="false">+I29</f>
        <v>0</v>
      </c>
      <c r="M29" s="185"/>
      <c r="N29" s="191"/>
      <c r="O29" s="182" t="n">
        <f aca="false">+L29</f>
        <v>0</v>
      </c>
      <c r="P29" s="185"/>
      <c r="Q29" s="191"/>
      <c r="R29" s="182" t="n">
        <f aca="false">+O29</f>
        <v>0</v>
      </c>
      <c r="S29" s="185"/>
      <c r="T29" s="191"/>
      <c r="U29" s="182" t="n">
        <f aca="false">+S29</f>
        <v>0</v>
      </c>
      <c r="V29" s="185"/>
    </row>
    <row r="30" s="53" customFormat="true" ht="15" hidden="true" customHeight="false" outlineLevel="1" collapsed="false">
      <c r="A30" s="53" t="s">
        <v>263</v>
      </c>
      <c r="B30" s="199" t="n">
        <f aca="false">IF($D$9="ZH",FAK!F12-FAK!$F$18,IF($D$9="LU",FAK!F12-FAK!$F$20,""))</f>
        <v>282</v>
      </c>
      <c r="C30" s="182" t="n">
        <f aca="false">+D8*B30</f>
        <v>0</v>
      </c>
      <c r="D30" s="185"/>
      <c r="E30" s="190"/>
      <c r="F30" s="182" t="n">
        <f aca="false">+C30</f>
        <v>0</v>
      </c>
      <c r="G30" s="185"/>
      <c r="H30" s="190"/>
      <c r="I30" s="182" t="n">
        <f aca="false">+F30</f>
        <v>0</v>
      </c>
      <c r="J30" s="185"/>
      <c r="K30" s="190"/>
      <c r="L30" s="182" t="n">
        <f aca="false">+I30</f>
        <v>0</v>
      </c>
      <c r="M30" s="185"/>
      <c r="N30" s="191"/>
      <c r="O30" s="182" t="n">
        <f aca="false">+L30</f>
        <v>0</v>
      </c>
      <c r="P30" s="185"/>
      <c r="Q30" s="191"/>
      <c r="R30" s="182" t="n">
        <f aca="false">+O30</f>
        <v>0</v>
      </c>
      <c r="S30" s="185"/>
      <c r="T30" s="191"/>
      <c r="U30" s="182" t="n">
        <f aca="false">+R30</f>
        <v>0</v>
      </c>
      <c r="V30" s="185"/>
    </row>
    <row r="31" s="53" customFormat="true" ht="15" hidden="false" customHeight="false" outlineLevel="0" collapsed="false">
      <c r="B31" s="200"/>
      <c r="C31" s="182"/>
      <c r="D31" s="185"/>
      <c r="E31" s="190"/>
      <c r="F31" s="70"/>
      <c r="G31" s="185"/>
      <c r="H31" s="190"/>
      <c r="I31" s="70"/>
      <c r="J31" s="185"/>
      <c r="K31" s="190"/>
      <c r="L31" s="70"/>
      <c r="M31" s="185"/>
      <c r="N31" s="191"/>
      <c r="O31" s="70"/>
      <c r="P31" s="185"/>
      <c r="Q31" s="191"/>
      <c r="R31" s="70"/>
      <c r="S31" s="185"/>
      <c r="T31" s="191"/>
      <c r="U31" s="70"/>
      <c r="V31" s="185"/>
    </row>
    <row r="32" s="53" customFormat="true" ht="15" hidden="false" customHeight="false" outlineLevel="0" collapsed="false">
      <c r="A32" s="201"/>
      <c r="B32" s="202"/>
      <c r="C32" s="203"/>
      <c r="D32" s="204"/>
      <c r="E32" s="190"/>
      <c r="F32" s="201"/>
      <c r="G32" s="204"/>
      <c r="H32" s="190"/>
      <c r="I32" s="201"/>
      <c r="J32" s="204"/>
      <c r="K32" s="190"/>
      <c r="L32" s="201"/>
      <c r="M32" s="204"/>
      <c r="N32" s="191"/>
      <c r="O32" s="201"/>
      <c r="P32" s="204"/>
      <c r="Q32" s="191"/>
      <c r="R32" s="201"/>
      <c r="S32" s="204"/>
      <c r="T32" s="191"/>
      <c r="U32" s="201"/>
      <c r="V32" s="204"/>
      <c r="W32" s="205"/>
    </row>
    <row r="33" s="53" customFormat="true" ht="15" hidden="false" customHeight="false" outlineLevel="0" collapsed="false">
      <c r="A33" s="206"/>
      <c r="B33" s="190"/>
      <c r="C33" s="207" t="n">
        <v>2019</v>
      </c>
      <c r="D33" s="185"/>
      <c r="E33" s="190"/>
      <c r="F33" s="207" t="n">
        <v>2020</v>
      </c>
      <c r="G33" s="185"/>
      <c r="H33" s="190"/>
      <c r="I33" s="207" t="n">
        <v>2021</v>
      </c>
      <c r="J33" s="185"/>
      <c r="K33" s="190"/>
      <c r="L33" s="207" t="n">
        <v>2022</v>
      </c>
      <c r="M33" s="185"/>
      <c r="N33" s="191"/>
      <c r="O33" s="207" t="n">
        <v>2023</v>
      </c>
      <c r="P33" s="185"/>
      <c r="Q33" s="191"/>
      <c r="R33" s="207" t="n">
        <v>2024</v>
      </c>
      <c r="S33" s="185"/>
      <c r="T33" s="191"/>
      <c r="U33" s="207" t="n">
        <v>2025</v>
      </c>
      <c r="V33" s="185"/>
      <c r="W33" s="208" t="s">
        <v>264</v>
      </c>
    </row>
    <row r="34" s="53" customFormat="true" ht="15" hidden="false" customHeight="false" outlineLevel="0" collapsed="false">
      <c r="A34" s="209"/>
      <c r="B34" s="190"/>
      <c r="C34" s="210"/>
      <c r="D34" s="185"/>
      <c r="E34" s="190"/>
      <c r="F34" s="211" t="n">
        <v>1.02</v>
      </c>
      <c r="G34" s="185" t="s">
        <v>265</v>
      </c>
      <c r="H34" s="190"/>
      <c r="I34" s="211" t="n">
        <v>1.02</v>
      </c>
      <c r="J34" s="185" t="s">
        <v>265</v>
      </c>
      <c r="K34" s="190"/>
      <c r="L34" s="211" t="n">
        <v>1.02</v>
      </c>
      <c r="M34" s="185" t="s">
        <v>265</v>
      </c>
      <c r="N34" s="191"/>
      <c r="O34" s="211" t="n">
        <v>1.02</v>
      </c>
      <c r="P34" s="185" t="s">
        <v>265</v>
      </c>
      <c r="Q34" s="191"/>
      <c r="R34" s="211" t="n">
        <v>1.02</v>
      </c>
      <c r="S34" s="185" t="s">
        <v>265</v>
      </c>
      <c r="T34" s="191"/>
      <c r="U34" s="211" t="n">
        <v>1.02</v>
      </c>
      <c r="V34" s="185" t="s">
        <v>265</v>
      </c>
      <c r="W34" s="208"/>
    </row>
    <row r="35" s="53" customFormat="true" ht="15" hidden="false" customHeight="false" outlineLevel="0" collapsed="false">
      <c r="A35" s="209"/>
      <c r="B35" s="190"/>
      <c r="C35" s="212"/>
      <c r="D35" s="185"/>
      <c r="E35" s="190"/>
      <c r="F35" s="212"/>
      <c r="G35" s="185"/>
      <c r="H35" s="190"/>
      <c r="I35" s="212"/>
      <c r="J35" s="185"/>
      <c r="K35" s="190"/>
      <c r="L35" s="212"/>
      <c r="M35" s="185"/>
      <c r="N35" s="191"/>
      <c r="O35" s="212"/>
      <c r="P35" s="185"/>
      <c r="Q35" s="191"/>
      <c r="R35" s="212"/>
      <c r="S35" s="185"/>
      <c r="T35" s="191"/>
      <c r="U35" s="212"/>
      <c r="V35" s="185"/>
      <c r="W35" s="208"/>
    </row>
    <row r="36" s="53" customFormat="true" ht="15" hidden="false" customHeight="false" outlineLevel="0" collapsed="false">
      <c r="A36" s="209"/>
      <c r="B36" s="190"/>
      <c r="C36" s="212" t="s">
        <v>266</v>
      </c>
      <c r="D36" s="185" t="s">
        <v>267</v>
      </c>
      <c r="E36" s="190"/>
      <c r="F36" s="212" t="s">
        <v>266</v>
      </c>
      <c r="G36" s="185" t="s">
        <v>267</v>
      </c>
      <c r="H36" s="190"/>
      <c r="I36" s="212" t="s">
        <v>266</v>
      </c>
      <c r="J36" s="185" t="s">
        <v>267</v>
      </c>
      <c r="K36" s="190"/>
      <c r="L36" s="212" t="s">
        <v>266</v>
      </c>
      <c r="M36" s="185" t="s">
        <v>267</v>
      </c>
      <c r="N36" s="191"/>
      <c r="O36" s="212" t="s">
        <v>266</v>
      </c>
      <c r="P36" s="185" t="s">
        <v>267</v>
      </c>
      <c r="Q36" s="191"/>
      <c r="R36" s="212" t="s">
        <v>266</v>
      </c>
      <c r="S36" s="185" t="s">
        <v>267</v>
      </c>
      <c r="T36" s="191"/>
      <c r="U36" s="212" t="s">
        <v>266</v>
      </c>
      <c r="V36" s="185" t="s">
        <v>267</v>
      </c>
      <c r="W36" s="208"/>
    </row>
    <row r="37" s="53" customFormat="true" ht="15" hidden="false" customHeight="false" outlineLevel="0" collapsed="false">
      <c r="A37" s="209" t="s">
        <v>268</v>
      </c>
      <c r="B37" s="190"/>
      <c r="C37" s="212" t="n">
        <f aca="false">+C12+C28+C29+C30</f>
        <v>0</v>
      </c>
      <c r="D37" s="184" t="n">
        <f aca="false">+C37/12</f>
        <v>0</v>
      </c>
      <c r="E37" s="190"/>
      <c r="F37" s="212" t="n">
        <f aca="false">(+F12+F28+F29+F30)*F34</f>
        <v>0</v>
      </c>
      <c r="G37" s="184" t="n">
        <f aca="false">+F37/12</f>
        <v>0</v>
      </c>
      <c r="H37" s="190"/>
      <c r="I37" s="212" t="n">
        <f aca="false">(+I12+I28+I29+I30)*I34^2</f>
        <v>0</v>
      </c>
      <c r="J37" s="184" t="n">
        <f aca="false">+I37/12</f>
        <v>0</v>
      </c>
      <c r="K37" s="190"/>
      <c r="L37" s="212" t="n">
        <f aca="false">(+L12+L28+L29+L30)*L34^3</f>
        <v>0</v>
      </c>
      <c r="M37" s="184" t="n">
        <f aca="false">+L37/12</f>
        <v>0</v>
      </c>
      <c r="N37" s="199"/>
      <c r="O37" s="212" t="n">
        <f aca="false">(+O12+O28+O29+O30)*O34^4</f>
        <v>0</v>
      </c>
      <c r="P37" s="184" t="n">
        <f aca="false">+O37/12</f>
        <v>0</v>
      </c>
      <c r="Q37" s="199"/>
      <c r="R37" s="212" t="n">
        <f aca="false">(+R12+R28+R29+R30)*R34^5</f>
        <v>0</v>
      </c>
      <c r="S37" s="184" t="n">
        <f aca="false">+R37/12</f>
        <v>0</v>
      </c>
      <c r="T37" s="199"/>
      <c r="U37" s="212" t="n">
        <f aca="false">(+U12+U28+U29+U30)*U34^6</f>
        <v>0</v>
      </c>
      <c r="V37" s="184" t="n">
        <f aca="false">+U37/12</f>
        <v>0</v>
      </c>
      <c r="W37" s="213" t="n">
        <f aca="false">+I37+F37+C37+L37+O37+R37+U37</f>
        <v>0</v>
      </c>
    </row>
    <row r="38" s="53" customFormat="true" ht="15" hidden="false" customHeight="false" outlineLevel="0" collapsed="false">
      <c r="A38" s="209" t="s">
        <v>269</v>
      </c>
      <c r="B38" s="192" t="e">
        <f aca="false">+C38/C37</f>
        <v>#DIV/0!</v>
      </c>
      <c r="C38" s="212" t="n">
        <f aca="false">SUM(C15:C25)</f>
        <v>0</v>
      </c>
      <c r="D38" s="184" t="n">
        <f aca="false">+C38/12</f>
        <v>0</v>
      </c>
      <c r="E38" s="190"/>
      <c r="F38" s="212" t="n">
        <f aca="false">SUM(F15:F24)</f>
        <v>0</v>
      </c>
      <c r="G38" s="184" t="n">
        <f aca="false">+F38/12</f>
        <v>0</v>
      </c>
      <c r="H38" s="190"/>
      <c r="I38" s="212" t="n">
        <f aca="false">SUM(I15:I24)</f>
        <v>0</v>
      </c>
      <c r="J38" s="184" t="n">
        <f aca="false">+I38/12</f>
        <v>0</v>
      </c>
      <c r="K38" s="190"/>
      <c r="L38" s="212" t="n">
        <f aca="false">SUM(L15:L24)</f>
        <v>0</v>
      </c>
      <c r="M38" s="184" t="n">
        <f aca="false">+L38/12</f>
        <v>0</v>
      </c>
      <c r="N38" s="199"/>
      <c r="O38" s="212" t="n">
        <f aca="false">SUM(O15:O24)</f>
        <v>0</v>
      </c>
      <c r="P38" s="184" t="n">
        <f aca="false">+O38/12</f>
        <v>0</v>
      </c>
      <c r="Q38" s="199"/>
      <c r="R38" s="212" t="n">
        <f aca="false">SUM(R15:R24)</f>
        <v>0</v>
      </c>
      <c r="S38" s="184" t="n">
        <f aca="false">+R38/12</f>
        <v>0</v>
      </c>
      <c r="T38" s="199"/>
      <c r="U38" s="212" t="n">
        <f aca="false">SUM(U15:U24)</f>
        <v>0</v>
      </c>
      <c r="V38" s="184" t="n">
        <f aca="false">+U38/12</f>
        <v>0</v>
      </c>
      <c r="W38" s="213" t="n">
        <f aca="false">+I38+F38+C38+L38+O38+R38+U38</f>
        <v>0</v>
      </c>
    </row>
    <row r="39" s="53" customFormat="true" ht="15" hidden="false" customHeight="false" outlineLevel="0" collapsed="false">
      <c r="A39" s="206" t="s">
        <v>270</v>
      </c>
      <c r="B39" s="214"/>
      <c r="C39" s="215" t="n">
        <f aca="false">+C38+C37</f>
        <v>0</v>
      </c>
      <c r="D39" s="216" t="n">
        <f aca="false">+D38+D37</f>
        <v>0</v>
      </c>
      <c r="E39" s="190"/>
      <c r="F39" s="215" t="n">
        <f aca="false">+F38+F37</f>
        <v>0</v>
      </c>
      <c r="G39" s="216" t="n">
        <f aca="false">+G38+G37</f>
        <v>0</v>
      </c>
      <c r="H39" s="190"/>
      <c r="I39" s="215" t="n">
        <f aca="false">+I38+I37</f>
        <v>0</v>
      </c>
      <c r="J39" s="216" t="n">
        <f aca="false">+J38+J37</f>
        <v>0</v>
      </c>
      <c r="K39" s="190"/>
      <c r="L39" s="215" t="n">
        <f aca="false">+L38+L37</f>
        <v>0</v>
      </c>
      <c r="M39" s="216" t="n">
        <f aca="false">+M38+M37</f>
        <v>0</v>
      </c>
      <c r="N39" s="217"/>
      <c r="O39" s="215" t="n">
        <f aca="false">+O38+O37</f>
        <v>0</v>
      </c>
      <c r="P39" s="216" t="n">
        <f aca="false">+P38+P37</f>
        <v>0</v>
      </c>
      <c r="Q39" s="217"/>
      <c r="R39" s="215" t="n">
        <f aca="false">+R38+R37</f>
        <v>0</v>
      </c>
      <c r="S39" s="216" t="n">
        <f aca="false">+S38+S37</f>
        <v>0</v>
      </c>
      <c r="T39" s="217"/>
      <c r="U39" s="215" t="n">
        <f aca="false">+U38+U37</f>
        <v>0</v>
      </c>
      <c r="V39" s="216" t="n">
        <f aca="false">+V38+V37</f>
        <v>0</v>
      </c>
      <c r="W39" s="218" t="n">
        <f aca="false">+I39+F39+C39+L39+O39+R39+U39</f>
        <v>0</v>
      </c>
    </row>
    <row r="40" s="53" customFormat="true" ht="15" hidden="false" customHeight="false" outlineLevel="0" collapsed="false">
      <c r="A40" s="219"/>
      <c r="B40" s="220"/>
      <c r="C40" s="221"/>
      <c r="D40" s="222"/>
      <c r="E40" s="190"/>
      <c r="F40" s="219"/>
      <c r="G40" s="222"/>
      <c r="H40" s="190"/>
      <c r="I40" s="219"/>
      <c r="J40" s="222"/>
      <c r="K40" s="190"/>
      <c r="L40" s="219"/>
      <c r="M40" s="222"/>
      <c r="N40" s="191"/>
      <c r="O40" s="219"/>
      <c r="P40" s="222"/>
      <c r="Q40" s="191"/>
      <c r="R40" s="219"/>
      <c r="S40" s="222"/>
      <c r="T40" s="191"/>
      <c r="U40" s="219"/>
      <c r="V40" s="222"/>
      <c r="W40" s="223"/>
    </row>
    <row r="41" s="53" customFormat="true" ht="15" hidden="false" customHeight="false" outlineLevel="0" collapsed="false">
      <c r="B41" s="190"/>
      <c r="C41" s="182"/>
      <c r="D41" s="185"/>
      <c r="E41" s="190"/>
      <c r="F41" s="70"/>
      <c r="G41" s="185"/>
      <c r="H41" s="190"/>
      <c r="I41" s="70"/>
      <c r="J41" s="185"/>
      <c r="K41" s="190"/>
      <c r="L41" s="70"/>
      <c r="M41" s="185"/>
      <c r="N41" s="224"/>
      <c r="O41" s="70"/>
      <c r="P41" s="185"/>
      <c r="Q41" s="224"/>
      <c r="R41" s="70"/>
      <c r="S41" s="185"/>
      <c r="T41" s="224"/>
      <c r="U41" s="70"/>
      <c r="V41" s="185"/>
    </row>
    <row r="42" s="53" customFormat="true" ht="15" hidden="false" customHeight="false" outlineLevel="0" collapsed="false">
      <c r="A42" s="201"/>
      <c r="B42" s="202"/>
      <c r="C42" s="225"/>
      <c r="D42" s="204"/>
      <c r="E42" s="202"/>
      <c r="F42" s="226"/>
      <c r="G42" s="204"/>
      <c r="H42" s="202"/>
      <c r="I42" s="226"/>
      <c r="J42" s="204"/>
      <c r="K42" s="202"/>
      <c r="L42" s="226"/>
      <c r="M42" s="204"/>
      <c r="N42" s="191"/>
      <c r="O42" s="226"/>
      <c r="P42" s="204"/>
      <c r="Q42" s="191"/>
      <c r="R42" s="226"/>
      <c r="S42" s="204"/>
      <c r="T42" s="191"/>
      <c r="U42" s="226"/>
      <c r="V42" s="204"/>
      <c r="W42" s="227" t="s">
        <v>271</v>
      </c>
    </row>
    <row r="43" s="53" customFormat="true" ht="15" hidden="false" customHeight="false" outlineLevel="0" collapsed="false">
      <c r="A43" s="209" t="s">
        <v>272</v>
      </c>
      <c r="B43" s="228"/>
      <c r="C43" s="182"/>
      <c r="D43" s="184" t="n">
        <f aca="false">+D39*B43</f>
        <v>0</v>
      </c>
      <c r="E43" s="228"/>
      <c r="F43" s="70"/>
      <c r="G43" s="184" t="n">
        <f aca="false">+G39*E43</f>
        <v>0</v>
      </c>
      <c r="H43" s="228"/>
      <c r="I43" s="70"/>
      <c r="J43" s="184" t="n">
        <f aca="false">+J39*H43</f>
        <v>0</v>
      </c>
      <c r="K43" s="228"/>
      <c r="L43" s="182"/>
      <c r="M43" s="184" t="n">
        <f aca="false">+M39*K43</f>
        <v>0</v>
      </c>
      <c r="N43" s="228"/>
      <c r="O43" s="182"/>
      <c r="P43" s="184" t="n">
        <f aca="false">+P39*N43</f>
        <v>0</v>
      </c>
      <c r="Q43" s="228"/>
      <c r="R43" s="182"/>
      <c r="S43" s="184" t="n">
        <f aca="false">+S39*Q43</f>
        <v>0</v>
      </c>
      <c r="T43" s="228"/>
      <c r="U43" s="182"/>
      <c r="V43" s="184" t="n">
        <f aca="false">+V39*T43</f>
        <v>0</v>
      </c>
      <c r="W43" s="229" t="n">
        <f aca="false">+J43+G43+D43+M43+P43+S43+V43</f>
        <v>0</v>
      </c>
    </row>
    <row r="44" s="53" customFormat="true" ht="15" hidden="false" customHeight="false" outlineLevel="0" collapsed="false">
      <c r="A44" s="209"/>
      <c r="B44" s="190"/>
      <c r="C44" s="182"/>
      <c r="D44" s="185"/>
      <c r="E44" s="190"/>
      <c r="F44" s="70"/>
      <c r="G44" s="185"/>
      <c r="H44" s="190"/>
      <c r="I44" s="70"/>
      <c r="J44" s="185"/>
      <c r="K44" s="190"/>
      <c r="L44" s="70"/>
      <c r="M44" s="185"/>
      <c r="N44" s="191"/>
      <c r="O44" s="70"/>
      <c r="P44" s="185"/>
      <c r="Q44" s="191"/>
      <c r="R44" s="70"/>
      <c r="S44" s="185"/>
      <c r="T44" s="191"/>
      <c r="U44" s="70"/>
      <c r="V44" s="185"/>
      <c r="W44" s="230"/>
    </row>
    <row r="45" s="53" customFormat="true" ht="15.75" hidden="false" customHeight="false" outlineLevel="0" collapsed="false">
      <c r="A45" s="219"/>
      <c r="B45" s="231"/>
      <c r="C45" s="232"/>
      <c r="D45" s="233"/>
      <c r="E45" s="231"/>
      <c r="F45" s="234"/>
      <c r="G45" s="233"/>
      <c r="H45" s="231"/>
      <c r="I45" s="234"/>
      <c r="J45" s="233"/>
      <c r="K45" s="231"/>
      <c r="L45" s="234"/>
      <c r="M45" s="233"/>
      <c r="N45" s="235"/>
      <c r="O45" s="234"/>
      <c r="P45" s="233"/>
      <c r="Q45" s="235"/>
      <c r="R45" s="234"/>
      <c r="S45" s="233"/>
      <c r="T45" s="235"/>
      <c r="U45" s="234"/>
      <c r="V45" s="233"/>
      <c r="W45" s="236" t="n">
        <f aca="false">+B43+E43+H43+K43+N43+Q43+T43</f>
        <v>0</v>
      </c>
    </row>
    <row r="46" s="53" customFormat="true" ht="15" hidden="false" customHeight="false" outlineLevel="0" collapsed="false">
      <c r="C46" s="52"/>
      <c r="N46" s="86"/>
      <c r="Q46" s="86"/>
    </row>
    <row r="47" s="53" customFormat="true" ht="15" hidden="false" customHeight="false" outlineLevel="0" collapsed="false">
      <c r="C47" s="52"/>
      <c r="N47" s="86"/>
      <c r="Q47" s="86"/>
    </row>
    <row r="48" s="53" customFormat="true" ht="15" hidden="true" customHeight="false" outlineLevel="1" collapsed="false">
      <c r="A48" s="136" t="s">
        <v>273</v>
      </c>
      <c r="C48" s="52"/>
      <c r="N48" s="86"/>
      <c r="Q48" s="86"/>
      <c r="W48" s="237" t="s">
        <v>271</v>
      </c>
      <c r="X48" s="238" t="s">
        <v>273</v>
      </c>
    </row>
    <row r="49" s="53" customFormat="true" ht="15" hidden="true" customHeight="false" outlineLevel="1" collapsed="false">
      <c r="A49" s="53" t="s">
        <v>80</v>
      </c>
      <c r="C49" s="52"/>
      <c r="D49" s="197" t="n">
        <f aca="false">+D43</f>
        <v>0</v>
      </c>
      <c r="E49" s="197"/>
      <c r="F49" s="197"/>
      <c r="G49" s="197" t="n">
        <f aca="false">+G43</f>
        <v>0</v>
      </c>
      <c r="H49" s="197"/>
      <c r="I49" s="197"/>
      <c r="J49" s="197" t="n">
        <f aca="false">+J43</f>
        <v>0</v>
      </c>
      <c r="K49" s="197"/>
      <c r="L49" s="197"/>
      <c r="M49" s="197" t="n">
        <f aca="false">+M43</f>
        <v>0</v>
      </c>
      <c r="N49" s="197"/>
      <c r="O49" s="197"/>
      <c r="P49" s="197" t="n">
        <f aca="false">+P43</f>
        <v>0</v>
      </c>
      <c r="Q49" s="197"/>
      <c r="R49" s="197"/>
      <c r="S49" s="197" t="n">
        <f aca="false">+S43</f>
        <v>0</v>
      </c>
      <c r="T49" s="197"/>
      <c r="U49" s="197"/>
      <c r="V49" s="197" t="n">
        <f aca="false">+V43</f>
        <v>0</v>
      </c>
      <c r="W49" s="239" t="n">
        <f aca="false">SUM(B49:V49)</f>
        <v>0</v>
      </c>
      <c r="X49" s="237" t="s">
        <v>80</v>
      </c>
    </row>
    <row r="50" s="53" customFormat="true" ht="15" hidden="true" customHeight="false" outlineLevel="1" collapsed="false">
      <c r="A50" s="53" t="s">
        <v>123</v>
      </c>
      <c r="C50" s="52"/>
      <c r="D50" s="52" t="n">
        <f aca="false">D49/1.16</f>
        <v>0</v>
      </c>
      <c r="G50" s="52" t="n">
        <f aca="false">G49/1.16</f>
        <v>0</v>
      </c>
      <c r="J50" s="52" t="n">
        <f aca="false">J49/1.16</f>
        <v>0</v>
      </c>
      <c r="M50" s="52" t="n">
        <f aca="false">M49/1.16</f>
        <v>0</v>
      </c>
      <c r="N50" s="86"/>
      <c r="P50" s="52" t="n">
        <f aca="false">P49/1.16</f>
        <v>0</v>
      </c>
      <c r="Q50" s="86"/>
      <c r="S50" s="52" t="n">
        <f aca="false">S49/1.16</f>
        <v>0</v>
      </c>
      <c r="V50" s="52" t="n">
        <f aca="false">V49/1.16</f>
        <v>0</v>
      </c>
      <c r="W50" s="239" t="n">
        <f aca="false">SUM(B50:V50)</f>
        <v>0</v>
      </c>
      <c r="X50" s="237" t="s">
        <v>123</v>
      </c>
    </row>
    <row r="51" s="53" customFormat="true" ht="15" hidden="true" customHeight="false" outlineLevel="1" collapsed="false">
      <c r="A51" s="53" t="s">
        <v>125</v>
      </c>
      <c r="C51" s="52"/>
      <c r="D51" s="52" t="n">
        <f aca="false">D49/1.16*0.16</f>
        <v>0</v>
      </c>
      <c r="G51" s="52" t="n">
        <f aca="false">G49/1.16*0.16</f>
        <v>0</v>
      </c>
      <c r="J51" s="52" t="n">
        <f aca="false">J49/1.16*0.16</f>
        <v>0</v>
      </c>
      <c r="M51" s="52" t="n">
        <f aca="false">M49/1.16*0.16</f>
        <v>0</v>
      </c>
      <c r="N51" s="86"/>
      <c r="P51" s="52" t="n">
        <f aca="false">P49/1.16*0.16</f>
        <v>0</v>
      </c>
      <c r="Q51" s="86"/>
      <c r="S51" s="52" t="n">
        <f aca="false">S49/1.16*0.16</f>
        <v>0</v>
      </c>
      <c r="V51" s="52" t="n">
        <f aca="false">V49/1.16*0.16</f>
        <v>0</v>
      </c>
      <c r="W51" s="239" t="n">
        <f aca="false">SUM(B51:V51)</f>
        <v>0</v>
      </c>
      <c r="X51" s="237" t="str">
        <f aca="false">A51</f>
        <v>Social Security (16 %)</v>
      </c>
    </row>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sheetData>
  <sheetProtection sheet="true" objects="true" scenarios="true"/>
  <mergeCells count="7">
    <mergeCell ref="B2:C2"/>
    <mergeCell ref="B3:C3"/>
    <mergeCell ref="B4:C4"/>
    <mergeCell ref="B5:C5"/>
    <mergeCell ref="B6:C6"/>
    <mergeCell ref="B7:C7"/>
    <mergeCell ref="B8:C8"/>
  </mergeCells>
  <conditionalFormatting sqref="D2 G2 J2:V2">
    <cfRule type="cellIs" priority="2" operator="between" aboveAverage="0" equalAverage="0" bottom="0" percent="0" rank="0" text="" dxfId="0">
      <formula>$Y$5</formula>
      <formula>$Y$14</formula>
    </cfRule>
  </conditionalFormatting>
  <dataValidations count="3">
    <dataValidation allowBlank="true" operator="between" showDropDown="false" showErrorMessage="true" showInputMessage="true" sqref="D9" type="list">
      <formula1>$AB$26:$AB$27</formula1>
      <formula2>0</formula2>
    </dataValidation>
    <dataValidation allowBlank="true" operator="between" showDropDown="false" showErrorMessage="true" showInputMessage="true" sqref="D3" type="list">
      <formula1>$Y$18:$Y$20</formula1>
      <formula2>0</formula2>
    </dataValidation>
    <dataValidation allowBlank="true" operator="between" showDropDown="false" showErrorMessage="true" showInputMessage="true" sqref="K2:L2 N2:O2 Q2:R2 T2:U2" type="list">
      <formula1>$Y$4:$Y$14</formula1>
      <formula2>0</formula2>
    </dataValidation>
  </dataValidations>
  <printOptions headings="false" gridLines="false" gridLinesSet="true" horizontalCentered="false" verticalCentered="false"/>
  <pageMargins left="0.196527777777778" right="0.196527777777778" top="0.590277777777778" bottom="0.7875" header="0.511805555555555" footer="0.3937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&amp;L&amp;8&amp;F, &amp;A, 11.07.2019 / AG</oddFooter>
  </headerFooter>
</worksheet>
</file>

<file path=xl/worksheets/sheet12.xml><?xml version="1.0" encoding="utf-8"?>
<worksheet xmlns="http://schemas.openxmlformats.org/spreadsheetml/2006/main" xmlns:r="http://schemas.openxmlformats.org/officeDocument/2006/relationships">
  <sheetPr filterMode="false">
    <pageSetUpPr fitToPage="true"/>
  </sheetPr>
  <dimension ref="A1:AH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2.75" zeroHeight="false" outlineLevelRow="1" outlineLevelCol="1"/>
  <cols>
    <col collapsed="false" customWidth="true" hidden="false" outlineLevel="0" max="1" min="1" style="3" width="19.71"/>
    <col collapsed="false" customWidth="true" hidden="false" outlineLevel="0" max="2" min="2" style="3" width="10.14"/>
    <col collapsed="false" customWidth="true" hidden="false" outlineLevel="0" max="3" min="3" style="131" width="11.29"/>
    <col collapsed="false" customWidth="true" hidden="false" outlineLevel="0" max="4" min="4" style="3" width="17"/>
    <col collapsed="false" customWidth="true" hidden="false" outlineLevel="0" max="5" min="5" style="3" width="5.43"/>
    <col collapsed="false" customWidth="true" hidden="false" outlineLevel="0" max="6" min="6" style="3" width="8.57"/>
    <col collapsed="false" customWidth="true" hidden="false" outlineLevel="0" max="7" min="7" style="3" width="17"/>
    <col collapsed="false" customWidth="true" hidden="false" outlineLevel="0" max="8" min="8" style="3" width="5.57"/>
    <col collapsed="false" customWidth="true" hidden="false" outlineLevel="0" max="9" min="9" style="3" width="8.57"/>
    <col collapsed="false" customWidth="true" hidden="false" outlineLevel="0" max="10" min="10" style="3" width="17"/>
    <col collapsed="false" customWidth="true" hidden="false" outlineLevel="0" max="11" min="11" style="3" width="5.57"/>
    <col collapsed="false" customWidth="true" hidden="false" outlineLevel="0" max="12" min="12" style="3" width="8.57"/>
    <col collapsed="false" customWidth="true" hidden="false" outlineLevel="0" max="13" min="13" style="3" width="17"/>
    <col collapsed="false" customWidth="true" hidden="false" outlineLevel="0" max="14" min="14" style="152" width="5.57"/>
    <col collapsed="false" customWidth="true" hidden="false" outlineLevel="0" max="15" min="15" style="3" width="8.57"/>
    <col collapsed="false" customWidth="true" hidden="false" outlineLevel="0" max="16" min="16" style="3" width="17"/>
    <col collapsed="false" customWidth="true" hidden="false" outlineLevel="0" max="17" min="17" style="152" width="5.57"/>
    <col collapsed="false" customWidth="true" hidden="false" outlineLevel="0" max="18" min="18" style="3" width="8.57"/>
    <col collapsed="false" customWidth="true" hidden="false" outlineLevel="0" max="19" min="19" style="3" width="17"/>
    <col collapsed="false" customWidth="true" hidden="true" outlineLevel="1" max="20" min="20" style="3" width="5.43"/>
    <col collapsed="false" customWidth="true" hidden="true" outlineLevel="1" max="21" min="21" style="3" width="9.14"/>
    <col collapsed="false" customWidth="true" hidden="true" outlineLevel="1" max="22" min="22" style="3" width="17"/>
    <col collapsed="false" customWidth="true" hidden="false" outlineLevel="0" max="23" min="23" style="3" width="14.7"/>
    <col collapsed="false" customWidth="true" hidden="false" outlineLevel="0" max="24" min="24" style="3" width="19.85"/>
    <col collapsed="false" customWidth="true" hidden="true" outlineLevel="1" max="25" min="25" style="3" width="16.14"/>
    <col collapsed="false" customWidth="true" hidden="true" outlineLevel="1" max="26" min="26" style="3" width="12.71"/>
    <col collapsed="false" customWidth="true" hidden="true" outlineLevel="1" max="30" min="27" style="3" width="9.14"/>
    <col collapsed="false" customWidth="true" hidden="false" outlineLevel="0" max="1025" min="31" style="3" width="9.14"/>
  </cols>
  <sheetData>
    <row r="1" customFormat="false" ht="23.25" hidden="false" customHeight="false" outlineLevel="0" collapsed="false">
      <c r="A1" s="154" t="s">
        <v>310</v>
      </c>
    </row>
    <row r="2" s="158" customFormat="true" ht="15" hidden="false" customHeight="true" outlineLevel="0" collapsed="false">
      <c r="A2" s="155" t="s">
        <v>213</v>
      </c>
      <c r="B2" s="156" t="s">
        <v>214</v>
      </c>
      <c r="C2" s="156"/>
      <c r="D2" s="157"/>
      <c r="G2" s="157"/>
      <c r="J2" s="157"/>
      <c r="K2" s="159"/>
      <c r="L2" s="159"/>
      <c r="M2" s="157"/>
      <c r="N2" s="160"/>
      <c r="O2" s="159"/>
      <c r="P2" s="157"/>
      <c r="Q2" s="160"/>
      <c r="R2" s="159"/>
      <c r="S2" s="157"/>
      <c r="T2" s="159"/>
      <c r="U2" s="159"/>
      <c r="V2" s="157"/>
      <c r="W2" s="159"/>
      <c r="Y2" s="158" t="s">
        <v>217</v>
      </c>
      <c r="Z2" s="161" t="n">
        <v>43466</v>
      </c>
      <c r="AB2" s="158" t="s">
        <v>245</v>
      </c>
      <c r="AC2" s="193" t="s">
        <v>246</v>
      </c>
    </row>
    <row r="3" s="158" customFormat="true" ht="15" hidden="false" customHeight="true" outlineLevel="0" collapsed="false">
      <c r="B3" s="156" t="s">
        <v>218</v>
      </c>
      <c r="C3" s="156"/>
      <c r="D3" s="162" t="s">
        <v>219</v>
      </c>
      <c r="K3" s="159"/>
      <c r="L3" s="159"/>
      <c r="M3" s="159"/>
      <c r="N3" s="160"/>
      <c r="O3" s="159"/>
      <c r="P3" s="159"/>
      <c r="Q3" s="160"/>
      <c r="R3" s="159"/>
      <c r="S3" s="159"/>
      <c r="T3" s="159"/>
      <c r="U3" s="159"/>
      <c r="V3" s="159"/>
      <c r="W3" s="159"/>
      <c r="Y3" s="53"/>
      <c r="Z3" s="53"/>
      <c r="AA3" s="53"/>
      <c r="AB3" s="194" t="s">
        <v>248</v>
      </c>
      <c r="AC3" s="168" t="n">
        <f aca="false">'PK-Sätze'!G4</f>
        <v>9.4</v>
      </c>
    </row>
    <row r="4" s="53" customFormat="true" ht="15" hidden="false" customHeight="true" outlineLevel="0" collapsed="false">
      <c r="A4" s="163" t="s">
        <v>220</v>
      </c>
      <c r="B4" s="156" t="s">
        <v>221</v>
      </c>
      <c r="C4" s="156"/>
      <c r="D4" s="164" t="str">
        <f aca="false">IF(D3=Y18,Z18,IF(D3=Y19,Z19,Z20))</f>
        <v>Standardplan</v>
      </c>
      <c r="K4" s="164"/>
      <c r="L4" s="164"/>
      <c r="M4" s="164"/>
      <c r="N4" s="86"/>
      <c r="O4" s="164"/>
      <c r="P4" s="164"/>
      <c r="Q4" s="86"/>
      <c r="R4" s="164"/>
      <c r="S4" s="164"/>
      <c r="T4" s="164"/>
      <c r="U4" s="164"/>
      <c r="V4" s="164"/>
      <c r="W4" s="164"/>
      <c r="Y4" s="53" t="s">
        <v>223</v>
      </c>
      <c r="Z4" s="53" t="n">
        <v>50800</v>
      </c>
      <c r="AB4" s="194" t="s">
        <v>250</v>
      </c>
      <c r="AC4" s="168" t="n">
        <f aca="false">'PK-Sätze'!G5</f>
        <v>11.65</v>
      </c>
    </row>
    <row r="5" s="53" customFormat="true" ht="15" hidden="false" customHeight="true" outlineLevel="0" collapsed="false">
      <c r="A5" s="165"/>
      <c r="B5" s="156" t="s">
        <v>224</v>
      </c>
      <c r="C5" s="156"/>
      <c r="D5" s="166"/>
      <c r="J5" s="255"/>
      <c r="K5" s="256"/>
      <c r="L5" s="256"/>
      <c r="M5" s="256"/>
      <c r="N5" s="257"/>
      <c r="O5" s="256"/>
      <c r="P5" s="256"/>
      <c r="Q5" s="86"/>
      <c r="Y5" s="53" t="s">
        <v>225</v>
      </c>
      <c r="Z5" s="53" t="n">
        <v>54400</v>
      </c>
      <c r="AB5" s="194" t="s">
        <v>252</v>
      </c>
      <c r="AC5" s="168" t="n">
        <f aca="false">'PK-Sätze'!G6</f>
        <v>17.7</v>
      </c>
    </row>
    <row r="6" s="53" customFormat="true" ht="15" hidden="false" customHeight="true" outlineLevel="0" collapsed="false">
      <c r="B6" s="156" t="s">
        <v>226</v>
      </c>
      <c r="C6" s="156"/>
      <c r="D6" s="167"/>
      <c r="N6" s="86"/>
      <c r="Q6" s="86"/>
      <c r="Y6" s="53" t="s">
        <v>227</v>
      </c>
      <c r="Z6" s="53" t="n">
        <v>58000</v>
      </c>
      <c r="AB6" s="194" t="s">
        <v>254</v>
      </c>
      <c r="AC6" s="168" t="n">
        <f aca="false">'PK-Sätze'!G6</f>
        <v>17.7</v>
      </c>
    </row>
    <row r="7" s="53" customFormat="true" ht="15" hidden="false" customHeight="true" outlineLevel="0" collapsed="false">
      <c r="B7" s="156" t="s">
        <v>228</v>
      </c>
      <c r="C7" s="156"/>
      <c r="D7" s="167"/>
      <c r="N7" s="86"/>
      <c r="Q7" s="86"/>
      <c r="Y7" s="53" t="s">
        <v>229</v>
      </c>
      <c r="Z7" s="53" t="n">
        <v>85000</v>
      </c>
      <c r="AB7" s="194" t="s">
        <v>255</v>
      </c>
      <c r="AC7" s="168" t="n">
        <f aca="false">'PK-Sätze'!G7</f>
        <v>22.55</v>
      </c>
    </row>
    <row r="8" s="53" customFormat="true" ht="15" hidden="false" customHeight="true" outlineLevel="0" collapsed="false">
      <c r="B8" s="156" t="s">
        <v>230</v>
      </c>
      <c r="C8" s="156"/>
      <c r="D8" s="167"/>
      <c r="N8" s="86"/>
      <c r="Q8" s="86"/>
      <c r="Y8" s="53" t="s">
        <v>215</v>
      </c>
      <c r="Z8" s="53" t="n">
        <v>88000</v>
      </c>
      <c r="AC8" s="168"/>
    </row>
    <row r="9" s="53" customFormat="true" ht="15" hidden="false" customHeight="false" outlineLevel="0" collapsed="false">
      <c r="B9" s="169" t="s">
        <v>231</v>
      </c>
      <c r="C9" s="169"/>
      <c r="D9" s="170" t="s">
        <v>260</v>
      </c>
      <c r="N9" s="86"/>
      <c r="Q9" s="86"/>
      <c r="AC9" s="168"/>
    </row>
    <row r="10" s="171" customFormat="true" ht="15.75" hidden="false" customHeight="false" outlineLevel="0" collapsed="false">
      <c r="C10" s="172"/>
      <c r="N10" s="173"/>
      <c r="Q10" s="173"/>
      <c r="Y10" s="171" t="s">
        <v>216</v>
      </c>
      <c r="Z10" s="171" t="n">
        <v>92000</v>
      </c>
      <c r="AB10" s="171" t="s">
        <v>283</v>
      </c>
      <c r="AC10" s="175"/>
    </row>
    <row r="11" s="136" customFormat="true" ht="15" hidden="false" customHeight="false" outlineLevel="0" collapsed="false">
      <c r="A11" s="53" t="s">
        <v>278</v>
      </c>
      <c r="B11" s="176" t="n">
        <v>1</v>
      </c>
      <c r="C11" s="258"/>
      <c r="D11" s="178" t="n">
        <f aca="false">+C11/12</f>
        <v>0</v>
      </c>
      <c r="E11" s="176" t="n">
        <v>1</v>
      </c>
      <c r="F11" s="258"/>
      <c r="G11" s="179"/>
      <c r="H11" s="176" t="n">
        <v>1</v>
      </c>
      <c r="I11" s="258"/>
      <c r="J11" s="180"/>
      <c r="K11" s="176" t="n">
        <v>1</v>
      </c>
      <c r="L11" s="258"/>
      <c r="M11" s="180"/>
      <c r="N11" s="176" t="n">
        <v>1</v>
      </c>
      <c r="O11" s="258"/>
      <c r="P11" s="180"/>
      <c r="Q11" s="176" t="n">
        <v>1</v>
      </c>
      <c r="R11" s="258"/>
      <c r="S11" s="180"/>
      <c r="T11" s="176" t="n">
        <v>1</v>
      </c>
      <c r="U11" s="258"/>
      <c r="V11" s="180"/>
      <c r="W11" s="53"/>
      <c r="X11" s="53"/>
      <c r="Y11" s="53" t="s">
        <v>235</v>
      </c>
      <c r="Z11" s="164" t="n">
        <v>102800</v>
      </c>
      <c r="AA11" s="53"/>
      <c r="AB11" s="194" t="s">
        <v>248</v>
      </c>
      <c r="AC11" s="168" t="n">
        <f aca="false">'PK-Sätze'!G17</f>
        <v>9.4</v>
      </c>
      <c r="AD11" s="53"/>
      <c r="AE11" s="53"/>
      <c r="AF11" s="53"/>
      <c r="AG11" s="53"/>
      <c r="AH11" s="53"/>
    </row>
    <row r="12" s="53" customFormat="true" ht="15" hidden="false" customHeight="false" outlineLevel="0" collapsed="false">
      <c r="A12" s="136" t="s">
        <v>239</v>
      </c>
      <c r="B12" s="186" t="n">
        <f aca="false">+D5</f>
        <v>0</v>
      </c>
      <c r="C12" s="187" t="n">
        <f aca="false">+C11*B12</f>
        <v>0</v>
      </c>
      <c r="D12" s="188"/>
      <c r="E12" s="186" t="n">
        <f aca="false">+$D$5</f>
        <v>0</v>
      </c>
      <c r="F12" s="187" t="n">
        <f aca="false">+F11*E12</f>
        <v>0</v>
      </c>
      <c r="G12" s="188"/>
      <c r="H12" s="186" t="n">
        <f aca="false">+$D$5</f>
        <v>0</v>
      </c>
      <c r="I12" s="187" t="n">
        <f aca="false">+I11*H12</f>
        <v>0</v>
      </c>
      <c r="J12" s="188"/>
      <c r="K12" s="186" t="n">
        <f aca="false">+$D$5</f>
        <v>0</v>
      </c>
      <c r="L12" s="187" t="n">
        <f aca="false">+L11*K12</f>
        <v>0</v>
      </c>
      <c r="M12" s="188"/>
      <c r="N12" s="186" t="n">
        <f aca="false">+$D$5</f>
        <v>0</v>
      </c>
      <c r="O12" s="187" t="n">
        <f aca="false">+O11*N12</f>
        <v>0</v>
      </c>
      <c r="P12" s="188"/>
      <c r="Q12" s="186" t="n">
        <f aca="false">+$D$5</f>
        <v>0</v>
      </c>
      <c r="R12" s="187" t="n">
        <f aca="false">+R11*Q12</f>
        <v>0</v>
      </c>
      <c r="S12" s="188"/>
      <c r="T12" s="186" t="n">
        <f aca="false">+$D$5</f>
        <v>0</v>
      </c>
      <c r="U12" s="187" t="n">
        <f aca="false">+U11*T12</f>
        <v>0</v>
      </c>
      <c r="V12" s="188"/>
      <c r="W12" s="136"/>
      <c r="X12" s="136"/>
      <c r="Y12" s="53" t="s">
        <v>237</v>
      </c>
      <c r="Z12" s="53" t="n">
        <v>70300</v>
      </c>
      <c r="AB12" s="194" t="s">
        <v>250</v>
      </c>
      <c r="AC12" s="168" t="n">
        <f aca="false">'PK-Sätze'!G18</f>
        <v>11.65</v>
      </c>
      <c r="AD12" s="136"/>
      <c r="AE12" s="136"/>
      <c r="AF12" s="136"/>
      <c r="AG12" s="136"/>
      <c r="AH12" s="136"/>
    </row>
    <row r="13" s="53" customFormat="true" ht="15" hidden="false" customHeight="false" outlineLevel="0" collapsed="false">
      <c r="A13" s="136" t="s">
        <v>307</v>
      </c>
      <c r="B13" s="186"/>
      <c r="C13" s="189" t="n">
        <f aca="false">IF(C11/100*(B12*100)&lt;=$AB$25,0,IF(C11&gt;($AB$24*100/30),C11-$AB$24,C11*0.7))</f>
        <v>0</v>
      </c>
      <c r="D13" s="188"/>
      <c r="E13" s="186"/>
      <c r="F13" s="189" t="n">
        <f aca="false">IF(F11/100*(E12*100)&lt;=$AB$25,0,IF(F11&gt;($AB$24*100/30),F11-$AB$24,F11*0.7))</f>
        <v>0</v>
      </c>
      <c r="G13" s="188"/>
      <c r="H13" s="186"/>
      <c r="I13" s="189" t="n">
        <f aca="false">IF(I11/100*(H12*100)&lt;=$AB$25,0,IF(I11&gt;($AB$24*100/30),I11-$AB$24,I11*0.7))</f>
        <v>0</v>
      </c>
      <c r="J13" s="188"/>
      <c r="K13" s="186"/>
      <c r="L13" s="189" t="n">
        <f aca="false">IF(L11/100*(K12*100)&lt;=$AB$25,0,IF(L11&gt;($AB$24*100/30),L11-$AB$24,L11*0.7))</f>
        <v>0</v>
      </c>
      <c r="M13" s="188"/>
      <c r="N13" s="186"/>
      <c r="O13" s="189" t="n">
        <f aca="false">IF(O11/100*(N12*100)&lt;=$AB$25,0,IF(O11&gt;($AB$24*100/30),O11-$AB$24,O11*0.7))</f>
        <v>0</v>
      </c>
      <c r="P13" s="188"/>
      <c r="Q13" s="186"/>
      <c r="R13" s="189" t="n">
        <f aca="false">IF(R11/100*(Q12*100)&lt;=$AB$25,0,IF(R11&gt;($AB$24*100/30),R11-$AB$24,R11*0.7))</f>
        <v>0</v>
      </c>
      <c r="S13" s="188"/>
      <c r="T13" s="186"/>
      <c r="U13" s="189" t="n">
        <f aca="false">IF(U11/100*(T12*100)&lt;=$AB$25,0,IF(U11&gt;($AB$24*100/30),U11-$AB$24,U11*0.7))</f>
        <v>0</v>
      </c>
      <c r="V13" s="188"/>
      <c r="W13" s="136"/>
      <c r="X13" s="136"/>
      <c r="Y13" s="53" t="s">
        <v>238</v>
      </c>
      <c r="Z13" s="53" t="n">
        <v>75300</v>
      </c>
      <c r="AA13" s="136"/>
      <c r="AB13" s="194" t="s">
        <v>252</v>
      </c>
      <c r="AC13" s="168" t="n">
        <f aca="false">'PK-Sätze'!G19</f>
        <v>19.55</v>
      </c>
      <c r="AD13" s="136"/>
      <c r="AE13" s="136"/>
      <c r="AF13" s="136"/>
      <c r="AG13" s="136"/>
      <c r="AH13" s="136"/>
    </row>
    <row r="14" s="53" customFormat="true" ht="15" hidden="false" customHeight="false" outlineLevel="0" collapsed="false">
      <c r="B14" s="190"/>
      <c r="C14" s="182"/>
      <c r="D14" s="185"/>
      <c r="E14" s="190"/>
      <c r="F14" s="70"/>
      <c r="G14" s="185"/>
      <c r="H14" s="190"/>
      <c r="I14" s="70"/>
      <c r="J14" s="185"/>
      <c r="K14" s="190"/>
      <c r="L14" s="70"/>
      <c r="M14" s="185"/>
      <c r="N14" s="191"/>
      <c r="O14" s="70"/>
      <c r="P14" s="185"/>
      <c r="Q14" s="191"/>
      <c r="R14" s="70"/>
      <c r="S14" s="185"/>
      <c r="T14" s="191"/>
      <c r="U14" s="70"/>
      <c r="V14" s="185"/>
      <c r="Y14" s="53" t="s">
        <v>240</v>
      </c>
      <c r="Z14" s="53" t="n">
        <v>80320</v>
      </c>
      <c r="AB14" s="194" t="s">
        <v>254</v>
      </c>
      <c r="AC14" s="168" t="n">
        <f aca="false">'PK-Sätze'!G19</f>
        <v>19.55</v>
      </c>
    </row>
    <row r="15" s="53" customFormat="true" ht="15" hidden="true" customHeight="false" outlineLevel="1" collapsed="false">
      <c r="A15" s="53" t="s">
        <v>243</v>
      </c>
      <c r="B15" s="192" t="n">
        <f aca="false">'SV-Sätze'!C8</f>
        <v>0.05125</v>
      </c>
      <c r="C15" s="182" t="n">
        <f aca="false">+$B$15*C12</f>
        <v>0</v>
      </c>
      <c r="D15" s="183"/>
      <c r="E15" s="190"/>
      <c r="F15" s="182" t="n">
        <f aca="false">+$B$15*F12</f>
        <v>0</v>
      </c>
      <c r="G15" s="185"/>
      <c r="H15" s="190"/>
      <c r="I15" s="182" t="n">
        <f aca="false">+$B$15*I12</f>
        <v>0</v>
      </c>
      <c r="J15" s="185"/>
      <c r="K15" s="190"/>
      <c r="L15" s="182" t="n">
        <f aca="false">+$B$15*L12</f>
        <v>0</v>
      </c>
      <c r="M15" s="185"/>
      <c r="N15" s="191"/>
      <c r="O15" s="182" t="n">
        <f aca="false">+$B$15*O12</f>
        <v>0</v>
      </c>
      <c r="P15" s="185"/>
      <c r="Q15" s="191"/>
      <c r="R15" s="182" t="n">
        <f aca="false">+$B$15*R12</f>
        <v>0</v>
      </c>
      <c r="S15" s="185"/>
      <c r="T15" s="190"/>
      <c r="U15" s="182" t="n">
        <f aca="false">+$B$15*U12</f>
        <v>0</v>
      </c>
      <c r="V15" s="185"/>
      <c r="Y15" s="53" t="s">
        <v>242</v>
      </c>
      <c r="Z15" s="164" t="n">
        <v>87663</v>
      </c>
      <c r="AB15" s="194" t="s">
        <v>255</v>
      </c>
      <c r="AC15" s="168" t="n">
        <f aca="false">'PK-Sätze'!G20</f>
        <v>24.4</v>
      </c>
    </row>
    <row r="16" s="53" customFormat="true" ht="15" hidden="true" customHeight="false" outlineLevel="1" collapsed="false">
      <c r="A16" s="53" t="s">
        <v>244</v>
      </c>
      <c r="B16" s="240" t="n">
        <v>0.006</v>
      </c>
      <c r="C16" s="182" t="n">
        <f aca="false">$B$16*C12</f>
        <v>0</v>
      </c>
      <c r="D16" s="183"/>
      <c r="E16" s="190"/>
      <c r="F16" s="182" t="n">
        <f aca="false">$B$16*F12</f>
        <v>0</v>
      </c>
      <c r="G16" s="185"/>
      <c r="H16" s="190"/>
      <c r="I16" s="182" t="n">
        <f aca="false">$B$16*I12</f>
        <v>0</v>
      </c>
      <c r="J16" s="185"/>
      <c r="K16" s="190"/>
      <c r="L16" s="182" t="n">
        <f aca="false">$B$16*L12</f>
        <v>0</v>
      </c>
      <c r="M16" s="185"/>
      <c r="N16" s="191"/>
      <c r="O16" s="182" t="n">
        <f aca="false">$B$16*O12</f>
        <v>0</v>
      </c>
      <c r="P16" s="185"/>
      <c r="Q16" s="191"/>
      <c r="R16" s="182" t="n">
        <f aca="false">$B$16*R12</f>
        <v>0</v>
      </c>
      <c r="S16" s="185"/>
      <c r="T16" s="190"/>
      <c r="U16" s="182" t="n">
        <f aca="false">$B$16*U12</f>
        <v>0</v>
      </c>
      <c r="V16" s="185"/>
      <c r="Z16" s="164"/>
      <c r="AC16" s="168"/>
    </row>
    <row r="17" s="53" customFormat="true" ht="15" hidden="true" customHeight="false" outlineLevel="1" collapsed="false">
      <c r="A17" s="53" t="s">
        <v>247</v>
      </c>
      <c r="B17" s="192" t="n">
        <f aca="false">'SV-Sätze'!C10</f>
        <v>0.011</v>
      </c>
      <c r="C17" s="182" t="n">
        <f aca="false">+$B$17*C12</f>
        <v>0</v>
      </c>
      <c r="D17" s="183"/>
      <c r="E17" s="190"/>
      <c r="F17" s="182" t="n">
        <f aca="false">+$B$17*F12</f>
        <v>0</v>
      </c>
      <c r="G17" s="185"/>
      <c r="H17" s="190"/>
      <c r="I17" s="182" t="n">
        <f aca="false">+$B$17*I12</f>
        <v>0</v>
      </c>
      <c r="J17" s="185"/>
      <c r="K17" s="190"/>
      <c r="L17" s="182" t="n">
        <f aca="false">+$B$17*L12</f>
        <v>0</v>
      </c>
      <c r="M17" s="185"/>
      <c r="N17" s="191"/>
      <c r="O17" s="182" t="n">
        <f aca="false">+$B$17*O12</f>
        <v>0</v>
      </c>
      <c r="P17" s="185"/>
      <c r="Q17" s="191"/>
      <c r="R17" s="182" t="n">
        <f aca="false">+$B$17*R12</f>
        <v>0</v>
      </c>
      <c r="S17" s="185"/>
      <c r="T17" s="190"/>
      <c r="U17" s="182" t="n">
        <f aca="false">+$B$17*U12</f>
        <v>0</v>
      </c>
      <c r="V17" s="185"/>
      <c r="AB17" s="53" t="s">
        <v>285</v>
      </c>
      <c r="AC17" s="168"/>
    </row>
    <row r="18" s="53" customFormat="true" ht="15" hidden="true" customHeight="false" outlineLevel="1" collapsed="false">
      <c r="A18" s="53" t="s">
        <v>249</v>
      </c>
      <c r="B18" s="192" t="n">
        <f aca="false">'SV-Sätze'!C12</f>
        <v>0.001144</v>
      </c>
      <c r="C18" s="182" t="n">
        <f aca="false">+$B$18*C12</f>
        <v>0</v>
      </c>
      <c r="D18" s="183"/>
      <c r="E18" s="190"/>
      <c r="F18" s="182" t="n">
        <f aca="false">+$B$18*F12</f>
        <v>0</v>
      </c>
      <c r="G18" s="185"/>
      <c r="H18" s="190"/>
      <c r="I18" s="182" t="n">
        <f aca="false">+$B$18*I12</f>
        <v>0</v>
      </c>
      <c r="J18" s="185"/>
      <c r="K18" s="190"/>
      <c r="L18" s="182" t="n">
        <f aca="false">+$B$18*L12</f>
        <v>0</v>
      </c>
      <c r="M18" s="185"/>
      <c r="N18" s="191"/>
      <c r="O18" s="182" t="n">
        <f aca="false">+$B$18*O12</f>
        <v>0</v>
      </c>
      <c r="P18" s="185"/>
      <c r="Q18" s="191"/>
      <c r="R18" s="182" t="n">
        <f aca="false">+$B$18*R12</f>
        <v>0</v>
      </c>
      <c r="S18" s="185"/>
      <c r="T18" s="190"/>
      <c r="U18" s="182" t="n">
        <f aca="false">+$B$18*U12</f>
        <v>0</v>
      </c>
      <c r="V18" s="185"/>
      <c r="Y18" s="53" t="s">
        <v>219</v>
      </c>
      <c r="Z18" s="53" t="s">
        <v>222</v>
      </c>
      <c r="AB18" s="194" t="s">
        <v>248</v>
      </c>
      <c r="AC18" s="168" t="n">
        <f aca="false">'PK-Sätze'!G30</f>
        <v>11.25</v>
      </c>
    </row>
    <row r="19" s="53" customFormat="true" ht="15" hidden="true" customHeight="false" outlineLevel="1" collapsed="false">
      <c r="A19" s="53" t="s">
        <v>251</v>
      </c>
      <c r="B19" s="192" t="n">
        <f aca="false">'SV-Sätze'!C13</f>
        <v>0.0026</v>
      </c>
      <c r="C19" s="182" t="n">
        <f aca="false">+$B$19*C12</f>
        <v>0</v>
      </c>
      <c r="D19" s="183"/>
      <c r="E19" s="190"/>
      <c r="F19" s="182" t="n">
        <f aca="false">+$B$19*F12</f>
        <v>0</v>
      </c>
      <c r="G19" s="185"/>
      <c r="H19" s="190"/>
      <c r="I19" s="182" t="n">
        <f aca="false">+$B$19*I12</f>
        <v>0</v>
      </c>
      <c r="J19" s="185"/>
      <c r="K19" s="190"/>
      <c r="L19" s="182" t="n">
        <f aca="false">+$B$19*L12</f>
        <v>0</v>
      </c>
      <c r="M19" s="185"/>
      <c r="N19" s="191"/>
      <c r="O19" s="182" t="n">
        <f aca="false">+$B$19*O12</f>
        <v>0</v>
      </c>
      <c r="P19" s="185"/>
      <c r="Q19" s="191"/>
      <c r="R19" s="182" t="n">
        <f aca="false">+$B$19*R12</f>
        <v>0</v>
      </c>
      <c r="S19" s="185"/>
      <c r="T19" s="190"/>
      <c r="U19" s="182" t="n">
        <f aca="false">+$B$19*U12</f>
        <v>0</v>
      </c>
      <c r="V19" s="185"/>
      <c r="Y19" s="53" t="s">
        <v>282</v>
      </c>
      <c r="Z19" s="53" t="s">
        <v>283</v>
      </c>
      <c r="AB19" s="194" t="s">
        <v>250</v>
      </c>
      <c r="AC19" s="168" t="n">
        <f aca="false">'PK-Sätze'!G31</f>
        <v>13.45</v>
      </c>
    </row>
    <row r="20" s="53" customFormat="true" ht="15" hidden="true" customHeight="false" outlineLevel="1" collapsed="false">
      <c r="A20" s="164" t="s">
        <v>253</v>
      </c>
      <c r="B20" s="192" t="n">
        <f aca="false">IF(D9="ZH",'SV-Sätze'!C16,IF(D9="LU",'SV-Sätze'!C18,0))</f>
        <v>0.011</v>
      </c>
      <c r="C20" s="99" t="n">
        <f aca="false">+$B$20*C12</f>
        <v>0</v>
      </c>
      <c r="D20" s="183"/>
      <c r="E20" s="190"/>
      <c r="F20" s="99" t="n">
        <f aca="false">+$B$20*F12</f>
        <v>0</v>
      </c>
      <c r="G20" s="185"/>
      <c r="H20" s="190"/>
      <c r="I20" s="99" t="n">
        <f aca="false">+$B$20*I12</f>
        <v>0</v>
      </c>
      <c r="J20" s="185"/>
      <c r="K20" s="190"/>
      <c r="L20" s="99" t="n">
        <f aca="false">+$B$20*L12</f>
        <v>0</v>
      </c>
      <c r="M20" s="185"/>
      <c r="N20" s="191"/>
      <c r="O20" s="99" t="n">
        <f aca="false">+$B$20*O12</f>
        <v>0</v>
      </c>
      <c r="P20" s="185"/>
      <c r="Q20" s="191"/>
      <c r="R20" s="99" t="n">
        <f aca="false">+$B$20*R12</f>
        <v>0</v>
      </c>
      <c r="S20" s="185"/>
      <c r="T20" s="190"/>
      <c r="U20" s="99" t="n">
        <f aca="false">+$B$20*U12</f>
        <v>0</v>
      </c>
      <c r="V20" s="185"/>
      <c r="Y20" s="53" t="s">
        <v>284</v>
      </c>
      <c r="Z20" s="53" t="s">
        <v>285</v>
      </c>
      <c r="AB20" s="194" t="s">
        <v>252</v>
      </c>
      <c r="AC20" s="168" t="n">
        <f aca="false">'PK-Sätze'!G32</f>
        <v>21.45</v>
      </c>
    </row>
    <row r="21" s="53" customFormat="true" ht="15" hidden="true" customHeight="false" outlineLevel="1" collapsed="false">
      <c r="B21" s="190"/>
      <c r="C21" s="182"/>
      <c r="D21" s="183"/>
      <c r="E21" s="190"/>
      <c r="F21" s="182"/>
      <c r="G21" s="185"/>
      <c r="H21" s="190"/>
      <c r="I21" s="182"/>
      <c r="J21" s="185"/>
      <c r="K21" s="190"/>
      <c r="L21" s="182"/>
      <c r="M21" s="185"/>
      <c r="N21" s="191"/>
      <c r="O21" s="182"/>
      <c r="P21" s="185"/>
      <c r="Q21" s="191"/>
      <c r="R21" s="182"/>
      <c r="S21" s="185"/>
      <c r="T21" s="191"/>
      <c r="U21" s="182"/>
      <c r="V21" s="185"/>
      <c r="AB21" s="194" t="s">
        <v>254</v>
      </c>
      <c r="AC21" s="168" t="n">
        <f aca="false">'PK-Sätze'!G32</f>
        <v>21.45</v>
      </c>
    </row>
    <row r="22" s="53" customFormat="true" ht="15" hidden="true" customHeight="false" outlineLevel="1" collapsed="false">
      <c r="A22" s="53" t="s">
        <v>256</v>
      </c>
      <c r="B22" s="259" t="n">
        <f aca="false">IF($D$6&lt;35,AC3%,IF($D$6&lt;45,AC4%,IF($D$6&lt;55,AC5%,IF($D$6&lt;70,AC7%))))</f>
        <v>0.094</v>
      </c>
      <c r="C22" s="182" t="n">
        <f aca="false">IF($D$4="Standardplan",C13*$B$22*B12,"")</f>
        <v>0</v>
      </c>
      <c r="D22" s="183"/>
      <c r="E22" s="190"/>
      <c r="F22" s="182" t="n">
        <f aca="false">IF($D$4="Standardplan",F13*$B$22*E12,"")</f>
        <v>0</v>
      </c>
      <c r="G22" s="185"/>
      <c r="H22" s="190"/>
      <c r="I22" s="182" t="n">
        <f aca="false">IF($D$4="Standardplan",I13*$B$22*H12,"")</f>
        <v>0</v>
      </c>
      <c r="J22" s="185"/>
      <c r="K22" s="190"/>
      <c r="L22" s="182" t="n">
        <f aca="false">IF($D$4="Standardplan",L13*$B$22*K12,"")</f>
        <v>0</v>
      </c>
      <c r="M22" s="185"/>
      <c r="N22" s="191"/>
      <c r="O22" s="182" t="n">
        <f aca="false">IF($D$4="Standardplan",O13*$B$22*N12,"")</f>
        <v>0</v>
      </c>
      <c r="P22" s="185"/>
      <c r="Q22" s="191"/>
      <c r="R22" s="182" t="n">
        <f aca="false">IF($D$4="Standardplan",R13*$B$22*Q12,"")</f>
        <v>0</v>
      </c>
      <c r="S22" s="185"/>
      <c r="T22" s="191"/>
      <c r="U22" s="182" t="n">
        <f aca="false">IF($D$4="Standardplan",U13*$B$22*T12,"")</f>
        <v>0</v>
      </c>
      <c r="V22" s="185"/>
      <c r="AB22" s="194" t="s">
        <v>255</v>
      </c>
      <c r="AC22" s="168" t="n">
        <f aca="false">'PK-Sätze'!G33</f>
        <v>26.25</v>
      </c>
    </row>
    <row r="23" s="53" customFormat="true" ht="15" hidden="true" customHeight="false" outlineLevel="1" collapsed="false">
      <c r="A23" s="53" t="s">
        <v>308</v>
      </c>
      <c r="B23" s="259" t="n">
        <f aca="false">IF($D$6&lt;35,AC11%,IF($D$6&lt;45,AC12%,IF($D$6&lt;55,AC13%,IF($D$6&lt;70,AC15%))))</f>
        <v>0.094</v>
      </c>
      <c r="C23" s="182" t="str">
        <f aca="false">IF($D$4="Kaderplan 1",C13*$B$23*B12,"")</f>
        <v/>
      </c>
      <c r="D23" s="183"/>
      <c r="E23" s="190"/>
      <c r="F23" s="182" t="str">
        <f aca="false">IF($D$4="Kaderplan 1",F13*$B$23*E12,"")</f>
        <v/>
      </c>
      <c r="G23" s="185"/>
      <c r="H23" s="190"/>
      <c r="I23" s="182" t="str">
        <f aca="false">IF($D$4="Kaderplan 1",I13*$B$23*H12,"")</f>
        <v/>
      </c>
      <c r="J23" s="185"/>
      <c r="K23" s="190"/>
      <c r="L23" s="182" t="str">
        <f aca="false">IF($D$4="Kaderplan 1",L13*$B$23*K12,"")</f>
        <v/>
      </c>
      <c r="M23" s="185"/>
      <c r="N23" s="191"/>
      <c r="O23" s="182" t="str">
        <f aca="false">IF($D$4="Kaderplan 1",O13*$B$23*N12,"")</f>
        <v/>
      </c>
      <c r="P23" s="185"/>
      <c r="Q23" s="191"/>
      <c r="R23" s="182" t="str">
        <f aca="false">IF($D$4="Kaderplan 1",R13*$B$23*Q12,"")</f>
        <v/>
      </c>
      <c r="S23" s="185"/>
      <c r="T23" s="191"/>
      <c r="U23" s="182" t="str">
        <f aca="false">IF($D$4="Kaderplan 1",U13*$B$23*T12,"")</f>
        <v/>
      </c>
      <c r="V23" s="185"/>
      <c r="AB23" s="249"/>
      <c r="AC23" s="168"/>
    </row>
    <row r="24" s="53" customFormat="true" ht="15" hidden="true" customHeight="false" outlineLevel="1" collapsed="false">
      <c r="A24" s="53" t="s">
        <v>309</v>
      </c>
      <c r="B24" s="259" t="n">
        <f aca="false">IF($D$6&lt;35,AC18%,IF($D$6&lt;45,AC19%,IF($D$6&lt;55,AC21%,IF($D$6&lt;70,AC22%))))</f>
        <v>0.1125</v>
      </c>
      <c r="C24" s="182" t="str">
        <f aca="false">IF($D$4="Kaderplan 2",C13*$B$24*B12,"")</f>
        <v/>
      </c>
      <c r="D24" s="183"/>
      <c r="E24" s="190"/>
      <c r="F24" s="182" t="str">
        <f aca="false">IF($D$4="Kaderplan 2",F13*$B$24*E12,"")</f>
        <v/>
      </c>
      <c r="G24" s="185"/>
      <c r="H24" s="190"/>
      <c r="I24" s="182" t="str">
        <f aca="false">IF($D$4="Kaderplan 2",I13*$B$24*H12,"")</f>
        <v/>
      </c>
      <c r="J24" s="185"/>
      <c r="K24" s="190"/>
      <c r="L24" s="182" t="str">
        <f aca="false">IF($D$4="Kaderplan 2",L13*$B$24*K12,"")</f>
        <v/>
      </c>
      <c r="M24" s="185"/>
      <c r="N24" s="191"/>
      <c r="O24" s="182" t="str">
        <f aca="false">IF($D$4="Kaderplan 2",O13*$B$24*N12,"")</f>
        <v/>
      </c>
      <c r="P24" s="185"/>
      <c r="Q24" s="191"/>
      <c r="R24" s="182" t="str">
        <f aca="false">IF($D$4="Kaderplan 2",R13*$B$24*Q12,"")</f>
        <v/>
      </c>
      <c r="S24" s="185"/>
      <c r="T24" s="191"/>
      <c r="U24" s="182" t="str">
        <f aca="false">IF($D$4="Kaderplan 2",U13*$B$24*T12,"")</f>
        <v/>
      </c>
      <c r="V24" s="185"/>
      <c r="Y24" s="53" t="s">
        <v>258</v>
      </c>
      <c r="AB24" s="196" t="n">
        <v>24885</v>
      </c>
    </row>
    <row r="25" s="53" customFormat="true" ht="15" hidden="true" customHeight="false" outlineLevel="1" collapsed="false">
      <c r="A25" s="53" t="s">
        <v>257</v>
      </c>
      <c r="B25" s="260" t="n">
        <v>250</v>
      </c>
      <c r="C25" s="182" t="n">
        <f aca="false">IF(C13&gt;0,B25,0)</f>
        <v>0</v>
      </c>
      <c r="D25" s="183"/>
      <c r="E25" s="190"/>
      <c r="F25" s="182" t="n">
        <f aca="false">IF(F13&gt;0,$B$25,0)</f>
        <v>0</v>
      </c>
      <c r="G25" s="185"/>
      <c r="H25" s="190"/>
      <c r="I25" s="182" t="n">
        <f aca="false">IF(I13&gt;0,$B$25,0)</f>
        <v>0</v>
      </c>
      <c r="J25" s="185"/>
      <c r="K25" s="190"/>
      <c r="L25" s="182" t="n">
        <f aca="false">IF(L13&gt;0,$B$25,0)</f>
        <v>0</v>
      </c>
      <c r="M25" s="185"/>
      <c r="N25" s="191"/>
      <c r="O25" s="182" t="n">
        <f aca="false">IF(O13&gt;0,$B$25,0)</f>
        <v>0</v>
      </c>
      <c r="P25" s="185"/>
      <c r="Q25" s="191"/>
      <c r="R25" s="182" t="n">
        <f aca="false">IF(R13&gt;0,$B$25,0)</f>
        <v>0</v>
      </c>
      <c r="S25" s="185"/>
      <c r="T25" s="191"/>
      <c r="U25" s="182" t="n">
        <f aca="false">IF(U13&gt;0,$B$25,0)</f>
        <v>0</v>
      </c>
      <c r="V25" s="185"/>
      <c r="Y25" s="53" t="s">
        <v>259</v>
      </c>
      <c r="AB25" s="197"/>
    </row>
    <row r="26" s="53" customFormat="true" ht="15" hidden="true" customHeight="false" outlineLevel="1" collapsed="false">
      <c r="B26" s="190"/>
      <c r="C26" s="182"/>
      <c r="D26" s="183"/>
      <c r="E26" s="190"/>
      <c r="F26" s="70"/>
      <c r="G26" s="185"/>
      <c r="H26" s="190"/>
      <c r="I26" s="70"/>
      <c r="J26" s="185"/>
      <c r="K26" s="190"/>
      <c r="L26" s="70"/>
      <c r="M26" s="185"/>
      <c r="N26" s="191"/>
      <c r="O26" s="70"/>
      <c r="P26" s="185"/>
      <c r="Q26" s="191"/>
      <c r="R26" s="70"/>
      <c r="S26" s="185"/>
      <c r="T26" s="191"/>
      <c r="U26" s="70"/>
      <c r="V26" s="185"/>
      <c r="Y26" s="164" t="s">
        <v>231</v>
      </c>
      <c r="Z26" s="164"/>
      <c r="AA26" s="164"/>
      <c r="AB26" s="241" t="s">
        <v>260</v>
      </c>
    </row>
    <row r="27" s="53" customFormat="true" ht="15" hidden="true" customHeight="false" outlineLevel="1" collapsed="false">
      <c r="A27" s="53" t="s">
        <v>253</v>
      </c>
      <c r="B27" s="190"/>
      <c r="C27" s="189"/>
      <c r="D27" s="183"/>
      <c r="E27" s="190"/>
      <c r="F27" s="70"/>
      <c r="G27" s="185"/>
      <c r="H27" s="190"/>
      <c r="I27" s="70"/>
      <c r="J27" s="185"/>
      <c r="K27" s="190"/>
      <c r="L27" s="70"/>
      <c r="M27" s="185"/>
      <c r="N27" s="191"/>
      <c r="O27" s="70"/>
      <c r="P27" s="185"/>
      <c r="Q27" s="191"/>
      <c r="R27" s="70"/>
      <c r="S27" s="185"/>
      <c r="T27" s="191"/>
      <c r="U27" s="70"/>
      <c r="V27" s="185"/>
      <c r="Y27" s="164"/>
      <c r="Z27" s="164"/>
      <c r="AA27" s="164"/>
      <c r="AB27" s="241" t="s">
        <v>232</v>
      </c>
    </row>
    <row r="28" s="53" customFormat="true" ht="15" hidden="true" customHeight="false" outlineLevel="1" collapsed="false">
      <c r="A28" s="53" t="s">
        <v>261</v>
      </c>
      <c r="B28" s="199" t="n">
        <f aca="false">IF($D$9="ZH",FAK!F9-FAK!$F$17,IF($D$9="LU",FAK!F9-FAK!$F$19,""))</f>
        <v>2097</v>
      </c>
      <c r="C28" s="182" t="n">
        <f aca="false">IF($D$7&lt;2,$D$7*B28,B28*1)</f>
        <v>0</v>
      </c>
      <c r="D28" s="185"/>
      <c r="E28" s="190"/>
      <c r="F28" s="182" t="n">
        <f aca="false">+C28</f>
        <v>0</v>
      </c>
      <c r="G28" s="185"/>
      <c r="H28" s="190"/>
      <c r="I28" s="182" t="n">
        <f aca="false">+F28</f>
        <v>0</v>
      </c>
      <c r="J28" s="185"/>
      <c r="K28" s="190"/>
      <c r="L28" s="182" t="n">
        <f aca="false">+I28</f>
        <v>0</v>
      </c>
      <c r="M28" s="185"/>
      <c r="N28" s="191"/>
      <c r="O28" s="182" t="n">
        <f aca="false">+L28</f>
        <v>0</v>
      </c>
      <c r="P28" s="185"/>
      <c r="Q28" s="191"/>
      <c r="R28" s="182" t="n">
        <f aca="false">+O28</f>
        <v>0</v>
      </c>
      <c r="S28" s="185"/>
      <c r="T28" s="191"/>
      <c r="U28" s="182" t="n">
        <f aca="false">+R28</f>
        <v>0</v>
      </c>
      <c r="V28" s="185"/>
    </row>
    <row r="29" s="53" customFormat="true" ht="15" hidden="true" customHeight="false" outlineLevel="1" collapsed="false">
      <c r="A29" s="53" t="s">
        <v>262</v>
      </c>
      <c r="B29" s="199" t="n">
        <f aca="false">IF($D$9="ZH",FAK!F11-FAK!$F$17,IF($D$9="LU",FAK!F11-FAK!$F$19,""))</f>
        <v>504</v>
      </c>
      <c r="C29" s="182" t="n">
        <f aca="false">IF($D$7&gt;1,($D$7-1)*B29,0)</f>
        <v>0</v>
      </c>
      <c r="D29" s="185"/>
      <c r="E29" s="190"/>
      <c r="F29" s="182" t="n">
        <f aca="false">+C29</f>
        <v>0</v>
      </c>
      <c r="G29" s="185"/>
      <c r="H29" s="190"/>
      <c r="I29" s="182" t="n">
        <f aca="false">+F29</f>
        <v>0</v>
      </c>
      <c r="J29" s="185"/>
      <c r="K29" s="190"/>
      <c r="L29" s="182" t="n">
        <f aca="false">+I29</f>
        <v>0</v>
      </c>
      <c r="M29" s="185"/>
      <c r="N29" s="191"/>
      <c r="O29" s="182" t="n">
        <f aca="false">+L29</f>
        <v>0</v>
      </c>
      <c r="P29" s="185"/>
      <c r="Q29" s="191"/>
      <c r="R29" s="182" t="n">
        <f aca="false">+O29</f>
        <v>0</v>
      </c>
      <c r="S29" s="185"/>
      <c r="T29" s="191"/>
      <c r="U29" s="182" t="n">
        <f aca="false">+S29</f>
        <v>0</v>
      </c>
      <c r="V29" s="185"/>
    </row>
    <row r="30" s="53" customFormat="true" ht="15" hidden="true" customHeight="false" outlineLevel="1" collapsed="false">
      <c r="A30" s="53" t="s">
        <v>263</v>
      </c>
      <c r="B30" s="199" t="n">
        <f aca="false">IF($D$9="ZH",FAK!F12-FAK!$F$18,IF($D$9="LU",FAK!F12-FAK!$F$20,""))</f>
        <v>282</v>
      </c>
      <c r="C30" s="182" t="n">
        <f aca="false">+D8*B30</f>
        <v>0</v>
      </c>
      <c r="D30" s="185"/>
      <c r="E30" s="190"/>
      <c r="F30" s="182" t="n">
        <f aca="false">+C30</f>
        <v>0</v>
      </c>
      <c r="G30" s="185"/>
      <c r="H30" s="190"/>
      <c r="I30" s="182" t="n">
        <f aca="false">+F30</f>
        <v>0</v>
      </c>
      <c r="J30" s="185"/>
      <c r="K30" s="190"/>
      <c r="L30" s="182" t="n">
        <f aca="false">+I30</f>
        <v>0</v>
      </c>
      <c r="M30" s="185"/>
      <c r="N30" s="191"/>
      <c r="O30" s="182" t="n">
        <f aca="false">+L30</f>
        <v>0</v>
      </c>
      <c r="P30" s="185"/>
      <c r="Q30" s="191"/>
      <c r="R30" s="182" t="n">
        <f aca="false">+O30</f>
        <v>0</v>
      </c>
      <c r="S30" s="185"/>
      <c r="T30" s="191"/>
      <c r="U30" s="182" t="n">
        <f aca="false">+R30</f>
        <v>0</v>
      </c>
      <c r="V30" s="185"/>
    </row>
    <row r="31" s="53" customFormat="true" ht="15" hidden="false" customHeight="false" outlineLevel="0" collapsed="false">
      <c r="B31" s="200"/>
      <c r="C31" s="182"/>
      <c r="D31" s="185"/>
      <c r="E31" s="190"/>
      <c r="F31" s="70"/>
      <c r="G31" s="185"/>
      <c r="H31" s="190"/>
      <c r="I31" s="70"/>
      <c r="J31" s="185"/>
      <c r="K31" s="190"/>
      <c r="L31" s="70"/>
      <c r="M31" s="185"/>
      <c r="N31" s="191"/>
      <c r="O31" s="70"/>
      <c r="P31" s="185"/>
      <c r="Q31" s="191"/>
      <c r="R31" s="70"/>
      <c r="S31" s="185"/>
      <c r="T31" s="191"/>
      <c r="U31" s="70"/>
      <c r="V31" s="185"/>
    </row>
    <row r="32" s="53" customFormat="true" ht="15" hidden="false" customHeight="false" outlineLevel="0" collapsed="false">
      <c r="A32" s="201"/>
      <c r="B32" s="202"/>
      <c r="C32" s="203"/>
      <c r="D32" s="204"/>
      <c r="E32" s="190"/>
      <c r="F32" s="201"/>
      <c r="G32" s="204"/>
      <c r="H32" s="190"/>
      <c r="I32" s="201"/>
      <c r="J32" s="204"/>
      <c r="K32" s="190"/>
      <c r="L32" s="201"/>
      <c r="M32" s="204"/>
      <c r="N32" s="191"/>
      <c r="O32" s="201"/>
      <c r="P32" s="204"/>
      <c r="Q32" s="191"/>
      <c r="R32" s="201"/>
      <c r="S32" s="204"/>
      <c r="T32" s="191"/>
      <c r="U32" s="201"/>
      <c r="V32" s="204"/>
      <c r="W32" s="205"/>
    </row>
    <row r="33" s="53" customFormat="true" ht="15" hidden="false" customHeight="false" outlineLevel="0" collapsed="false">
      <c r="A33" s="206"/>
      <c r="B33" s="190"/>
      <c r="C33" s="207" t="n">
        <v>2019</v>
      </c>
      <c r="D33" s="185"/>
      <c r="E33" s="190"/>
      <c r="F33" s="207" t="n">
        <v>2020</v>
      </c>
      <c r="G33" s="185"/>
      <c r="H33" s="190"/>
      <c r="I33" s="207" t="n">
        <v>2021</v>
      </c>
      <c r="J33" s="185"/>
      <c r="K33" s="190"/>
      <c r="L33" s="207" t="n">
        <v>2022</v>
      </c>
      <c r="M33" s="185"/>
      <c r="N33" s="191"/>
      <c r="O33" s="207" t="n">
        <v>2023</v>
      </c>
      <c r="P33" s="185"/>
      <c r="Q33" s="191"/>
      <c r="R33" s="207" t="n">
        <v>2024</v>
      </c>
      <c r="S33" s="185"/>
      <c r="T33" s="191"/>
      <c r="U33" s="207" t="n">
        <v>2025</v>
      </c>
      <c r="V33" s="185"/>
      <c r="W33" s="208" t="s">
        <v>264</v>
      </c>
    </row>
    <row r="34" s="53" customFormat="true" ht="15" hidden="false" customHeight="false" outlineLevel="0" collapsed="false">
      <c r="A34" s="209"/>
      <c r="B34" s="190"/>
      <c r="C34" s="210"/>
      <c r="D34" s="185"/>
      <c r="E34" s="190"/>
      <c r="F34" s="211" t="n">
        <v>1.02</v>
      </c>
      <c r="G34" s="185" t="s">
        <v>265</v>
      </c>
      <c r="H34" s="190"/>
      <c r="I34" s="211" t="n">
        <v>1.02</v>
      </c>
      <c r="J34" s="185" t="s">
        <v>265</v>
      </c>
      <c r="K34" s="190"/>
      <c r="L34" s="211" t="n">
        <v>1.02</v>
      </c>
      <c r="M34" s="185" t="s">
        <v>265</v>
      </c>
      <c r="N34" s="191"/>
      <c r="O34" s="211" t="n">
        <v>1.02</v>
      </c>
      <c r="P34" s="185" t="s">
        <v>265</v>
      </c>
      <c r="Q34" s="191"/>
      <c r="R34" s="211" t="n">
        <v>1.02</v>
      </c>
      <c r="S34" s="185" t="s">
        <v>265</v>
      </c>
      <c r="T34" s="191"/>
      <c r="U34" s="211" t="n">
        <v>1.02</v>
      </c>
      <c r="V34" s="185" t="s">
        <v>265</v>
      </c>
      <c r="W34" s="208"/>
    </row>
    <row r="35" s="53" customFormat="true" ht="15" hidden="false" customHeight="false" outlineLevel="0" collapsed="false">
      <c r="A35" s="209"/>
      <c r="B35" s="190"/>
      <c r="C35" s="212"/>
      <c r="D35" s="185"/>
      <c r="E35" s="190"/>
      <c r="F35" s="212"/>
      <c r="G35" s="185"/>
      <c r="H35" s="190"/>
      <c r="I35" s="212"/>
      <c r="J35" s="185"/>
      <c r="K35" s="190"/>
      <c r="L35" s="212"/>
      <c r="M35" s="185"/>
      <c r="N35" s="191"/>
      <c r="O35" s="212"/>
      <c r="P35" s="185"/>
      <c r="Q35" s="191"/>
      <c r="R35" s="212"/>
      <c r="S35" s="185"/>
      <c r="T35" s="191"/>
      <c r="U35" s="212"/>
      <c r="V35" s="185"/>
      <c r="W35" s="208"/>
    </row>
    <row r="36" s="53" customFormat="true" ht="15" hidden="false" customHeight="false" outlineLevel="0" collapsed="false">
      <c r="A36" s="209"/>
      <c r="B36" s="190"/>
      <c r="C36" s="212" t="s">
        <v>266</v>
      </c>
      <c r="D36" s="185" t="s">
        <v>267</v>
      </c>
      <c r="E36" s="190"/>
      <c r="F36" s="212" t="s">
        <v>266</v>
      </c>
      <c r="G36" s="185" t="s">
        <v>267</v>
      </c>
      <c r="H36" s="190"/>
      <c r="I36" s="212" t="s">
        <v>266</v>
      </c>
      <c r="J36" s="185" t="s">
        <v>267</v>
      </c>
      <c r="K36" s="190"/>
      <c r="L36" s="212" t="s">
        <v>266</v>
      </c>
      <c r="M36" s="185" t="s">
        <v>267</v>
      </c>
      <c r="N36" s="191"/>
      <c r="O36" s="212" t="s">
        <v>266</v>
      </c>
      <c r="P36" s="185" t="s">
        <v>267</v>
      </c>
      <c r="Q36" s="191"/>
      <c r="R36" s="212" t="s">
        <v>266</v>
      </c>
      <c r="S36" s="185" t="s">
        <v>267</v>
      </c>
      <c r="T36" s="191"/>
      <c r="U36" s="212" t="s">
        <v>266</v>
      </c>
      <c r="V36" s="185" t="s">
        <v>267</v>
      </c>
      <c r="W36" s="208"/>
    </row>
    <row r="37" s="53" customFormat="true" ht="15" hidden="false" customHeight="false" outlineLevel="0" collapsed="false">
      <c r="A37" s="209" t="s">
        <v>268</v>
      </c>
      <c r="B37" s="190"/>
      <c r="C37" s="212" t="n">
        <f aca="false">+C12+C28+C29+C30</f>
        <v>0</v>
      </c>
      <c r="D37" s="184" t="n">
        <f aca="false">+C37/12</f>
        <v>0</v>
      </c>
      <c r="E37" s="190"/>
      <c r="F37" s="212" t="n">
        <f aca="false">(+F12+F28+F29+F30)*F34</f>
        <v>0</v>
      </c>
      <c r="G37" s="184" t="n">
        <f aca="false">+F37/12</f>
        <v>0</v>
      </c>
      <c r="H37" s="190"/>
      <c r="I37" s="212" t="n">
        <f aca="false">(+I12+I28+I29+I30)*I34^2</f>
        <v>0</v>
      </c>
      <c r="J37" s="184" t="n">
        <f aca="false">+I37/12</f>
        <v>0</v>
      </c>
      <c r="K37" s="190"/>
      <c r="L37" s="212" t="n">
        <f aca="false">(+L12+L28+L29+L30)*L34^3</f>
        <v>0</v>
      </c>
      <c r="M37" s="184" t="n">
        <f aca="false">+L37/12</f>
        <v>0</v>
      </c>
      <c r="N37" s="199"/>
      <c r="O37" s="212" t="n">
        <f aca="false">(+O12+O28+O29+O30)*O34^4</f>
        <v>0</v>
      </c>
      <c r="P37" s="184" t="n">
        <f aca="false">+O37/12</f>
        <v>0</v>
      </c>
      <c r="Q37" s="199"/>
      <c r="R37" s="212" t="n">
        <f aca="false">(+R12+R28+R29+R30)*R34^5</f>
        <v>0</v>
      </c>
      <c r="S37" s="184" t="n">
        <f aca="false">+R37/12</f>
        <v>0</v>
      </c>
      <c r="T37" s="199"/>
      <c r="U37" s="212" t="n">
        <f aca="false">(+U12+U28+U29+U30)*U34^6</f>
        <v>0</v>
      </c>
      <c r="V37" s="184" t="n">
        <f aca="false">+U37/12</f>
        <v>0</v>
      </c>
      <c r="W37" s="213" t="n">
        <f aca="false">+I37+F37+C37+L37+O37+R37+U37</f>
        <v>0</v>
      </c>
    </row>
    <row r="38" s="53" customFormat="true" ht="15" hidden="false" customHeight="false" outlineLevel="0" collapsed="false">
      <c r="A38" s="209" t="s">
        <v>269</v>
      </c>
      <c r="B38" s="192" t="e">
        <f aca="false">+C38/C37</f>
        <v>#DIV/0!</v>
      </c>
      <c r="C38" s="212" t="n">
        <f aca="false">SUM(C15:C25)</f>
        <v>0</v>
      </c>
      <c r="D38" s="184" t="n">
        <f aca="false">+C38/12</f>
        <v>0</v>
      </c>
      <c r="E38" s="190"/>
      <c r="F38" s="212" t="n">
        <f aca="false">SUM(F15:F24)</f>
        <v>0</v>
      </c>
      <c r="G38" s="184" t="n">
        <f aca="false">+F38/12</f>
        <v>0</v>
      </c>
      <c r="H38" s="190"/>
      <c r="I38" s="212" t="n">
        <f aca="false">SUM(I15:I24)</f>
        <v>0</v>
      </c>
      <c r="J38" s="184" t="n">
        <f aca="false">+I38/12</f>
        <v>0</v>
      </c>
      <c r="K38" s="190"/>
      <c r="L38" s="212" t="n">
        <f aca="false">SUM(L15:L24)</f>
        <v>0</v>
      </c>
      <c r="M38" s="184" t="n">
        <f aca="false">+L38/12</f>
        <v>0</v>
      </c>
      <c r="N38" s="199"/>
      <c r="O38" s="212" t="n">
        <f aca="false">SUM(O15:O24)</f>
        <v>0</v>
      </c>
      <c r="P38" s="184" t="n">
        <f aca="false">+O38/12</f>
        <v>0</v>
      </c>
      <c r="Q38" s="199"/>
      <c r="R38" s="212" t="n">
        <f aca="false">SUM(R15:R24)</f>
        <v>0</v>
      </c>
      <c r="S38" s="184" t="n">
        <f aca="false">+R38/12</f>
        <v>0</v>
      </c>
      <c r="T38" s="199"/>
      <c r="U38" s="212" t="n">
        <f aca="false">SUM(U15:U24)</f>
        <v>0</v>
      </c>
      <c r="V38" s="184" t="n">
        <f aca="false">+U38/12</f>
        <v>0</v>
      </c>
      <c r="W38" s="213" t="n">
        <f aca="false">+I38+F38+C38+L38+O38+R38+U38</f>
        <v>0</v>
      </c>
    </row>
    <row r="39" s="53" customFormat="true" ht="15" hidden="false" customHeight="false" outlineLevel="0" collapsed="false">
      <c r="A39" s="206" t="s">
        <v>270</v>
      </c>
      <c r="B39" s="214"/>
      <c r="C39" s="215" t="n">
        <f aca="false">+C38+C37</f>
        <v>0</v>
      </c>
      <c r="D39" s="216" t="n">
        <f aca="false">+D38+D37</f>
        <v>0</v>
      </c>
      <c r="E39" s="190"/>
      <c r="F39" s="215" t="n">
        <f aca="false">+F38+F37</f>
        <v>0</v>
      </c>
      <c r="G39" s="216" t="n">
        <f aca="false">+G38+G37</f>
        <v>0</v>
      </c>
      <c r="H39" s="190"/>
      <c r="I39" s="215" t="n">
        <f aca="false">+I38+I37</f>
        <v>0</v>
      </c>
      <c r="J39" s="216" t="n">
        <f aca="false">+J38+J37</f>
        <v>0</v>
      </c>
      <c r="K39" s="190"/>
      <c r="L39" s="215" t="n">
        <f aca="false">+L38+L37</f>
        <v>0</v>
      </c>
      <c r="M39" s="216" t="n">
        <f aca="false">+M38+M37</f>
        <v>0</v>
      </c>
      <c r="N39" s="217"/>
      <c r="O39" s="215" t="n">
        <f aca="false">+O38+O37</f>
        <v>0</v>
      </c>
      <c r="P39" s="216" t="n">
        <f aca="false">+P38+P37</f>
        <v>0</v>
      </c>
      <c r="Q39" s="217"/>
      <c r="R39" s="215" t="n">
        <f aca="false">+R38+R37</f>
        <v>0</v>
      </c>
      <c r="S39" s="216" t="n">
        <f aca="false">+S38+S37</f>
        <v>0</v>
      </c>
      <c r="T39" s="217"/>
      <c r="U39" s="215" t="n">
        <f aca="false">+U38+U37</f>
        <v>0</v>
      </c>
      <c r="V39" s="216" t="n">
        <f aca="false">+V38+V37</f>
        <v>0</v>
      </c>
      <c r="W39" s="218" t="n">
        <f aca="false">+I39+F39+C39+L39+O39+R39+U39</f>
        <v>0</v>
      </c>
    </row>
    <row r="40" s="53" customFormat="true" ht="15" hidden="false" customHeight="false" outlineLevel="0" collapsed="false">
      <c r="A40" s="219"/>
      <c r="B40" s="220"/>
      <c r="C40" s="221"/>
      <c r="D40" s="222"/>
      <c r="E40" s="190"/>
      <c r="F40" s="219"/>
      <c r="G40" s="222"/>
      <c r="H40" s="190"/>
      <c r="I40" s="219"/>
      <c r="J40" s="222"/>
      <c r="K40" s="190"/>
      <c r="L40" s="219"/>
      <c r="M40" s="222"/>
      <c r="N40" s="191"/>
      <c r="O40" s="219"/>
      <c r="P40" s="222"/>
      <c r="Q40" s="191"/>
      <c r="R40" s="219"/>
      <c r="S40" s="222"/>
      <c r="T40" s="191"/>
      <c r="U40" s="219"/>
      <c r="V40" s="222"/>
      <c r="W40" s="223"/>
    </row>
    <row r="41" s="53" customFormat="true" ht="15" hidden="false" customHeight="false" outlineLevel="0" collapsed="false">
      <c r="B41" s="190"/>
      <c r="C41" s="182"/>
      <c r="D41" s="185"/>
      <c r="E41" s="190"/>
      <c r="F41" s="70"/>
      <c r="G41" s="185"/>
      <c r="H41" s="190"/>
      <c r="I41" s="70"/>
      <c r="J41" s="185"/>
      <c r="K41" s="190"/>
      <c r="L41" s="70"/>
      <c r="M41" s="185"/>
      <c r="N41" s="224"/>
      <c r="O41" s="70"/>
      <c r="P41" s="185"/>
      <c r="Q41" s="224"/>
      <c r="R41" s="70"/>
      <c r="S41" s="185"/>
      <c r="T41" s="224"/>
      <c r="U41" s="70"/>
      <c r="V41" s="185"/>
    </row>
    <row r="42" s="53" customFormat="true" ht="15" hidden="false" customHeight="false" outlineLevel="0" collapsed="false">
      <c r="A42" s="201"/>
      <c r="B42" s="202"/>
      <c r="C42" s="225"/>
      <c r="D42" s="204"/>
      <c r="E42" s="202"/>
      <c r="F42" s="226"/>
      <c r="G42" s="204"/>
      <c r="H42" s="202"/>
      <c r="I42" s="226"/>
      <c r="J42" s="204"/>
      <c r="K42" s="202"/>
      <c r="L42" s="226"/>
      <c r="M42" s="204"/>
      <c r="N42" s="191"/>
      <c r="O42" s="226"/>
      <c r="P42" s="204"/>
      <c r="Q42" s="191"/>
      <c r="R42" s="226"/>
      <c r="S42" s="204"/>
      <c r="T42" s="191"/>
      <c r="U42" s="226"/>
      <c r="V42" s="204"/>
      <c r="W42" s="227" t="s">
        <v>271</v>
      </c>
    </row>
    <row r="43" s="53" customFormat="true" ht="15" hidden="false" customHeight="false" outlineLevel="0" collapsed="false">
      <c r="A43" s="209" t="s">
        <v>272</v>
      </c>
      <c r="B43" s="228"/>
      <c r="C43" s="182"/>
      <c r="D43" s="184" t="n">
        <f aca="false">+D39*B43</f>
        <v>0</v>
      </c>
      <c r="E43" s="228"/>
      <c r="F43" s="70"/>
      <c r="G43" s="184" t="n">
        <f aca="false">+G39*E43</f>
        <v>0</v>
      </c>
      <c r="H43" s="228"/>
      <c r="I43" s="70"/>
      <c r="J43" s="184" t="n">
        <f aca="false">+J39*H43</f>
        <v>0</v>
      </c>
      <c r="K43" s="228"/>
      <c r="L43" s="182"/>
      <c r="M43" s="184" t="n">
        <f aca="false">+M39*K43</f>
        <v>0</v>
      </c>
      <c r="N43" s="228"/>
      <c r="O43" s="182"/>
      <c r="P43" s="184" t="n">
        <f aca="false">+P39*N43</f>
        <v>0</v>
      </c>
      <c r="Q43" s="228"/>
      <c r="R43" s="182"/>
      <c r="S43" s="184" t="n">
        <f aca="false">+S39*Q43</f>
        <v>0</v>
      </c>
      <c r="T43" s="228"/>
      <c r="U43" s="182"/>
      <c r="V43" s="184" t="n">
        <f aca="false">+V39*T43</f>
        <v>0</v>
      </c>
      <c r="W43" s="229" t="n">
        <f aca="false">+J43+G43+D43+M43+P43+S43+V43</f>
        <v>0</v>
      </c>
    </row>
    <row r="44" s="53" customFormat="true" ht="15" hidden="false" customHeight="false" outlineLevel="0" collapsed="false">
      <c r="A44" s="209"/>
      <c r="B44" s="190"/>
      <c r="C44" s="182"/>
      <c r="D44" s="185"/>
      <c r="E44" s="190"/>
      <c r="F44" s="70"/>
      <c r="G44" s="185"/>
      <c r="H44" s="190"/>
      <c r="I44" s="70"/>
      <c r="J44" s="185"/>
      <c r="K44" s="190"/>
      <c r="L44" s="70"/>
      <c r="M44" s="185"/>
      <c r="N44" s="191"/>
      <c r="O44" s="70"/>
      <c r="P44" s="185"/>
      <c r="Q44" s="191"/>
      <c r="R44" s="70"/>
      <c r="S44" s="185"/>
      <c r="T44" s="191"/>
      <c r="U44" s="70"/>
      <c r="V44" s="185"/>
      <c r="W44" s="230"/>
    </row>
    <row r="45" s="53" customFormat="true" ht="15.75" hidden="false" customHeight="false" outlineLevel="0" collapsed="false">
      <c r="A45" s="219"/>
      <c r="B45" s="231"/>
      <c r="C45" s="232"/>
      <c r="D45" s="233"/>
      <c r="E45" s="231"/>
      <c r="F45" s="234"/>
      <c r="G45" s="233"/>
      <c r="H45" s="231"/>
      <c r="I45" s="234"/>
      <c r="J45" s="233"/>
      <c r="K45" s="231"/>
      <c r="L45" s="234"/>
      <c r="M45" s="233"/>
      <c r="N45" s="235"/>
      <c r="O45" s="234"/>
      <c r="P45" s="233"/>
      <c r="Q45" s="235"/>
      <c r="R45" s="234"/>
      <c r="S45" s="233"/>
      <c r="T45" s="235"/>
      <c r="U45" s="234"/>
      <c r="V45" s="233"/>
      <c r="W45" s="236" t="n">
        <f aca="false">+B43+E43+H43+K43+N43+Q43+T43</f>
        <v>0</v>
      </c>
    </row>
    <row r="46" s="53" customFormat="true" ht="15" hidden="false" customHeight="false" outlineLevel="0" collapsed="false">
      <c r="C46" s="52"/>
      <c r="N46" s="86"/>
      <c r="Q46" s="86"/>
    </row>
    <row r="47" s="53" customFormat="true" ht="15" hidden="false" customHeight="false" outlineLevel="0" collapsed="false">
      <c r="C47" s="52"/>
      <c r="N47" s="86"/>
      <c r="Q47" s="86"/>
    </row>
    <row r="48" s="53" customFormat="true" ht="15" hidden="true" customHeight="false" outlineLevel="1" collapsed="false">
      <c r="A48" s="136" t="s">
        <v>273</v>
      </c>
      <c r="C48" s="52"/>
      <c r="N48" s="86"/>
      <c r="Q48" s="86"/>
      <c r="W48" s="237" t="s">
        <v>271</v>
      </c>
      <c r="X48" s="238" t="s">
        <v>273</v>
      </c>
    </row>
    <row r="49" s="53" customFormat="true" ht="15" hidden="true" customHeight="false" outlineLevel="1" collapsed="false">
      <c r="A49" s="53" t="s">
        <v>80</v>
      </c>
      <c r="C49" s="52"/>
      <c r="D49" s="197" t="n">
        <f aca="false">+D43</f>
        <v>0</v>
      </c>
      <c r="E49" s="197"/>
      <c r="F49" s="197"/>
      <c r="G49" s="197" t="n">
        <f aca="false">+G43</f>
        <v>0</v>
      </c>
      <c r="H49" s="197"/>
      <c r="I49" s="197"/>
      <c r="J49" s="197" t="n">
        <f aca="false">+J43</f>
        <v>0</v>
      </c>
      <c r="K49" s="197"/>
      <c r="L49" s="197"/>
      <c r="M49" s="197" t="n">
        <f aca="false">+M43</f>
        <v>0</v>
      </c>
      <c r="N49" s="197"/>
      <c r="O49" s="197"/>
      <c r="P49" s="197" t="n">
        <f aca="false">+P43</f>
        <v>0</v>
      </c>
      <c r="Q49" s="197"/>
      <c r="R49" s="197"/>
      <c r="S49" s="197" t="n">
        <f aca="false">+S43</f>
        <v>0</v>
      </c>
      <c r="T49" s="197"/>
      <c r="U49" s="197"/>
      <c r="V49" s="197" t="n">
        <f aca="false">+V43</f>
        <v>0</v>
      </c>
      <c r="W49" s="239" t="n">
        <f aca="false">SUM(B49:V49)</f>
        <v>0</v>
      </c>
      <c r="X49" s="237" t="s">
        <v>80</v>
      </c>
    </row>
    <row r="50" customFormat="false" ht="15" hidden="true" customHeight="false" outlineLevel="1" collapsed="false">
      <c r="A50" s="53" t="s">
        <v>123</v>
      </c>
      <c r="B50" s="53"/>
      <c r="C50" s="52"/>
      <c r="D50" s="52" t="n">
        <f aca="false">D49/1.16</f>
        <v>0</v>
      </c>
      <c r="E50" s="53"/>
      <c r="F50" s="53"/>
      <c r="G50" s="52" t="n">
        <f aca="false">G49/1.16</f>
        <v>0</v>
      </c>
      <c r="H50" s="53"/>
      <c r="I50" s="53"/>
      <c r="J50" s="52" t="n">
        <f aca="false">J49/1.16</f>
        <v>0</v>
      </c>
      <c r="K50" s="53"/>
      <c r="L50" s="53"/>
      <c r="M50" s="52" t="n">
        <f aca="false">M49/1.16</f>
        <v>0</v>
      </c>
      <c r="N50" s="86"/>
      <c r="O50" s="53"/>
      <c r="P50" s="52" t="n">
        <f aca="false">P49/1.16</f>
        <v>0</v>
      </c>
      <c r="Q50" s="86"/>
      <c r="R50" s="53"/>
      <c r="S50" s="52" t="n">
        <f aca="false">S49/1.16</f>
        <v>0</v>
      </c>
      <c r="T50" s="53"/>
      <c r="U50" s="53"/>
      <c r="V50" s="52" t="n">
        <f aca="false">V49/1.16</f>
        <v>0</v>
      </c>
      <c r="W50" s="239" t="n">
        <f aca="false">SUM(B50:V50)</f>
        <v>0</v>
      </c>
      <c r="X50" s="237" t="s">
        <v>123</v>
      </c>
      <c r="Y50" s="53"/>
      <c r="Z50" s="53"/>
      <c r="AA50" s="53"/>
      <c r="AB50" s="53"/>
      <c r="AC50" s="53"/>
      <c r="AD50" s="53"/>
      <c r="AE50" s="53"/>
      <c r="AF50" s="53"/>
      <c r="AG50" s="53"/>
      <c r="AH50" s="53"/>
    </row>
    <row r="51" customFormat="false" ht="15" hidden="true" customHeight="false" outlineLevel="1" collapsed="false">
      <c r="A51" s="53" t="s">
        <v>125</v>
      </c>
      <c r="B51" s="53"/>
      <c r="C51" s="52"/>
      <c r="D51" s="52" t="n">
        <f aca="false">D49/1.16*0.16</f>
        <v>0</v>
      </c>
      <c r="E51" s="53"/>
      <c r="F51" s="53"/>
      <c r="G51" s="52" t="n">
        <f aca="false">G49/1.16*0.16</f>
        <v>0</v>
      </c>
      <c r="H51" s="53"/>
      <c r="I51" s="53"/>
      <c r="J51" s="52" t="n">
        <f aca="false">J49/1.16*0.16</f>
        <v>0</v>
      </c>
      <c r="K51" s="53"/>
      <c r="L51" s="53"/>
      <c r="M51" s="52" t="n">
        <f aca="false">M49/1.16*0.16</f>
        <v>0</v>
      </c>
      <c r="N51" s="86"/>
      <c r="O51" s="53"/>
      <c r="P51" s="52" t="n">
        <f aca="false">P49/1.16*0.16</f>
        <v>0</v>
      </c>
      <c r="Q51" s="86"/>
      <c r="R51" s="53"/>
      <c r="S51" s="52" t="n">
        <f aca="false">S49/1.16*0.16</f>
        <v>0</v>
      </c>
      <c r="T51" s="53"/>
      <c r="U51" s="53"/>
      <c r="V51" s="52" t="n">
        <f aca="false">V49/1.16*0.16</f>
        <v>0</v>
      </c>
      <c r="W51" s="239" t="n">
        <f aca="false">SUM(B51:V51)</f>
        <v>0</v>
      </c>
      <c r="X51" s="237" t="str">
        <f aca="false">A51</f>
        <v>Social Security (16 %)</v>
      </c>
      <c r="Y51" s="53"/>
      <c r="Z51" s="53"/>
      <c r="AA51" s="53"/>
      <c r="AB51" s="53"/>
      <c r="AC51" s="53"/>
      <c r="AD51" s="53"/>
      <c r="AE51" s="53"/>
      <c r="AF51" s="53"/>
      <c r="AG51" s="53"/>
      <c r="AH51" s="53"/>
    </row>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sheetData>
  <sheetProtection sheet="true" objects="true" scenarios="true"/>
  <mergeCells count="7">
    <mergeCell ref="B2:C2"/>
    <mergeCell ref="B3:C3"/>
    <mergeCell ref="B4:C4"/>
    <mergeCell ref="B5:C5"/>
    <mergeCell ref="B6:C6"/>
    <mergeCell ref="B7:C7"/>
    <mergeCell ref="B8:C8"/>
  </mergeCells>
  <conditionalFormatting sqref="D2 G2 J2:V2">
    <cfRule type="cellIs" priority="2" operator="between" aboveAverage="0" equalAverage="0" bottom="0" percent="0" rank="0" text="" dxfId="0">
      <formula>$Y$5</formula>
      <formula>$Y$14</formula>
    </cfRule>
  </conditionalFormatting>
  <dataValidations count="3">
    <dataValidation allowBlank="true" operator="between" showDropDown="false" showErrorMessage="true" showInputMessage="true" sqref="D9" type="list">
      <formula1>$AB$26:$AB$27</formula1>
      <formula2>0</formula2>
    </dataValidation>
    <dataValidation allowBlank="true" operator="between" showDropDown="false" showErrorMessage="true" showInputMessage="true" sqref="K2:L2 N2:O2 Q2:R2 T2:U2" type="list">
      <formula1>$Y$4:$Y$14</formula1>
      <formula2>0</formula2>
    </dataValidation>
    <dataValidation allowBlank="true" operator="between" showDropDown="false" showErrorMessage="true" showInputMessage="true" sqref="D3" type="list">
      <formula1>$Y$18:$Y$20</formula1>
      <formula2>0</formula2>
    </dataValidation>
  </dataValidations>
  <printOptions headings="false" gridLines="false" gridLinesSet="true" horizontalCentered="false" verticalCentered="false"/>
  <pageMargins left="0.196527777777778" right="0.196527777777778" top="0.590277777777778" bottom="0.7875" header="0.511805555555555" footer="0.3937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&amp;L&amp;8&amp;F, &amp;A, 11.07.2019 / AG</oddFooter>
  </headerFooter>
</worksheet>
</file>

<file path=xl/worksheets/sheet13.xml><?xml version="1.0" encoding="utf-8"?>
<worksheet xmlns="http://schemas.openxmlformats.org/spreadsheetml/2006/main" xmlns:r="http://schemas.openxmlformats.org/officeDocument/2006/relationships">
  <sheetPr filterMode="false">
    <pageSetUpPr fitToPage="true"/>
  </sheetPr>
  <dimension ref="A1:AC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5" activeCellId="0" sqref="A5"/>
    </sheetView>
  </sheetViews>
  <sheetFormatPr defaultRowHeight="12.75" zeroHeight="false" outlineLevelRow="1" outlineLevelCol="1"/>
  <cols>
    <col collapsed="false" customWidth="true" hidden="false" outlineLevel="0" max="1" min="1" style="3" width="19.71"/>
    <col collapsed="false" customWidth="true" hidden="false" outlineLevel="0" max="2" min="2" style="3" width="10.14"/>
    <col collapsed="false" customWidth="true" hidden="false" outlineLevel="0" max="3" min="3" style="131" width="11.29"/>
    <col collapsed="false" customWidth="true" hidden="false" outlineLevel="0" max="4" min="4" style="3" width="17"/>
    <col collapsed="false" customWidth="true" hidden="false" outlineLevel="0" max="5" min="5" style="3" width="5.57"/>
    <col collapsed="false" customWidth="true" hidden="false" outlineLevel="0" max="6" min="6" style="3" width="8.57"/>
    <col collapsed="false" customWidth="true" hidden="false" outlineLevel="0" max="7" min="7" style="3" width="17"/>
    <col collapsed="false" customWidth="true" hidden="false" outlineLevel="0" max="8" min="8" style="3" width="5.57"/>
    <col collapsed="false" customWidth="true" hidden="false" outlineLevel="0" max="9" min="9" style="3" width="8.57"/>
    <col collapsed="false" customWidth="true" hidden="false" outlineLevel="0" max="10" min="10" style="3" width="17"/>
    <col collapsed="false" customWidth="true" hidden="false" outlineLevel="0" max="11" min="11" style="3" width="5.57"/>
    <col collapsed="false" customWidth="true" hidden="false" outlineLevel="0" max="12" min="12" style="3" width="8.57"/>
    <col collapsed="false" customWidth="true" hidden="false" outlineLevel="0" max="13" min="13" style="3" width="17"/>
    <col collapsed="false" customWidth="true" hidden="false" outlineLevel="0" max="14" min="14" style="152" width="5.57"/>
    <col collapsed="false" customWidth="true" hidden="false" outlineLevel="0" max="15" min="15" style="3" width="8.57"/>
    <col collapsed="false" customWidth="true" hidden="false" outlineLevel="0" max="16" min="16" style="3" width="17"/>
    <col collapsed="false" customWidth="true" hidden="false" outlineLevel="0" max="17" min="17" style="152" width="5.57"/>
    <col collapsed="false" customWidth="true" hidden="false" outlineLevel="0" max="18" min="18" style="3" width="8.57"/>
    <col collapsed="false" customWidth="true" hidden="false" outlineLevel="0" max="19" min="19" style="3" width="17"/>
    <col collapsed="false" customWidth="true" hidden="true" outlineLevel="1" max="20" min="20" style="3" width="5.43"/>
    <col collapsed="false" customWidth="true" hidden="true" outlineLevel="1" max="21" min="21" style="3" width="9.14"/>
    <col collapsed="false" customWidth="true" hidden="true" outlineLevel="1" max="22" min="22" style="3" width="17"/>
    <col collapsed="false" customWidth="true" hidden="false" outlineLevel="0" max="23" min="23" style="3" width="14.7"/>
    <col collapsed="false" customWidth="true" hidden="false" outlineLevel="0" max="24" min="24" style="3" width="19.85"/>
    <col collapsed="false" customWidth="true" hidden="true" outlineLevel="1" max="25" min="25" style="3" width="16.14"/>
    <col collapsed="false" customWidth="true" hidden="true" outlineLevel="1" max="26" min="26" style="3" width="12.71"/>
    <col collapsed="false" customWidth="true" hidden="true" outlineLevel="1" max="30" min="27" style="3" width="9.14"/>
    <col collapsed="false" customWidth="true" hidden="false" outlineLevel="0" max="1025" min="31" style="3" width="9.14"/>
  </cols>
  <sheetData>
    <row r="1" customFormat="false" ht="23.25" hidden="false" customHeight="false" outlineLevel="0" collapsed="false">
      <c r="A1" s="154" t="s">
        <v>306</v>
      </c>
    </row>
    <row r="2" s="158" customFormat="true" ht="15" hidden="false" customHeight="true" outlineLevel="0" collapsed="false">
      <c r="A2" s="155" t="s">
        <v>213</v>
      </c>
      <c r="B2" s="156" t="s">
        <v>214</v>
      </c>
      <c r="C2" s="156"/>
      <c r="D2" s="157"/>
      <c r="G2" s="157"/>
      <c r="J2" s="157"/>
      <c r="K2" s="159"/>
      <c r="L2" s="159"/>
      <c r="M2" s="157"/>
      <c r="N2" s="160"/>
      <c r="O2" s="159"/>
      <c r="P2" s="157"/>
      <c r="Q2" s="160"/>
      <c r="R2" s="159"/>
      <c r="S2" s="157"/>
      <c r="T2" s="159"/>
      <c r="U2" s="159"/>
      <c r="V2" s="157"/>
      <c r="W2" s="159"/>
      <c r="Y2" s="158" t="s">
        <v>217</v>
      </c>
      <c r="Z2" s="161" t="n">
        <v>43466</v>
      </c>
      <c r="AB2" s="158" t="s">
        <v>245</v>
      </c>
      <c r="AC2" s="193" t="s">
        <v>246</v>
      </c>
    </row>
    <row r="3" s="158" customFormat="true" ht="15" hidden="false" customHeight="true" outlineLevel="0" collapsed="false">
      <c r="B3" s="156" t="s">
        <v>218</v>
      </c>
      <c r="C3" s="156"/>
      <c r="D3" s="162" t="s">
        <v>219</v>
      </c>
      <c r="K3" s="159"/>
      <c r="L3" s="159"/>
      <c r="M3" s="159"/>
      <c r="N3" s="160"/>
      <c r="O3" s="159"/>
      <c r="P3" s="159"/>
      <c r="Q3" s="160"/>
      <c r="R3" s="159"/>
      <c r="S3" s="159"/>
      <c r="T3" s="159"/>
      <c r="U3" s="159"/>
      <c r="V3" s="159"/>
      <c r="W3" s="159"/>
      <c r="Y3" s="53"/>
      <c r="Z3" s="53"/>
      <c r="AA3" s="53"/>
      <c r="AB3" s="194" t="s">
        <v>248</v>
      </c>
      <c r="AC3" s="168" t="n">
        <f aca="false">'PK-Sätze'!G4</f>
        <v>9.4</v>
      </c>
    </row>
    <row r="4" s="53" customFormat="true" ht="15" hidden="false" customHeight="true" outlineLevel="0" collapsed="false">
      <c r="A4" s="163" t="s">
        <v>220</v>
      </c>
      <c r="B4" s="156" t="s">
        <v>221</v>
      </c>
      <c r="C4" s="156"/>
      <c r="D4" s="164" t="str">
        <f aca="false">IF(D3=Y18,Z18,IF(D3=Y19,Z19,Z20))</f>
        <v>Standardplan</v>
      </c>
      <c r="K4" s="164"/>
      <c r="L4" s="164"/>
      <c r="M4" s="164"/>
      <c r="N4" s="86"/>
      <c r="O4" s="164"/>
      <c r="P4" s="164"/>
      <c r="Q4" s="86"/>
      <c r="R4" s="164"/>
      <c r="S4" s="164"/>
      <c r="T4" s="164"/>
      <c r="U4" s="164"/>
      <c r="V4" s="164"/>
      <c r="W4" s="164"/>
      <c r="Y4" s="53" t="s">
        <v>223</v>
      </c>
      <c r="Z4" s="53" t="n">
        <v>50800</v>
      </c>
      <c r="AB4" s="194" t="s">
        <v>250</v>
      </c>
      <c r="AC4" s="168" t="n">
        <f aca="false">'PK-Sätze'!G5</f>
        <v>11.65</v>
      </c>
    </row>
    <row r="5" s="53" customFormat="true" ht="15" hidden="false" customHeight="true" outlineLevel="0" collapsed="false">
      <c r="A5" s="165"/>
      <c r="B5" s="156" t="s">
        <v>224</v>
      </c>
      <c r="C5" s="156"/>
      <c r="D5" s="166"/>
      <c r="J5" s="255"/>
      <c r="K5" s="256"/>
      <c r="L5" s="256"/>
      <c r="M5" s="256"/>
      <c r="N5" s="257"/>
      <c r="O5" s="256"/>
      <c r="P5" s="256"/>
      <c r="Q5" s="86"/>
      <c r="Y5" s="53" t="s">
        <v>225</v>
      </c>
      <c r="Z5" s="53" t="n">
        <v>54400</v>
      </c>
      <c r="AB5" s="194" t="s">
        <v>252</v>
      </c>
      <c r="AC5" s="168" t="n">
        <f aca="false">'PK-Sätze'!G6</f>
        <v>17.7</v>
      </c>
    </row>
    <row r="6" s="53" customFormat="true" ht="15" hidden="false" customHeight="true" outlineLevel="0" collapsed="false">
      <c r="B6" s="156" t="s">
        <v>226</v>
      </c>
      <c r="C6" s="156"/>
      <c r="D6" s="167"/>
      <c r="N6" s="86"/>
      <c r="Q6" s="86"/>
      <c r="Y6" s="53" t="s">
        <v>227</v>
      </c>
      <c r="Z6" s="53" t="n">
        <v>58000</v>
      </c>
      <c r="AB6" s="194" t="s">
        <v>254</v>
      </c>
      <c r="AC6" s="168" t="n">
        <f aca="false">'PK-Sätze'!G6</f>
        <v>17.7</v>
      </c>
    </row>
    <row r="7" s="53" customFormat="true" ht="15" hidden="false" customHeight="true" outlineLevel="0" collapsed="false">
      <c r="B7" s="156" t="s">
        <v>228</v>
      </c>
      <c r="C7" s="156"/>
      <c r="D7" s="167"/>
      <c r="N7" s="86"/>
      <c r="Q7" s="86"/>
      <c r="Y7" s="53" t="s">
        <v>229</v>
      </c>
      <c r="Z7" s="53" t="n">
        <v>85000</v>
      </c>
      <c r="AB7" s="194" t="s">
        <v>255</v>
      </c>
      <c r="AC7" s="168" t="n">
        <f aca="false">'PK-Sätze'!G7</f>
        <v>22.55</v>
      </c>
    </row>
    <row r="8" s="53" customFormat="true" ht="15" hidden="false" customHeight="true" outlineLevel="0" collapsed="false">
      <c r="B8" s="156" t="s">
        <v>230</v>
      </c>
      <c r="C8" s="156"/>
      <c r="D8" s="167"/>
      <c r="N8" s="86"/>
      <c r="Q8" s="86"/>
      <c r="Y8" s="53" t="s">
        <v>215</v>
      </c>
      <c r="Z8" s="53" t="n">
        <v>88000</v>
      </c>
      <c r="AC8" s="168"/>
    </row>
    <row r="9" s="53" customFormat="true" ht="15" hidden="false" customHeight="false" outlineLevel="0" collapsed="false">
      <c r="B9" s="169" t="s">
        <v>231</v>
      </c>
      <c r="C9" s="169"/>
      <c r="D9" s="170" t="s">
        <v>260</v>
      </c>
      <c r="N9" s="86"/>
      <c r="Q9" s="86"/>
      <c r="AC9" s="168"/>
    </row>
    <row r="10" s="171" customFormat="true" ht="15.75" hidden="false" customHeight="false" outlineLevel="0" collapsed="false">
      <c r="C10" s="172"/>
      <c r="N10" s="173"/>
      <c r="Q10" s="173"/>
      <c r="Y10" s="171" t="s">
        <v>216</v>
      </c>
      <c r="Z10" s="171" t="n">
        <v>92000</v>
      </c>
      <c r="AB10" s="171" t="s">
        <v>283</v>
      </c>
      <c r="AC10" s="175"/>
    </row>
    <row r="11" s="53" customFormat="true" ht="15" hidden="false" customHeight="false" outlineLevel="0" collapsed="false">
      <c r="A11" s="53" t="s">
        <v>278</v>
      </c>
      <c r="B11" s="176" t="n">
        <v>1</v>
      </c>
      <c r="C11" s="258"/>
      <c r="D11" s="178" t="n">
        <f aca="false">+C11/12</f>
        <v>0</v>
      </c>
      <c r="E11" s="176" t="n">
        <v>1</v>
      </c>
      <c r="F11" s="258"/>
      <c r="G11" s="179"/>
      <c r="H11" s="176" t="n">
        <v>1</v>
      </c>
      <c r="I11" s="258"/>
      <c r="J11" s="180"/>
      <c r="K11" s="176" t="n">
        <v>1</v>
      </c>
      <c r="L11" s="258"/>
      <c r="M11" s="180"/>
      <c r="N11" s="176" t="n">
        <v>1</v>
      </c>
      <c r="O11" s="258"/>
      <c r="P11" s="180"/>
      <c r="Q11" s="176" t="n">
        <v>1</v>
      </c>
      <c r="R11" s="258"/>
      <c r="S11" s="180"/>
      <c r="T11" s="176" t="n">
        <v>1</v>
      </c>
      <c r="U11" s="258"/>
      <c r="V11" s="180"/>
      <c r="Y11" s="53" t="s">
        <v>235</v>
      </c>
      <c r="Z11" s="164" t="n">
        <v>102800</v>
      </c>
      <c r="AB11" s="194" t="s">
        <v>248</v>
      </c>
      <c r="AC11" s="168" t="n">
        <f aca="false">'PK-Sätze'!G17</f>
        <v>9.4</v>
      </c>
    </row>
    <row r="12" s="136" customFormat="true" ht="15" hidden="false" customHeight="false" outlineLevel="0" collapsed="false">
      <c r="A12" s="136" t="s">
        <v>239</v>
      </c>
      <c r="B12" s="186" t="n">
        <f aca="false">+D5</f>
        <v>0</v>
      </c>
      <c r="C12" s="187" t="n">
        <f aca="false">+C11*B12</f>
        <v>0</v>
      </c>
      <c r="D12" s="188"/>
      <c r="E12" s="186" t="n">
        <f aca="false">+$D$5</f>
        <v>0</v>
      </c>
      <c r="F12" s="187" t="n">
        <f aca="false">+F11*E12</f>
        <v>0</v>
      </c>
      <c r="G12" s="188"/>
      <c r="H12" s="186" t="n">
        <f aca="false">+$D$5</f>
        <v>0</v>
      </c>
      <c r="I12" s="187" t="n">
        <f aca="false">+I11*H12</f>
        <v>0</v>
      </c>
      <c r="J12" s="188"/>
      <c r="K12" s="186" t="n">
        <f aca="false">+$D$5</f>
        <v>0</v>
      </c>
      <c r="L12" s="187" t="n">
        <f aca="false">+L11*K12</f>
        <v>0</v>
      </c>
      <c r="M12" s="188"/>
      <c r="N12" s="186" t="n">
        <f aca="false">+$D$5</f>
        <v>0</v>
      </c>
      <c r="O12" s="187" t="n">
        <f aca="false">+O11*N12</f>
        <v>0</v>
      </c>
      <c r="P12" s="188"/>
      <c r="Q12" s="186" t="n">
        <f aca="false">+$D$5</f>
        <v>0</v>
      </c>
      <c r="R12" s="187" t="n">
        <f aca="false">+R11*Q12</f>
        <v>0</v>
      </c>
      <c r="S12" s="188"/>
      <c r="T12" s="186" t="n">
        <f aca="false">+$D$5</f>
        <v>0</v>
      </c>
      <c r="U12" s="187" t="n">
        <f aca="false">+U11*T12</f>
        <v>0</v>
      </c>
      <c r="V12" s="188"/>
      <c r="Y12" s="53" t="s">
        <v>237</v>
      </c>
      <c r="Z12" s="164" t="n">
        <v>70300</v>
      </c>
      <c r="AA12" s="53"/>
      <c r="AB12" s="194" t="s">
        <v>250</v>
      </c>
      <c r="AC12" s="168" t="n">
        <f aca="false">'PK-Sätze'!G18</f>
        <v>11.65</v>
      </c>
    </row>
    <row r="13" s="136" customFormat="true" ht="15" hidden="false" customHeight="false" outlineLevel="0" collapsed="false">
      <c r="A13" s="136" t="s">
        <v>307</v>
      </c>
      <c r="B13" s="186"/>
      <c r="C13" s="189" t="n">
        <f aca="false">IF(C11/100*(B12*100)&lt;=$AB$25,0,IF(C11&gt;($AB$24*100/30),C11-$AB$24,C11*0.7))</f>
        <v>0</v>
      </c>
      <c r="D13" s="188"/>
      <c r="E13" s="186"/>
      <c r="F13" s="189" t="n">
        <f aca="false">IF(F11/100*(E12*100)&lt;=$AB$25,0,IF(F11&gt;($AB$24*100/30),F11-$AB$24,F11*0.7))</f>
        <v>0</v>
      </c>
      <c r="G13" s="188"/>
      <c r="H13" s="186"/>
      <c r="I13" s="189" t="n">
        <f aca="false">IF(I11/100*(H12*100)&lt;=$AB$25,0,IF(I11&gt;($AB$24*100/30),I11-$AB$24,I11*0.7))</f>
        <v>0</v>
      </c>
      <c r="J13" s="188"/>
      <c r="K13" s="186"/>
      <c r="L13" s="189" t="n">
        <f aca="false">IF(L11/100*(K12*100)&lt;=$AB$25,0,IF(L11&gt;($AB$24*100/30),L11-$AB$24,L11*0.7))</f>
        <v>0</v>
      </c>
      <c r="M13" s="188"/>
      <c r="N13" s="186"/>
      <c r="O13" s="189" t="n">
        <f aca="false">IF(O11/100*(N12*100)&lt;=$AB$25,0,IF(O11&gt;($AB$24*100/30),O11-$AB$24,O11*0.7))</f>
        <v>0</v>
      </c>
      <c r="P13" s="188"/>
      <c r="Q13" s="186"/>
      <c r="R13" s="189" t="n">
        <f aca="false">IF(R11/100*(Q12*100)&lt;=$AB$25,0,IF(R11&gt;($AB$24*100/30),R11-$AB$24,R11*0.7))</f>
        <v>0</v>
      </c>
      <c r="S13" s="188"/>
      <c r="T13" s="186"/>
      <c r="U13" s="189" t="n">
        <f aca="false">IF(U11/100*(T12*100)&lt;=$AB$25,0,IF(U11&gt;($AB$24*100/30),U11-$AB$24,U11*0.7))</f>
        <v>0</v>
      </c>
      <c r="V13" s="188"/>
      <c r="Y13" s="53" t="s">
        <v>238</v>
      </c>
      <c r="Z13" s="53" t="n">
        <v>75300</v>
      </c>
      <c r="AB13" s="194" t="s">
        <v>252</v>
      </c>
      <c r="AC13" s="168" t="n">
        <f aca="false">'PK-Sätze'!G19</f>
        <v>19.55</v>
      </c>
    </row>
    <row r="14" s="53" customFormat="true" ht="15" hidden="false" customHeight="false" outlineLevel="0" collapsed="false">
      <c r="B14" s="190"/>
      <c r="C14" s="182"/>
      <c r="D14" s="185"/>
      <c r="E14" s="190"/>
      <c r="F14" s="70"/>
      <c r="G14" s="185"/>
      <c r="H14" s="190"/>
      <c r="I14" s="70"/>
      <c r="J14" s="185"/>
      <c r="K14" s="190"/>
      <c r="L14" s="70"/>
      <c r="M14" s="185"/>
      <c r="N14" s="191"/>
      <c r="O14" s="70"/>
      <c r="P14" s="185"/>
      <c r="Q14" s="191"/>
      <c r="R14" s="70"/>
      <c r="S14" s="185"/>
      <c r="T14" s="191"/>
      <c r="U14" s="70"/>
      <c r="V14" s="185"/>
      <c r="Y14" s="53" t="s">
        <v>240</v>
      </c>
      <c r="Z14" s="53" t="n">
        <v>80320</v>
      </c>
      <c r="AB14" s="194" t="s">
        <v>254</v>
      </c>
      <c r="AC14" s="168" t="n">
        <f aca="false">'PK-Sätze'!G19</f>
        <v>19.55</v>
      </c>
    </row>
    <row r="15" s="53" customFormat="true" ht="15" hidden="true" customHeight="false" outlineLevel="1" collapsed="false">
      <c r="A15" s="53" t="s">
        <v>243</v>
      </c>
      <c r="B15" s="192" t="n">
        <f aca="false">'SV-Sätze'!C8</f>
        <v>0.05125</v>
      </c>
      <c r="C15" s="182" t="n">
        <f aca="false">+$B$15*C12</f>
        <v>0</v>
      </c>
      <c r="D15" s="183"/>
      <c r="E15" s="190"/>
      <c r="F15" s="182" t="n">
        <f aca="false">+$B$15*F12</f>
        <v>0</v>
      </c>
      <c r="G15" s="185"/>
      <c r="H15" s="190"/>
      <c r="I15" s="182" t="n">
        <f aca="false">+$B$15*I12</f>
        <v>0</v>
      </c>
      <c r="J15" s="185"/>
      <c r="K15" s="190"/>
      <c r="L15" s="182" t="n">
        <f aca="false">+$B$15*L12</f>
        <v>0</v>
      </c>
      <c r="M15" s="185"/>
      <c r="N15" s="191"/>
      <c r="O15" s="182" t="n">
        <f aca="false">+$B$15*O12</f>
        <v>0</v>
      </c>
      <c r="P15" s="185"/>
      <c r="Q15" s="191"/>
      <c r="R15" s="182" t="n">
        <f aca="false">+$B$15*R12</f>
        <v>0</v>
      </c>
      <c r="S15" s="185"/>
      <c r="T15" s="190"/>
      <c r="U15" s="182" t="n">
        <f aca="false">+$B$15*U12</f>
        <v>0</v>
      </c>
      <c r="V15" s="185"/>
      <c r="Y15" s="53" t="s">
        <v>242</v>
      </c>
      <c r="Z15" s="164" t="n">
        <v>87663</v>
      </c>
      <c r="AB15" s="194" t="s">
        <v>255</v>
      </c>
      <c r="AC15" s="168" t="n">
        <f aca="false">'PK-Sätze'!G20</f>
        <v>24.4</v>
      </c>
    </row>
    <row r="16" s="53" customFormat="true" ht="15" hidden="true" customHeight="false" outlineLevel="1" collapsed="false">
      <c r="A16" s="53" t="s">
        <v>244</v>
      </c>
      <c r="B16" s="240" t="n">
        <f aca="false">'SV-Sätze'!C9</f>
        <v>0.006</v>
      </c>
      <c r="C16" s="182" t="n">
        <f aca="false">$B$16*C12</f>
        <v>0</v>
      </c>
      <c r="D16" s="183"/>
      <c r="E16" s="190"/>
      <c r="F16" s="182" t="n">
        <f aca="false">$B$16*F12</f>
        <v>0</v>
      </c>
      <c r="G16" s="185"/>
      <c r="H16" s="190"/>
      <c r="I16" s="182" t="n">
        <f aca="false">$B$16*I12</f>
        <v>0</v>
      </c>
      <c r="J16" s="185"/>
      <c r="K16" s="190"/>
      <c r="L16" s="182" t="n">
        <f aca="false">$B$16*L12</f>
        <v>0</v>
      </c>
      <c r="M16" s="185"/>
      <c r="N16" s="191"/>
      <c r="O16" s="182" t="n">
        <f aca="false">$B$16*O12</f>
        <v>0</v>
      </c>
      <c r="P16" s="185"/>
      <c r="Q16" s="191"/>
      <c r="R16" s="182" t="n">
        <f aca="false">$B$16*R12</f>
        <v>0</v>
      </c>
      <c r="S16" s="185"/>
      <c r="T16" s="190"/>
      <c r="U16" s="182" t="n">
        <f aca="false">$B$16*U12</f>
        <v>0</v>
      </c>
      <c r="V16" s="185"/>
      <c r="Z16" s="164"/>
      <c r="AC16" s="168"/>
    </row>
    <row r="17" s="53" customFormat="true" ht="15" hidden="true" customHeight="false" outlineLevel="1" collapsed="false">
      <c r="A17" s="53" t="s">
        <v>247</v>
      </c>
      <c r="B17" s="192" t="n">
        <f aca="false">'SV-Sätze'!C10</f>
        <v>0.011</v>
      </c>
      <c r="C17" s="182" t="n">
        <f aca="false">+$B$17*C12</f>
        <v>0</v>
      </c>
      <c r="D17" s="183"/>
      <c r="E17" s="190"/>
      <c r="F17" s="182" t="n">
        <f aca="false">+$B$17*F12</f>
        <v>0</v>
      </c>
      <c r="G17" s="185"/>
      <c r="H17" s="190"/>
      <c r="I17" s="182" t="n">
        <f aca="false">+$B$17*I12</f>
        <v>0</v>
      </c>
      <c r="J17" s="185"/>
      <c r="K17" s="190"/>
      <c r="L17" s="182" t="n">
        <f aca="false">+$B$17*L12</f>
        <v>0</v>
      </c>
      <c r="M17" s="185"/>
      <c r="N17" s="191"/>
      <c r="O17" s="182" t="n">
        <f aca="false">+$B$17*O12</f>
        <v>0</v>
      </c>
      <c r="P17" s="185"/>
      <c r="Q17" s="191"/>
      <c r="R17" s="182" t="n">
        <f aca="false">+$B$17*R12</f>
        <v>0</v>
      </c>
      <c r="S17" s="185"/>
      <c r="T17" s="190"/>
      <c r="U17" s="182" t="n">
        <f aca="false">+$B$17*U12</f>
        <v>0</v>
      </c>
      <c r="V17" s="185"/>
      <c r="AB17" s="53" t="s">
        <v>285</v>
      </c>
      <c r="AC17" s="168"/>
    </row>
    <row r="18" s="53" customFormat="true" ht="15" hidden="true" customHeight="false" outlineLevel="1" collapsed="false">
      <c r="A18" s="53" t="s">
        <v>249</v>
      </c>
      <c r="B18" s="192" t="n">
        <f aca="false">'SV-Sätze'!C12</f>
        <v>0.001144</v>
      </c>
      <c r="C18" s="182" t="n">
        <f aca="false">+$B$18*C12</f>
        <v>0</v>
      </c>
      <c r="D18" s="183"/>
      <c r="E18" s="190"/>
      <c r="F18" s="182" t="n">
        <f aca="false">+$B$18*F12</f>
        <v>0</v>
      </c>
      <c r="G18" s="185"/>
      <c r="H18" s="190"/>
      <c r="I18" s="182" t="n">
        <f aca="false">+$B$18*I12</f>
        <v>0</v>
      </c>
      <c r="J18" s="185"/>
      <c r="K18" s="190"/>
      <c r="L18" s="182" t="n">
        <f aca="false">+$B$18*L12</f>
        <v>0</v>
      </c>
      <c r="M18" s="185"/>
      <c r="N18" s="191"/>
      <c r="O18" s="182" t="n">
        <f aca="false">+$B$18*O12</f>
        <v>0</v>
      </c>
      <c r="P18" s="185"/>
      <c r="Q18" s="191"/>
      <c r="R18" s="182" t="n">
        <f aca="false">+$B$18*R12</f>
        <v>0</v>
      </c>
      <c r="S18" s="185"/>
      <c r="T18" s="190"/>
      <c r="U18" s="182" t="n">
        <f aca="false">+$B$18*U12</f>
        <v>0</v>
      </c>
      <c r="V18" s="185"/>
      <c r="Y18" s="53" t="s">
        <v>219</v>
      </c>
      <c r="Z18" s="53" t="s">
        <v>222</v>
      </c>
      <c r="AB18" s="194" t="s">
        <v>248</v>
      </c>
      <c r="AC18" s="168" t="n">
        <f aca="false">'PK-Sätze'!G30</f>
        <v>11.25</v>
      </c>
    </row>
    <row r="19" s="53" customFormat="true" ht="15" hidden="true" customHeight="false" outlineLevel="1" collapsed="false">
      <c r="A19" s="53" t="s">
        <v>251</v>
      </c>
      <c r="B19" s="192" t="n">
        <f aca="false">'SV-Sätze'!C13</f>
        <v>0.0026</v>
      </c>
      <c r="C19" s="182" t="n">
        <f aca="false">+$B$19*C12</f>
        <v>0</v>
      </c>
      <c r="D19" s="183"/>
      <c r="E19" s="190"/>
      <c r="F19" s="182" t="n">
        <f aca="false">+$B$19*F12</f>
        <v>0</v>
      </c>
      <c r="G19" s="185"/>
      <c r="H19" s="190"/>
      <c r="I19" s="182" t="n">
        <f aca="false">+$B$19*I12</f>
        <v>0</v>
      </c>
      <c r="J19" s="185"/>
      <c r="K19" s="190"/>
      <c r="L19" s="182" t="n">
        <f aca="false">+$B$19*L12</f>
        <v>0</v>
      </c>
      <c r="M19" s="185"/>
      <c r="N19" s="191"/>
      <c r="O19" s="182" t="n">
        <f aca="false">+$B$19*O12</f>
        <v>0</v>
      </c>
      <c r="P19" s="185"/>
      <c r="Q19" s="191"/>
      <c r="R19" s="182" t="n">
        <f aca="false">+$B$19*R12</f>
        <v>0</v>
      </c>
      <c r="S19" s="185"/>
      <c r="T19" s="190"/>
      <c r="U19" s="182" t="n">
        <f aca="false">+$B$19*U12</f>
        <v>0</v>
      </c>
      <c r="V19" s="185"/>
      <c r="Y19" s="53" t="s">
        <v>282</v>
      </c>
      <c r="Z19" s="53" t="s">
        <v>283</v>
      </c>
      <c r="AB19" s="194" t="s">
        <v>250</v>
      </c>
      <c r="AC19" s="168" t="n">
        <f aca="false">'PK-Sätze'!G31</f>
        <v>13.45</v>
      </c>
    </row>
    <row r="20" s="53" customFormat="true" ht="15" hidden="true" customHeight="false" outlineLevel="1" collapsed="false">
      <c r="A20" s="164" t="s">
        <v>253</v>
      </c>
      <c r="B20" s="192" t="n">
        <f aca="false">IF(D9="ZH",'SV-Sätze'!C16,IF(D9="LU",'SV-Sätze'!C18,0))</f>
        <v>0.011</v>
      </c>
      <c r="C20" s="99" t="n">
        <f aca="false">+$B$20*C12</f>
        <v>0</v>
      </c>
      <c r="D20" s="183"/>
      <c r="E20" s="190"/>
      <c r="F20" s="99" t="n">
        <f aca="false">+$B$20*F12</f>
        <v>0</v>
      </c>
      <c r="G20" s="185"/>
      <c r="H20" s="190"/>
      <c r="I20" s="99" t="n">
        <f aca="false">+$B$20*I12</f>
        <v>0</v>
      </c>
      <c r="J20" s="185"/>
      <c r="K20" s="190"/>
      <c r="L20" s="99" t="n">
        <f aca="false">+$B$20*L12</f>
        <v>0</v>
      </c>
      <c r="M20" s="185"/>
      <c r="N20" s="191"/>
      <c r="O20" s="99" t="n">
        <f aca="false">+$B$20*O12</f>
        <v>0</v>
      </c>
      <c r="P20" s="185"/>
      <c r="Q20" s="191"/>
      <c r="R20" s="99" t="n">
        <f aca="false">+$B$20*R12</f>
        <v>0</v>
      </c>
      <c r="S20" s="185"/>
      <c r="T20" s="190"/>
      <c r="U20" s="99" t="n">
        <f aca="false">+$B$20*U12</f>
        <v>0</v>
      </c>
      <c r="V20" s="185"/>
      <c r="Y20" s="53" t="s">
        <v>284</v>
      </c>
      <c r="Z20" s="53" t="s">
        <v>285</v>
      </c>
      <c r="AB20" s="194" t="s">
        <v>252</v>
      </c>
      <c r="AC20" s="168" t="n">
        <f aca="false">'PK-Sätze'!G32</f>
        <v>21.45</v>
      </c>
    </row>
    <row r="21" s="53" customFormat="true" ht="15" hidden="true" customHeight="false" outlineLevel="1" collapsed="false">
      <c r="B21" s="190"/>
      <c r="C21" s="182"/>
      <c r="D21" s="183"/>
      <c r="E21" s="190"/>
      <c r="F21" s="182"/>
      <c r="G21" s="185"/>
      <c r="H21" s="190"/>
      <c r="I21" s="182"/>
      <c r="J21" s="185"/>
      <c r="K21" s="190"/>
      <c r="L21" s="182"/>
      <c r="M21" s="185"/>
      <c r="N21" s="191"/>
      <c r="O21" s="182"/>
      <c r="P21" s="185"/>
      <c r="Q21" s="191"/>
      <c r="R21" s="182"/>
      <c r="S21" s="185"/>
      <c r="T21" s="191"/>
      <c r="U21" s="182"/>
      <c r="V21" s="185"/>
      <c r="AB21" s="194" t="s">
        <v>254</v>
      </c>
      <c r="AC21" s="168" t="n">
        <f aca="false">'PK-Sätze'!G32</f>
        <v>21.45</v>
      </c>
    </row>
    <row r="22" s="53" customFormat="true" ht="15" hidden="true" customHeight="false" outlineLevel="1" collapsed="false">
      <c r="A22" s="53" t="s">
        <v>256</v>
      </c>
      <c r="B22" s="259" t="n">
        <f aca="false">IF($D$6&lt;35,AC3%,IF($D$6&lt;45,AC4%,IF($D$6&lt;55,AC5%,IF($D$6&lt;70,AC7%))))</f>
        <v>0.094</v>
      </c>
      <c r="C22" s="182" t="n">
        <f aca="false">IF($D$4="Standardplan",C13*$B$22*B12,"")</f>
        <v>0</v>
      </c>
      <c r="D22" s="183"/>
      <c r="E22" s="190"/>
      <c r="F22" s="182" t="n">
        <f aca="false">IF($D$4="Standardplan",F13*$B$22*E12,"")</f>
        <v>0</v>
      </c>
      <c r="G22" s="185"/>
      <c r="H22" s="190"/>
      <c r="I22" s="182" t="n">
        <f aca="false">IF($D$4="Standardplan",I13*$B$22*H12,"")</f>
        <v>0</v>
      </c>
      <c r="J22" s="185"/>
      <c r="K22" s="190"/>
      <c r="L22" s="182" t="n">
        <f aca="false">IF($D$4="Standardplan",L13*$B$22*K12,"")</f>
        <v>0</v>
      </c>
      <c r="M22" s="185"/>
      <c r="N22" s="191"/>
      <c r="O22" s="182" t="n">
        <f aca="false">IF($D$4="Standardplan",O13*$B$22*N12,"")</f>
        <v>0</v>
      </c>
      <c r="P22" s="185"/>
      <c r="Q22" s="191"/>
      <c r="R22" s="182" t="n">
        <f aca="false">IF($D$4="Standardplan",R13*$B$22*Q12,"")</f>
        <v>0</v>
      </c>
      <c r="S22" s="185"/>
      <c r="T22" s="191"/>
      <c r="U22" s="182" t="n">
        <f aca="false">IF($D$4="Standardplan",U13*$B$22*T12,"")</f>
        <v>0</v>
      </c>
      <c r="V22" s="185"/>
      <c r="AB22" s="194" t="s">
        <v>255</v>
      </c>
      <c r="AC22" s="168" t="n">
        <f aca="false">'PK-Sätze'!G33</f>
        <v>26.25</v>
      </c>
    </row>
    <row r="23" s="53" customFormat="true" ht="15" hidden="true" customHeight="false" outlineLevel="1" collapsed="false">
      <c r="A23" s="53" t="s">
        <v>308</v>
      </c>
      <c r="B23" s="259" t="n">
        <f aca="false">IF($D$6&lt;35,AC11%,IF($D$6&lt;45,AC12%,IF($D$6&lt;55,AC13%,IF($D$6&lt;70,AC15%))))</f>
        <v>0.094</v>
      </c>
      <c r="C23" s="182" t="str">
        <f aca="false">IF($D$4="Kaderplan 1",C13*$B$23*B12,"")</f>
        <v/>
      </c>
      <c r="D23" s="183"/>
      <c r="E23" s="190"/>
      <c r="F23" s="182" t="str">
        <f aca="false">IF($D$4="Kaderplan 1",F13*$B$23*E12,"")</f>
        <v/>
      </c>
      <c r="G23" s="185"/>
      <c r="H23" s="190"/>
      <c r="I23" s="182" t="str">
        <f aca="false">IF($D$4="Kaderplan 1",I13*$B$23*H12,"")</f>
        <v/>
      </c>
      <c r="J23" s="185"/>
      <c r="K23" s="190"/>
      <c r="L23" s="182" t="str">
        <f aca="false">IF($D$4="Kaderplan 1",L13*$B$23*K12,"")</f>
        <v/>
      </c>
      <c r="M23" s="185"/>
      <c r="N23" s="191"/>
      <c r="O23" s="182" t="str">
        <f aca="false">IF($D$4="Kaderplan 1",O13*$B$23*N12,"")</f>
        <v/>
      </c>
      <c r="P23" s="185"/>
      <c r="Q23" s="191"/>
      <c r="R23" s="182" t="str">
        <f aca="false">IF($D$4="Kaderplan 1",R13*$B$23*Q12,"")</f>
        <v/>
      </c>
      <c r="S23" s="185"/>
      <c r="T23" s="191"/>
      <c r="U23" s="182" t="str">
        <f aca="false">IF($D$4="Kaderplan 1",U13*$B$23*T12,"")</f>
        <v/>
      </c>
      <c r="V23" s="185"/>
      <c r="AB23" s="249"/>
      <c r="AC23" s="168"/>
    </row>
    <row r="24" s="53" customFormat="true" ht="15" hidden="true" customHeight="false" outlineLevel="1" collapsed="false">
      <c r="A24" s="53" t="s">
        <v>309</v>
      </c>
      <c r="B24" s="259" t="n">
        <f aca="false">IF($D$6&lt;35,AC18%,IF($D$6&lt;45,AC19%,IF($D$6&lt;55,AC21%,IF($D$6&lt;70,AC22%))))</f>
        <v>0.1125</v>
      </c>
      <c r="C24" s="182" t="str">
        <f aca="false">IF($D$4="Kaderplan 2",C13*$B$24*B12,"")</f>
        <v/>
      </c>
      <c r="D24" s="183"/>
      <c r="E24" s="190"/>
      <c r="F24" s="182" t="str">
        <f aca="false">IF($D$4="Kaderplan 2",F13*$B$24*E12,"")</f>
        <v/>
      </c>
      <c r="G24" s="185"/>
      <c r="H24" s="190"/>
      <c r="I24" s="182" t="str">
        <f aca="false">IF($D$4="Kaderplan 2",I13*$B$24*H12,"")</f>
        <v/>
      </c>
      <c r="J24" s="185"/>
      <c r="K24" s="190"/>
      <c r="L24" s="182" t="str">
        <f aca="false">IF($D$4="Kaderplan 2",L13*$B$24*K12,"")</f>
        <v/>
      </c>
      <c r="M24" s="185"/>
      <c r="N24" s="191"/>
      <c r="O24" s="182" t="str">
        <f aca="false">IF($D$4="Kaderplan 2",O13*$B$24*N12,"")</f>
        <v/>
      </c>
      <c r="P24" s="185"/>
      <c r="Q24" s="191"/>
      <c r="R24" s="182" t="str">
        <f aca="false">IF($D$4="Kaderplan 2",R13*$B$24*Q12,"")</f>
        <v/>
      </c>
      <c r="S24" s="185"/>
      <c r="T24" s="191"/>
      <c r="U24" s="182" t="str">
        <f aca="false">IF($D$4="Kaderplan 2",U13*$B$24*T12,"")</f>
        <v/>
      </c>
      <c r="V24" s="185"/>
      <c r="Y24" s="53" t="s">
        <v>258</v>
      </c>
      <c r="AB24" s="196" t="n">
        <v>24885</v>
      </c>
    </row>
    <row r="25" s="53" customFormat="true" ht="15" hidden="true" customHeight="false" outlineLevel="1" collapsed="false">
      <c r="A25" s="53" t="s">
        <v>257</v>
      </c>
      <c r="B25" s="260" t="n">
        <v>250</v>
      </c>
      <c r="C25" s="182" t="n">
        <f aca="false">IF(C13&gt;0,$B$25,0)</f>
        <v>0</v>
      </c>
      <c r="D25" s="183"/>
      <c r="E25" s="190"/>
      <c r="F25" s="182" t="n">
        <f aca="false">IF(F13&gt;0,$B$25,0)</f>
        <v>0</v>
      </c>
      <c r="G25" s="185"/>
      <c r="H25" s="190"/>
      <c r="I25" s="182" t="n">
        <f aca="false">IF(I13&gt;0,$B$25,0)</f>
        <v>0</v>
      </c>
      <c r="J25" s="185"/>
      <c r="K25" s="190"/>
      <c r="L25" s="182" t="n">
        <f aca="false">IF(L13&gt;0,$B$25,0)</f>
        <v>0</v>
      </c>
      <c r="M25" s="185"/>
      <c r="N25" s="191"/>
      <c r="O25" s="182" t="n">
        <f aca="false">IF(O13&gt;0,$B$25,0)</f>
        <v>0</v>
      </c>
      <c r="P25" s="185"/>
      <c r="Q25" s="191"/>
      <c r="R25" s="182" t="n">
        <f aca="false">IF(R13&gt;0,$B$25,0)</f>
        <v>0</v>
      </c>
      <c r="S25" s="185"/>
      <c r="T25" s="191"/>
      <c r="U25" s="182" t="n">
        <f aca="false">IF(U13&gt;0,$B$25,0)</f>
        <v>0</v>
      </c>
      <c r="V25" s="185"/>
      <c r="Y25" s="53" t="s">
        <v>259</v>
      </c>
      <c r="AB25" s="197"/>
    </row>
    <row r="26" s="53" customFormat="true" ht="15" hidden="true" customHeight="false" outlineLevel="1" collapsed="false">
      <c r="B26" s="190"/>
      <c r="C26" s="182"/>
      <c r="D26" s="183"/>
      <c r="E26" s="190"/>
      <c r="F26" s="70"/>
      <c r="G26" s="185"/>
      <c r="H26" s="190"/>
      <c r="I26" s="70"/>
      <c r="J26" s="185"/>
      <c r="K26" s="190"/>
      <c r="L26" s="70"/>
      <c r="M26" s="185"/>
      <c r="N26" s="191"/>
      <c r="O26" s="70"/>
      <c r="P26" s="185"/>
      <c r="Q26" s="191"/>
      <c r="R26" s="70"/>
      <c r="S26" s="185"/>
      <c r="T26" s="191"/>
      <c r="U26" s="70"/>
      <c r="V26" s="185"/>
      <c r="Y26" s="164" t="s">
        <v>231</v>
      </c>
      <c r="Z26" s="164"/>
      <c r="AA26" s="164"/>
      <c r="AB26" s="241" t="s">
        <v>260</v>
      </c>
    </row>
    <row r="27" s="53" customFormat="true" ht="15" hidden="true" customHeight="false" outlineLevel="1" collapsed="false">
      <c r="A27" s="53" t="s">
        <v>253</v>
      </c>
      <c r="B27" s="190"/>
      <c r="C27" s="189"/>
      <c r="D27" s="183"/>
      <c r="E27" s="190"/>
      <c r="F27" s="70"/>
      <c r="G27" s="185"/>
      <c r="H27" s="190"/>
      <c r="I27" s="70"/>
      <c r="J27" s="185"/>
      <c r="K27" s="190"/>
      <c r="L27" s="70"/>
      <c r="M27" s="185"/>
      <c r="N27" s="191"/>
      <c r="O27" s="70"/>
      <c r="P27" s="185"/>
      <c r="Q27" s="191"/>
      <c r="R27" s="70"/>
      <c r="S27" s="185"/>
      <c r="T27" s="191"/>
      <c r="U27" s="70"/>
      <c r="V27" s="185"/>
      <c r="Y27" s="164"/>
      <c r="Z27" s="164"/>
      <c r="AA27" s="164"/>
      <c r="AB27" s="241" t="s">
        <v>232</v>
      </c>
    </row>
    <row r="28" s="53" customFormat="true" ht="15" hidden="true" customHeight="false" outlineLevel="1" collapsed="false">
      <c r="A28" s="53" t="s">
        <v>261</v>
      </c>
      <c r="B28" s="199" t="n">
        <f aca="false">IF($D$9="ZH",FAK!F9-FAK!$F$17,IF($D$9="LU",FAK!F9-FAK!$F$19,""))</f>
        <v>2097</v>
      </c>
      <c r="C28" s="182" t="n">
        <f aca="false">IF($D$7&lt;2,$D$7*B28,B28*1)</f>
        <v>0</v>
      </c>
      <c r="D28" s="185"/>
      <c r="E28" s="190"/>
      <c r="F28" s="182" t="n">
        <f aca="false">+C28</f>
        <v>0</v>
      </c>
      <c r="G28" s="185"/>
      <c r="H28" s="190"/>
      <c r="I28" s="182" t="n">
        <f aca="false">+F28</f>
        <v>0</v>
      </c>
      <c r="J28" s="185"/>
      <c r="K28" s="190"/>
      <c r="L28" s="182" t="n">
        <f aca="false">+I28</f>
        <v>0</v>
      </c>
      <c r="M28" s="185"/>
      <c r="N28" s="191"/>
      <c r="O28" s="182" t="n">
        <f aca="false">+L28</f>
        <v>0</v>
      </c>
      <c r="P28" s="185"/>
      <c r="Q28" s="191"/>
      <c r="R28" s="182" t="n">
        <f aca="false">+O28</f>
        <v>0</v>
      </c>
      <c r="S28" s="185"/>
      <c r="T28" s="191"/>
      <c r="U28" s="182" t="n">
        <f aca="false">+R28</f>
        <v>0</v>
      </c>
      <c r="V28" s="185"/>
    </row>
    <row r="29" s="53" customFormat="true" ht="15" hidden="true" customHeight="false" outlineLevel="1" collapsed="false">
      <c r="A29" s="53" t="s">
        <v>262</v>
      </c>
      <c r="B29" s="199" t="n">
        <f aca="false">IF($D$9="ZH",FAK!F11-FAK!$F$17,IF($D$9="LU",FAK!F11-FAK!$F$19,""))</f>
        <v>504</v>
      </c>
      <c r="C29" s="182" t="n">
        <f aca="false">IF($D$7&gt;1,($D$7-1)*B29,0)</f>
        <v>0</v>
      </c>
      <c r="D29" s="185"/>
      <c r="E29" s="190"/>
      <c r="F29" s="182" t="n">
        <f aca="false">+C29</f>
        <v>0</v>
      </c>
      <c r="G29" s="185"/>
      <c r="H29" s="190"/>
      <c r="I29" s="182" t="n">
        <f aca="false">+F29</f>
        <v>0</v>
      </c>
      <c r="J29" s="185"/>
      <c r="K29" s="190"/>
      <c r="L29" s="182" t="n">
        <f aca="false">+I29</f>
        <v>0</v>
      </c>
      <c r="M29" s="185"/>
      <c r="N29" s="191"/>
      <c r="O29" s="182" t="n">
        <f aca="false">+L29</f>
        <v>0</v>
      </c>
      <c r="P29" s="185"/>
      <c r="Q29" s="191"/>
      <c r="R29" s="182" t="n">
        <f aca="false">+O29</f>
        <v>0</v>
      </c>
      <c r="S29" s="185"/>
      <c r="T29" s="191"/>
      <c r="U29" s="182" t="n">
        <f aca="false">+S29</f>
        <v>0</v>
      </c>
      <c r="V29" s="185"/>
    </row>
    <row r="30" s="53" customFormat="true" ht="15" hidden="true" customHeight="false" outlineLevel="1" collapsed="false">
      <c r="A30" s="53" t="s">
        <v>263</v>
      </c>
      <c r="B30" s="199" t="n">
        <f aca="false">IF($D$9="ZH",FAK!F12-FAK!$F$18,IF($D$9="LU",FAK!F12-FAK!$F$20,""))</f>
        <v>282</v>
      </c>
      <c r="C30" s="182" t="n">
        <f aca="false">+D8*B30</f>
        <v>0</v>
      </c>
      <c r="D30" s="185"/>
      <c r="E30" s="190"/>
      <c r="F30" s="182" t="n">
        <f aca="false">+C30</f>
        <v>0</v>
      </c>
      <c r="G30" s="185"/>
      <c r="H30" s="190"/>
      <c r="I30" s="182" t="n">
        <f aca="false">+F30</f>
        <v>0</v>
      </c>
      <c r="J30" s="185"/>
      <c r="K30" s="190"/>
      <c r="L30" s="182" t="n">
        <f aca="false">+I30</f>
        <v>0</v>
      </c>
      <c r="M30" s="185"/>
      <c r="N30" s="191"/>
      <c r="O30" s="182" t="n">
        <f aca="false">+L30</f>
        <v>0</v>
      </c>
      <c r="P30" s="185"/>
      <c r="Q30" s="191"/>
      <c r="R30" s="182" t="n">
        <f aca="false">+O30</f>
        <v>0</v>
      </c>
      <c r="S30" s="185"/>
      <c r="T30" s="191"/>
      <c r="U30" s="182" t="n">
        <f aca="false">+R30</f>
        <v>0</v>
      </c>
      <c r="V30" s="185"/>
    </row>
    <row r="31" s="53" customFormat="true" ht="15" hidden="false" customHeight="false" outlineLevel="0" collapsed="false">
      <c r="B31" s="200"/>
      <c r="C31" s="182"/>
      <c r="D31" s="185"/>
      <c r="E31" s="190"/>
      <c r="F31" s="70"/>
      <c r="G31" s="185"/>
      <c r="H31" s="190"/>
      <c r="I31" s="70"/>
      <c r="J31" s="185"/>
      <c r="K31" s="190"/>
      <c r="L31" s="70"/>
      <c r="M31" s="185"/>
      <c r="N31" s="191"/>
      <c r="O31" s="70"/>
      <c r="P31" s="185"/>
      <c r="Q31" s="191"/>
      <c r="R31" s="70"/>
      <c r="S31" s="185"/>
      <c r="T31" s="191"/>
      <c r="U31" s="70"/>
      <c r="V31" s="185"/>
    </row>
    <row r="32" s="53" customFormat="true" ht="15" hidden="false" customHeight="false" outlineLevel="0" collapsed="false">
      <c r="A32" s="201"/>
      <c r="B32" s="202"/>
      <c r="C32" s="203"/>
      <c r="D32" s="204"/>
      <c r="E32" s="190"/>
      <c r="F32" s="201"/>
      <c r="G32" s="204"/>
      <c r="H32" s="190"/>
      <c r="I32" s="201"/>
      <c r="J32" s="204"/>
      <c r="K32" s="190"/>
      <c r="L32" s="201"/>
      <c r="M32" s="204"/>
      <c r="N32" s="191"/>
      <c r="O32" s="201"/>
      <c r="P32" s="204"/>
      <c r="Q32" s="191"/>
      <c r="R32" s="201"/>
      <c r="S32" s="204"/>
      <c r="T32" s="191"/>
      <c r="U32" s="201"/>
      <c r="V32" s="204"/>
      <c r="W32" s="205"/>
    </row>
    <row r="33" s="53" customFormat="true" ht="15" hidden="false" customHeight="false" outlineLevel="0" collapsed="false">
      <c r="A33" s="206"/>
      <c r="B33" s="190"/>
      <c r="C33" s="207" t="n">
        <v>2019</v>
      </c>
      <c r="D33" s="185"/>
      <c r="E33" s="190"/>
      <c r="F33" s="207" t="n">
        <v>2020</v>
      </c>
      <c r="G33" s="185"/>
      <c r="H33" s="190"/>
      <c r="I33" s="207" t="n">
        <v>2021</v>
      </c>
      <c r="J33" s="185"/>
      <c r="K33" s="190"/>
      <c r="L33" s="207" t="n">
        <v>2022</v>
      </c>
      <c r="M33" s="185"/>
      <c r="N33" s="191"/>
      <c r="O33" s="207" t="n">
        <v>2023</v>
      </c>
      <c r="P33" s="185"/>
      <c r="Q33" s="191"/>
      <c r="R33" s="207" t="n">
        <v>2024</v>
      </c>
      <c r="S33" s="185"/>
      <c r="T33" s="191"/>
      <c r="U33" s="207" t="n">
        <v>2025</v>
      </c>
      <c r="V33" s="185"/>
      <c r="W33" s="208" t="s">
        <v>264</v>
      </c>
    </row>
    <row r="34" s="53" customFormat="true" ht="15" hidden="false" customHeight="false" outlineLevel="0" collapsed="false">
      <c r="A34" s="209"/>
      <c r="B34" s="190"/>
      <c r="C34" s="210"/>
      <c r="D34" s="185"/>
      <c r="E34" s="190"/>
      <c r="F34" s="211" t="n">
        <v>1.02</v>
      </c>
      <c r="G34" s="185" t="s">
        <v>265</v>
      </c>
      <c r="H34" s="190"/>
      <c r="I34" s="211" t="n">
        <v>1.02</v>
      </c>
      <c r="J34" s="185" t="s">
        <v>265</v>
      </c>
      <c r="K34" s="190"/>
      <c r="L34" s="211" t="n">
        <v>1.02</v>
      </c>
      <c r="M34" s="185" t="s">
        <v>265</v>
      </c>
      <c r="N34" s="191"/>
      <c r="O34" s="211" t="n">
        <v>1.02</v>
      </c>
      <c r="P34" s="185" t="s">
        <v>265</v>
      </c>
      <c r="Q34" s="191"/>
      <c r="R34" s="211" t="n">
        <v>1.02</v>
      </c>
      <c r="S34" s="185" t="s">
        <v>265</v>
      </c>
      <c r="T34" s="191"/>
      <c r="U34" s="211" t="n">
        <v>1.02</v>
      </c>
      <c r="V34" s="185" t="s">
        <v>265</v>
      </c>
      <c r="W34" s="208"/>
    </row>
    <row r="35" s="53" customFormat="true" ht="15" hidden="false" customHeight="false" outlineLevel="0" collapsed="false">
      <c r="A35" s="209"/>
      <c r="B35" s="190"/>
      <c r="C35" s="212"/>
      <c r="D35" s="185"/>
      <c r="E35" s="190"/>
      <c r="F35" s="212"/>
      <c r="G35" s="185"/>
      <c r="H35" s="190"/>
      <c r="I35" s="212"/>
      <c r="J35" s="185"/>
      <c r="K35" s="190"/>
      <c r="L35" s="212"/>
      <c r="M35" s="185"/>
      <c r="N35" s="191"/>
      <c r="O35" s="212"/>
      <c r="P35" s="185"/>
      <c r="Q35" s="191"/>
      <c r="R35" s="212"/>
      <c r="S35" s="185"/>
      <c r="T35" s="191"/>
      <c r="U35" s="212"/>
      <c r="V35" s="185"/>
      <c r="W35" s="208"/>
    </row>
    <row r="36" s="53" customFormat="true" ht="15" hidden="false" customHeight="false" outlineLevel="0" collapsed="false">
      <c r="A36" s="209"/>
      <c r="B36" s="190"/>
      <c r="C36" s="212" t="s">
        <v>266</v>
      </c>
      <c r="D36" s="185" t="s">
        <v>267</v>
      </c>
      <c r="E36" s="190"/>
      <c r="F36" s="212" t="s">
        <v>266</v>
      </c>
      <c r="G36" s="185" t="s">
        <v>267</v>
      </c>
      <c r="H36" s="190"/>
      <c r="I36" s="212" t="s">
        <v>266</v>
      </c>
      <c r="J36" s="185" t="s">
        <v>267</v>
      </c>
      <c r="K36" s="190"/>
      <c r="L36" s="212" t="s">
        <v>266</v>
      </c>
      <c r="M36" s="185" t="s">
        <v>267</v>
      </c>
      <c r="N36" s="191"/>
      <c r="O36" s="212" t="s">
        <v>266</v>
      </c>
      <c r="P36" s="185" t="s">
        <v>267</v>
      </c>
      <c r="Q36" s="191"/>
      <c r="R36" s="212" t="s">
        <v>266</v>
      </c>
      <c r="S36" s="185" t="s">
        <v>267</v>
      </c>
      <c r="T36" s="191"/>
      <c r="U36" s="212" t="s">
        <v>266</v>
      </c>
      <c r="V36" s="185" t="s">
        <v>267</v>
      </c>
      <c r="W36" s="208"/>
    </row>
    <row r="37" s="53" customFormat="true" ht="15" hidden="false" customHeight="false" outlineLevel="0" collapsed="false">
      <c r="A37" s="209" t="s">
        <v>268</v>
      </c>
      <c r="B37" s="190"/>
      <c r="C37" s="212" t="n">
        <f aca="false">+C12+C28+C29+C30</f>
        <v>0</v>
      </c>
      <c r="D37" s="184" t="n">
        <f aca="false">+C37/12</f>
        <v>0</v>
      </c>
      <c r="E37" s="190"/>
      <c r="F37" s="212" t="n">
        <f aca="false">(+F12+F28+F29+F30)*F34</f>
        <v>0</v>
      </c>
      <c r="G37" s="184" t="n">
        <f aca="false">+F37/12</f>
        <v>0</v>
      </c>
      <c r="H37" s="190"/>
      <c r="I37" s="212" t="n">
        <f aca="false">(+I12+I28+I29+I30)*I34^2</f>
        <v>0</v>
      </c>
      <c r="J37" s="184" t="n">
        <f aca="false">+I37/12</f>
        <v>0</v>
      </c>
      <c r="K37" s="190"/>
      <c r="L37" s="212" t="n">
        <f aca="false">(+L12+L28+L29+L30)*L34^3</f>
        <v>0</v>
      </c>
      <c r="M37" s="184" t="n">
        <f aca="false">+L37/12</f>
        <v>0</v>
      </c>
      <c r="N37" s="199"/>
      <c r="O37" s="212" t="n">
        <f aca="false">(+O12+O28+O29+O30)*O34^4</f>
        <v>0</v>
      </c>
      <c r="P37" s="184" t="n">
        <f aca="false">+O37/12</f>
        <v>0</v>
      </c>
      <c r="Q37" s="199"/>
      <c r="R37" s="212" t="n">
        <f aca="false">(+R12+R28+R29+R30)*R34^5</f>
        <v>0</v>
      </c>
      <c r="S37" s="184" t="n">
        <f aca="false">+R37/12</f>
        <v>0</v>
      </c>
      <c r="T37" s="199"/>
      <c r="U37" s="212" t="n">
        <f aca="false">(+U12+U28+U29+U30)*U34^6</f>
        <v>0</v>
      </c>
      <c r="V37" s="184" t="n">
        <f aca="false">+U37/12</f>
        <v>0</v>
      </c>
      <c r="W37" s="213" t="n">
        <f aca="false">+I37+F37+C37+L37+O37+R37+U37</f>
        <v>0</v>
      </c>
    </row>
    <row r="38" s="53" customFormat="true" ht="15" hidden="false" customHeight="false" outlineLevel="0" collapsed="false">
      <c r="A38" s="209" t="s">
        <v>269</v>
      </c>
      <c r="B38" s="192" t="e">
        <f aca="false">+C38/C37</f>
        <v>#DIV/0!</v>
      </c>
      <c r="C38" s="212" t="n">
        <f aca="false">SUM(C15:C25)</f>
        <v>0</v>
      </c>
      <c r="D38" s="184" t="n">
        <f aca="false">+C38/12</f>
        <v>0</v>
      </c>
      <c r="E38" s="190"/>
      <c r="F38" s="212" t="n">
        <f aca="false">SUM(F15:F24)</f>
        <v>0</v>
      </c>
      <c r="G38" s="184" t="n">
        <f aca="false">+F38/12</f>
        <v>0</v>
      </c>
      <c r="H38" s="190"/>
      <c r="I38" s="212" t="n">
        <f aca="false">SUM(I15:I24)</f>
        <v>0</v>
      </c>
      <c r="J38" s="184" t="n">
        <f aca="false">+I38/12</f>
        <v>0</v>
      </c>
      <c r="K38" s="190"/>
      <c r="L38" s="212" t="n">
        <f aca="false">SUM(L15:L24)</f>
        <v>0</v>
      </c>
      <c r="M38" s="184" t="n">
        <f aca="false">+L38/12</f>
        <v>0</v>
      </c>
      <c r="N38" s="199"/>
      <c r="O38" s="212" t="n">
        <f aca="false">SUM(O15:O24)</f>
        <v>0</v>
      </c>
      <c r="P38" s="184" t="n">
        <f aca="false">+O38/12</f>
        <v>0</v>
      </c>
      <c r="Q38" s="199"/>
      <c r="R38" s="212" t="n">
        <f aca="false">SUM(R15:R24)</f>
        <v>0</v>
      </c>
      <c r="S38" s="184" t="n">
        <f aca="false">+R38/12</f>
        <v>0</v>
      </c>
      <c r="T38" s="199"/>
      <c r="U38" s="212" t="n">
        <f aca="false">SUM(U15:U24)</f>
        <v>0</v>
      </c>
      <c r="V38" s="184" t="n">
        <f aca="false">+U38/12</f>
        <v>0</v>
      </c>
      <c r="W38" s="213" t="n">
        <f aca="false">+I38+F38+C38+L38+O38+R38+U38</f>
        <v>0</v>
      </c>
    </row>
    <row r="39" s="53" customFormat="true" ht="15" hidden="false" customHeight="false" outlineLevel="0" collapsed="false">
      <c r="A39" s="206" t="s">
        <v>270</v>
      </c>
      <c r="B39" s="214"/>
      <c r="C39" s="215" t="n">
        <f aca="false">+C38+C37</f>
        <v>0</v>
      </c>
      <c r="D39" s="216" t="n">
        <f aca="false">+D38+D37</f>
        <v>0</v>
      </c>
      <c r="E39" s="190"/>
      <c r="F39" s="215" t="n">
        <f aca="false">+F38+F37</f>
        <v>0</v>
      </c>
      <c r="G39" s="216" t="n">
        <f aca="false">+G38+G37</f>
        <v>0</v>
      </c>
      <c r="H39" s="190"/>
      <c r="I39" s="215" t="n">
        <f aca="false">+I38+I37</f>
        <v>0</v>
      </c>
      <c r="J39" s="216" t="n">
        <f aca="false">+J38+J37</f>
        <v>0</v>
      </c>
      <c r="K39" s="190"/>
      <c r="L39" s="215" t="n">
        <f aca="false">+L38+L37</f>
        <v>0</v>
      </c>
      <c r="M39" s="216" t="n">
        <f aca="false">+M38+M37</f>
        <v>0</v>
      </c>
      <c r="N39" s="217"/>
      <c r="O39" s="215" t="n">
        <f aca="false">+O38+O37</f>
        <v>0</v>
      </c>
      <c r="P39" s="216" t="n">
        <f aca="false">+P38+P37</f>
        <v>0</v>
      </c>
      <c r="Q39" s="217"/>
      <c r="R39" s="215" t="n">
        <f aca="false">+R38+R37</f>
        <v>0</v>
      </c>
      <c r="S39" s="216" t="n">
        <f aca="false">+S38+S37</f>
        <v>0</v>
      </c>
      <c r="T39" s="217"/>
      <c r="U39" s="215" t="n">
        <f aca="false">+U38+U37</f>
        <v>0</v>
      </c>
      <c r="V39" s="216" t="n">
        <f aca="false">+V38+V37</f>
        <v>0</v>
      </c>
      <c r="W39" s="218" t="n">
        <f aca="false">+I39+F39+C39+L39+O39+R39+U39</f>
        <v>0</v>
      </c>
    </row>
    <row r="40" s="53" customFormat="true" ht="15" hidden="false" customHeight="false" outlineLevel="0" collapsed="false">
      <c r="A40" s="219"/>
      <c r="B40" s="220"/>
      <c r="C40" s="221"/>
      <c r="D40" s="222"/>
      <c r="E40" s="190"/>
      <c r="F40" s="219"/>
      <c r="G40" s="222"/>
      <c r="H40" s="190"/>
      <c r="I40" s="219"/>
      <c r="J40" s="222"/>
      <c r="K40" s="190"/>
      <c r="L40" s="219"/>
      <c r="M40" s="222"/>
      <c r="N40" s="191"/>
      <c r="O40" s="219"/>
      <c r="P40" s="222"/>
      <c r="Q40" s="191"/>
      <c r="R40" s="219"/>
      <c r="S40" s="222"/>
      <c r="T40" s="191"/>
      <c r="U40" s="219"/>
      <c r="V40" s="222"/>
      <c r="W40" s="223"/>
    </row>
    <row r="41" s="53" customFormat="true" ht="15" hidden="false" customHeight="false" outlineLevel="0" collapsed="false">
      <c r="B41" s="190"/>
      <c r="C41" s="182"/>
      <c r="D41" s="185"/>
      <c r="E41" s="190"/>
      <c r="F41" s="70"/>
      <c r="G41" s="185"/>
      <c r="H41" s="190"/>
      <c r="I41" s="70"/>
      <c r="J41" s="185"/>
      <c r="K41" s="190"/>
      <c r="L41" s="70"/>
      <c r="M41" s="185"/>
      <c r="N41" s="224"/>
      <c r="O41" s="70"/>
      <c r="P41" s="185"/>
      <c r="Q41" s="224"/>
      <c r="R41" s="70"/>
      <c r="S41" s="185"/>
      <c r="T41" s="224"/>
      <c r="U41" s="70"/>
      <c r="V41" s="185"/>
    </row>
    <row r="42" s="53" customFormat="true" ht="15" hidden="false" customHeight="false" outlineLevel="0" collapsed="false">
      <c r="A42" s="201"/>
      <c r="B42" s="202"/>
      <c r="C42" s="225"/>
      <c r="D42" s="204"/>
      <c r="E42" s="202"/>
      <c r="F42" s="226"/>
      <c r="G42" s="204"/>
      <c r="H42" s="202"/>
      <c r="I42" s="226"/>
      <c r="J42" s="204"/>
      <c r="K42" s="202"/>
      <c r="L42" s="226"/>
      <c r="M42" s="204"/>
      <c r="N42" s="191"/>
      <c r="O42" s="226"/>
      <c r="P42" s="204"/>
      <c r="Q42" s="191"/>
      <c r="R42" s="226"/>
      <c r="S42" s="204"/>
      <c r="T42" s="191"/>
      <c r="U42" s="226"/>
      <c r="V42" s="204"/>
      <c r="W42" s="227" t="s">
        <v>271</v>
      </c>
    </row>
    <row r="43" s="53" customFormat="true" ht="15" hidden="false" customHeight="false" outlineLevel="0" collapsed="false">
      <c r="A43" s="209" t="s">
        <v>272</v>
      </c>
      <c r="B43" s="228"/>
      <c r="C43" s="182"/>
      <c r="D43" s="184" t="n">
        <f aca="false">+D39*B43</f>
        <v>0</v>
      </c>
      <c r="E43" s="228"/>
      <c r="F43" s="70"/>
      <c r="G43" s="184" t="n">
        <f aca="false">+G39*E43</f>
        <v>0</v>
      </c>
      <c r="H43" s="228"/>
      <c r="I43" s="70"/>
      <c r="J43" s="184" t="n">
        <f aca="false">+J39*H43</f>
        <v>0</v>
      </c>
      <c r="K43" s="228"/>
      <c r="L43" s="182"/>
      <c r="M43" s="184" t="n">
        <f aca="false">+M39*K43</f>
        <v>0</v>
      </c>
      <c r="N43" s="228"/>
      <c r="O43" s="182"/>
      <c r="P43" s="184" t="n">
        <f aca="false">+P39*N43</f>
        <v>0</v>
      </c>
      <c r="Q43" s="228"/>
      <c r="R43" s="182"/>
      <c r="S43" s="184" t="n">
        <f aca="false">+S39*Q43</f>
        <v>0</v>
      </c>
      <c r="T43" s="228"/>
      <c r="U43" s="182"/>
      <c r="V43" s="184" t="n">
        <f aca="false">+V39*T43</f>
        <v>0</v>
      </c>
      <c r="W43" s="229" t="n">
        <f aca="false">+J43+G43+D43+M43+P43+S43+V43</f>
        <v>0</v>
      </c>
    </row>
    <row r="44" s="53" customFormat="true" ht="15" hidden="false" customHeight="false" outlineLevel="0" collapsed="false">
      <c r="A44" s="209"/>
      <c r="B44" s="190"/>
      <c r="C44" s="182"/>
      <c r="D44" s="185"/>
      <c r="E44" s="190"/>
      <c r="F44" s="70"/>
      <c r="G44" s="185"/>
      <c r="H44" s="190"/>
      <c r="I44" s="70"/>
      <c r="J44" s="185"/>
      <c r="K44" s="190"/>
      <c r="L44" s="70"/>
      <c r="M44" s="185"/>
      <c r="N44" s="191"/>
      <c r="O44" s="70"/>
      <c r="P44" s="185"/>
      <c r="Q44" s="191"/>
      <c r="R44" s="70"/>
      <c r="S44" s="185"/>
      <c r="T44" s="191"/>
      <c r="U44" s="70"/>
      <c r="V44" s="185"/>
      <c r="W44" s="230"/>
    </row>
    <row r="45" s="53" customFormat="true" ht="15.75" hidden="false" customHeight="false" outlineLevel="0" collapsed="false">
      <c r="A45" s="219"/>
      <c r="B45" s="231"/>
      <c r="C45" s="232"/>
      <c r="D45" s="233"/>
      <c r="E45" s="231"/>
      <c r="F45" s="234"/>
      <c r="G45" s="233"/>
      <c r="H45" s="231"/>
      <c r="I45" s="234"/>
      <c r="J45" s="233"/>
      <c r="K45" s="231"/>
      <c r="L45" s="234"/>
      <c r="M45" s="233"/>
      <c r="N45" s="235"/>
      <c r="O45" s="234"/>
      <c r="P45" s="233"/>
      <c r="Q45" s="235"/>
      <c r="R45" s="234"/>
      <c r="S45" s="233"/>
      <c r="T45" s="235"/>
      <c r="U45" s="234"/>
      <c r="V45" s="233"/>
      <c r="W45" s="236" t="n">
        <f aca="false">+B43+E43+H43+K43+N43+Q43+T43</f>
        <v>0</v>
      </c>
    </row>
    <row r="46" s="53" customFormat="true" ht="15" hidden="false" customHeight="false" outlineLevel="0" collapsed="false">
      <c r="C46" s="52"/>
      <c r="N46" s="86"/>
      <c r="Q46" s="86"/>
    </row>
    <row r="47" s="53" customFormat="true" ht="15" hidden="false" customHeight="false" outlineLevel="0" collapsed="false">
      <c r="C47" s="52"/>
      <c r="N47" s="86"/>
      <c r="Q47" s="86"/>
    </row>
    <row r="48" s="53" customFormat="true" ht="15" hidden="true" customHeight="false" outlineLevel="1" collapsed="false">
      <c r="A48" s="136" t="s">
        <v>273</v>
      </c>
      <c r="C48" s="52"/>
      <c r="N48" s="86"/>
      <c r="Q48" s="86"/>
      <c r="W48" s="237" t="s">
        <v>271</v>
      </c>
      <c r="X48" s="238" t="s">
        <v>273</v>
      </c>
    </row>
    <row r="49" s="53" customFormat="true" ht="15" hidden="true" customHeight="false" outlineLevel="1" collapsed="false">
      <c r="A49" s="53" t="s">
        <v>80</v>
      </c>
      <c r="C49" s="52"/>
      <c r="D49" s="197" t="n">
        <f aca="false">+D43</f>
        <v>0</v>
      </c>
      <c r="E49" s="197"/>
      <c r="F49" s="197"/>
      <c r="G49" s="197" t="n">
        <f aca="false">+G43</f>
        <v>0</v>
      </c>
      <c r="H49" s="197"/>
      <c r="I49" s="197"/>
      <c r="J49" s="197" t="n">
        <f aca="false">+J43</f>
        <v>0</v>
      </c>
      <c r="K49" s="197"/>
      <c r="L49" s="197"/>
      <c r="M49" s="197" t="n">
        <f aca="false">+M43</f>
        <v>0</v>
      </c>
      <c r="N49" s="197"/>
      <c r="O49" s="197"/>
      <c r="P49" s="197" t="n">
        <f aca="false">+P43</f>
        <v>0</v>
      </c>
      <c r="Q49" s="197"/>
      <c r="R49" s="197"/>
      <c r="S49" s="197" t="n">
        <f aca="false">+S43</f>
        <v>0</v>
      </c>
      <c r="T49" s="197"/>
      <c r="U49" s="197"/>
      <c r="V49" s="197" t="n">
        <f aca="false">+V43</f>
        <v>0</v>
      </c>
      <c r="W49" s="239" t="n">
        <f aca="false">SUM(B49:V49)</f>
        <v>0</v>
      </c>
      <c r="X49" s="237" t="s">
        <v>80</v>
      </c>
    </row>
    <row r="50" s="53" customFormat="true" ht="15" hidden="true" customHeight="false" outlineLevel="1" collapsed="false">
      <c r="A50" s="53" t="s">
        <v>123</v>
      </c>
      <c r="C50" s="52"/>
      <c r="D50" s="52" t="n">
        <f aca="false">D49/1.16</f>
        <v>0</v>
      </c>
      <c r="G50" s="52" t="n">
        <f aca="false">G49/1.16</f>
        <v>0</v>
      </c>
      <c r="J50" s="52" t="n">
        <f aca="false">J49/1.16</f>
        <v>0</v>
      </c>
      <c r="M50" s="52" t="n">
        <f aca="false">M49/1.16</f>
        <v>0</v>
      </c>
      <c r="N50" s="86"/>
      <c r="P50" s="52" t="n">
        <f aca="false">P49/1.16</f>
        <v>0</v>
      </c>
      <c r="Q50" s="86"/>
      <c r="S50" s="52" t="n">
        <f aca="false">S49/1.16</f>
        <v>0</v>
      </c>
      <c r="V50" s="52" t="n">
        <f aca="false">V49/1.16</f>
        <v>0</v>
      </c>
      <c r="W50" s="239" t="n">
        <f aca="false">SUM(B50:V50)</f>
        <v>0</v>
      </c>
      <c r="X50" s="237" t="s">
        <v>123</v>
      </c>
    </row>
    <row r="51" s="53" customFormat="true" ht="15" hidden="true" customHeight="false" outlineLevel="1" collapsed="false">
      <c r="A51" s="53" t="s">
        <v>125</v>
      </c>
      <c r="C51" s="52"/>
      <c r="D51" s="52" t="n">
        <f aca="false">D49*0.16</f>
        <v>0</v>
      </c>
      <c r="G51" s="52" t="n">
        <f aca="false">G49*0.16</f>
        <v>0</v>
      </c>
      <c r="J51" s="52" t="n">
        <f aca="false">J49*0.16</f>
        <v>0</v>
      </c>
      <c r="M51" s="52" t="n">
        <f aca="false">M49*0.16</f>
        <v>0</v>
      </c>
      <c r="N51" s="86"/>
      <c r="P51" s="52" t="n">
        <f aca="false">P49*0.16</f>
        <v>0</v>
      </c>
      <c r="Q51" s="86"/>
      <c r="S51" s="52" t="n">
        <f aca="false">S49*0.16</f>
        <v>0</v>
      </c>
      <c r="V51" s="52" t="n">
        <f aca="false">V49*0.16</f>
        <v>0</v>
      </c>
      <c r="W51" s="239" t="n">
        <f aca="false">SUM(B51:V51)</f>
        <v>0</v>
      </c>
      <c r="X51" s="237" t="str">
        <f aca="false">A51</f>
        <v>Social Security (16 %)</v>
      </c>
    </row>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sheetData>
  <sheetProtection sheet="true" objects="true" scenarios="true"/>
  <mergeCells count="7">
    <mergeCell ref="B2:C2"/>
    <mergeCell ref="B3:C3"/>
    <mergeCell ref="B4:C4"/>
    <mergeCell ref="B5:C5"/>
    <mergeCell ref="B6:C6"/>
    <mergeCell ref="B7:C7"/>
    <mergeCell ref="B8:C8"/>
  </mergeCells>
  <conditionalFormatting sqref="D2 G2 J2:V2">
    <cfRule type="cellIs" priority="2" operator="between" aboveAverage="0" equalAverage="0" bottom="0" percent="0" rank="0" text="" dxfId="0">
      <formula>$Y$5</formula>
      <formula>$Y$14</formula>
    </cfRule>
  </conditionalFormatting>
  <dataValidations count="3">
    <dataValidation allowBlank="true" operator="between" showDropDown="false" showErrorMessage="true" showInputMessage="true" sqref="D9" type="list">
      <formula1>$AB$26:$AB$27</formula1>
      <formula2>0</formula2>
    </dataValidation>
    <dataValidation allowBlank="true" operator="between" showDropDown="false" showErrorMessage="true" showInputMessage="true" sqref="K2:L2 N2:O2 Q2:R2 T2:U2" type="list">
      <formula1>$Y$4:$Y$14</formula1>
      <formula2>0</formula2>
    </dataValidation>
    <dataValidation allowBlank="true" operator="between" showDropDown="false" showErrorMessage="true" showInputMessage="true" sqref="D3" type="list">
      <formula1>$Y$18:$Y$20</formula1>
      <formula2>0</formula2>
    </dataValidation>
  </dataValidations>
  <printOptions headings="false" gridLines="false" gridLinesSet="true" horizontalCentered="false" verticalCentered="false"/>
  <pageMargins left="0.196527777777778" right="0.196527777777778" top="0.590277777777778" bottom="0.7875" header="0.511805555555555" footer="0.3937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&amp;L&amp;8&amp;F, &amp;A, 11.07.2019 / AG</oddFooter>
  </headerFooter>
</worksheet>
</file>

<file path=xl/worksheets/sheet14.xml><?xml version="1.0" encoding="utf-8"?>
<worksheet xmlns="http://schemas.openxmlformats.org/spreadsheetml/2006/main" xmlns:r="http://schemas.openxmlformats.org/officeDocument/2006/relationships">
  <sheetPr filterMode="false">
    <tabColor rgb="FF00B050"/>
    <pageSetUpPr fitToPage="true"/>
  </sheetPr>
  <dimension ref="A1:P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2" ySplit="0" topLeftCell="C1" activePane="topRight" state="frozen"/>
      <selection pane="topLeft" activeCell="A1" activeCellId="0" sqref="A1"/>
      <selection pane="topRight" activeCell="T22" activeCellId="0" sqref="T22"/>
    </sheetView>
  </sheetViews>
  <sheetFormatPr defaultRowHeight="15" zeroHeight="false" outlineLevelRow="0" outlineLevelCol="0"/>
  <cols>
    <col collapsed="false" customWidth="true" hidden="false" outlineLevel="0" max="1" min="1" style="261" width="32.71"/>
    <col collapsed="false" customWidth="true" hidden="false" outlineLevel="0" max="2" min="2" style="262" width="1.58"/>
    <col collapsed="false" customWidth="true" hidden="false" outlineLevel="0" max="8" min="3" style="262" width="10.29"/>
    <col collapsed="false" customWidth="true" hidden="false" outlineLevel="0" max="9" min="9" style="262" width="5.14"/>
    <col collapsed="false" customWidth="true" hidden="false" outlineLevel="0" max="11" min="10" style="262" width="9.14"/>
    <col collapsed="false" customWidth="true" hidden="false" outlineLevel="0" max="12" min="12" style="262" width="10.29"/>
    <col collapsed="false" customWidth="true" hidden="false" outlineLevel="0" max="13" min="13" style="262" width="15.86"/>
    <col collapsed="false" customWidth="true" hidden="false" outlineLevel="0" max="14" min="14" style="262" width="9.14"/>
    <col collapsed="false" customWidth="true" hidden="false" outlineLevel="0" max="15" min="15" style="262" width="10.29"/>
    <col collapsed="false" customWidth="true" hidden="false" outlineLevel="0" max="16" min="16" style="262" width="5.14"/>
    <col collapsed="false" customWidth="true" hidden="false" outlineLevel="0" max="1025" min="17" style="0" width="12.57"/>
  </cols>
  <sheetData>
    <row r="1" customFormat="false" ht="15.75" hidden="false" customHeight="false" outlineLevel="0" collapsed="false">
      <c r="C1" s="263" t="s">
        <v>311</v>
      </c>
      <c r="D1" s="263"/>
      <c r="E1" s="263"/>
      <c r="F1" s="263"/>
      <c r="G1" s="263"/>
      <c r="H1" s="263"/>
      <c r="I1" s="263"/>
      <c r="J1" s="263" t="s">
        <v>312</v>
      </c>
      <c r="K1" s="263"/>
      <c r="L1" s="263"/>
      <c r="M1" s="263"/>
      <c r="N1" s="263"/>
      <c r="O1" s="263"/>
      <c r="P1" s="263"/>
    </row>
    <row r="2" customFormat="false" ht="15" hidden="false" customHeight="false" outlineLevel="0" collapsed="false">
      <c r="A2" s="264"/>
    </row>
    <row r="3" customFormat="false" ht="15" hidden="false" customHeight="false" outlineLevel="0" collapsed="false">
      <c r="C3" s="265" t="s">
        <v>313</v>
      </c>
      <c r="D3" s="266"/>
      <c r="E3" s="267"/>
      <c r="F3" s="268" t="s">
        <v>314</v>
      </c>
      <c r="G3" s="269"/>
      <c r="H3" s="270"/>
      <c r="J3" s="265" t="s">
        <v>313</v>
      </c>
      <c r="K3" s="266"/>
      <c r="L3" s="267"/>
      <c r="M3" s="268" t="s">
        <v>314</v>
      </c>
      <c r="N3" s="269"/>
      <c r="O3" s="270"/>
    </row>
    <row r="4" s="277" customFormat="true" ht="15" hidden="false" customHeight="false" outlineLevel="0" collapsed="false">
      <c r="A4" s="271" t="s">
        <v>315</v>
      </c>
      <c r="B4" s="272"/>
      <c r="C4" s="273" t="s">
        <v>65</v>
      </c>
      <c r="D4" s="273" t="s">
        <v>316</v>
      </c>
      <c r="E4" s="274" t="s">
        <v>80</v>
      </c>
      <c r="F4" s="275" t="s">
        <v>65</v>
      </c>
      <c r="G4" s="275" t="s">
        <v>316</v>
      </c>
      <c r="H4" s="276" t="s">
        <v>80</v>
      </c>
      <c r="I4" s="272"/>
      <c r="J4" s="273" t="s">
        <v>65</v>
      </c>
      <c r="K4" s="273" t="s">
        <v>316</v>
      </c>
      <c r="L4" s="274" t="s">
        <v>80</v>
      </c>
      <c r="M4" s="275" t="s">
        <v>65</v>
      </c>
      <c r="N4" s="275" t="s">
        <v>316</v>
      </c>
      <c r="O4" s="276" t="s">
        <v>80</v>
      </c>
      <c r="P4" s="272"/>
    </row>
    <row r="5" customFormat="false" ht="15" hidden="false" customHeight="false" outlineLevel="0" collapsed="false">
      <c r="A5" s="278" t="s">
        <v>317</v>
      </c>
      <c r="C5" s="279" t="n">
        <v>0.042</v>
      </c>
      <c r="D5" s="279" t="n">
        <v>0.042</v>
      </c>
      <c r="E5" s="279" t="n">
        <f aca="false">C5+D5</f>
        <v>0.084</v>
      </c>
      <c r="F5" s="279" t="n">
        <v>0.042</v>
      </c>
      <c r="G5" s="279" t="n">
        <v>0.042</v>
      </c>
      <c r="H5" s="279" t="n">
        <f aca="false">F5+G5</f>
        <v>0.084</v>
      </c>
      <c r="J5" s="279" t="n">
        <v>0.042</v>
      </c>
      <c r="K5" s="279" t="n">
        <v>0.042</v>
      </c>
      <c r="L5" s="279" t="n">
        <f aca="false">J5+K5</f>
        <v>0.084</v>
      </c>
      <c r="M5" s="279" t="n">
        <v>0.042</v>
      </c>
      <c r="N5" s="279" t="n">
        <v>0.042</v>
      </c>
      <c r="O5" s="279" t="n">
        <f aca="false">M5+N5</f>
        <v>0.084</v>
      </c>
    </row>
    <row r="6" customFormat="false" ht="15" hidden="false" customHeight="false" outlineLevel="0" collapsed="false">
      <c r="A6" s="278" t="s">
        <v>318</v>
      </c>
      <c r="C6" s="279" t="n">
        <v>0.007</v>
      </c>
      <c r="D6" s="279" t="n">
        <v>0.007</v>
      </c>
      <c r="E6" s="279" t="n">
        <f aca="false">C6+D6</f>
        <v>0.014</v>
      </c>
      <c r="F6" s="279" t="n">
        <v>0.007</v>
      </c>
      <c r="G6" s="279" t="n">
        <v>0.007</v>
      </c>
      <c r="H6" s="279" t="n">
        <f aca="false">F6+G6</f>
        <v>0.014</v>
      </c>
      <c r="J6" s="279" t="n">
        <v>0.007</v>
      </c>
      <c r="K6" s="279" t="n">
        <v>0.007</v>
      </c>
      <c r="L6" s="279" t="n">
        <f aca="false">J6+K6</f>
        <v>0.014</v>
      </c>
      <c r="M6" s="279" t="n">
        <v>0.007</v>
      </c>
      <c r="N6" s="279" t="n">
        <v>0.007</v>
      </c>
      <c r="O6" s="279" t="n">
        <f aca="false">M6+N6</f>
        <v>0.014</v>
      </c>
    </row>
    <row r="7" s="282" customFormat="true" ht="15" hidden="false" customHeight="false" outlineLevel="0" collapsed="false">
      <c r="A7" s="280" t="s">
        <v>319</v>
      </c>
      <c r="B7" s="281"/>
      <c r="C7" s="279" t="n">
        <v>0.00225</v>
      </c>
      <c r="D7" s="279" t="n">
        <v>0.00225</v>
      </c>
      <c r="E7" s="279" t="n">
        <f aca="false">C7+D7</f>
        <v>0.0045</v>
      </c>
      <c r="F7" s="279" t="n">
        <v>0.00225</v>
      </c>
      <c r="G7" s="279" t="n">
        <v>0.00225</v>
      </c>
      <c r="H7" s="279" t="n">
        <f aca="false">F7+G7</f>
        <v>0.0045</v>
      </c>
      <c r="I7" s="281"/>
      <c r="J7" s="279" t="n">
        <v>0.00225</v>
      </c>
      <c r="K7" s="279" t="n">
        <v>0.00225</v>
      </c>
      <c r="L7" s="279" t="n">
        <f aca="false">J7+K7</f>
        <v>0.0045</v>
      </c>
      <c r="M7" s="279" t="n">
        <v>0.00225</v>
      </c>
      <c r="N7" s="279" t="n">
        <v>0.00225</v>
      </c>
      <c r="O7" s="279" t="n">
        <f aca="false">M7+N7</f>
        <v>0.0045</v>
      </c>
      <c r="P7" s="281"/>
    </row>
    <row r="8" s="282" customFormat="true" ht="15" hidden="false" customHeight="false" outlineLevel="0" collapsed="false">
      <c r="A8" s="283" t="s">
        <v>320</v>
      </c>
      <c r="B8" s="281"/>
      <c r="C8" s="284" t="n">
        <f aca="false">SUM(C5:C7)</f>
        <v>0.05125</v>
      </c>
      <c r="D8" s="284" t="n">
        <f aca="false">SUM(D5:D7)</f>
        <v>0.05125</v>
      </c>
      <c r="E8" s="284" t="n">
        <f aca="false">SUM(E5:E7)</f>
        <v>0.1025</v>
      </c>
      <c r="F8" s="284" t="n">
        <f aca="false">SUM(F5:F7)</f>
        <v>0.05125</v>
      </c>
      <c r="G8" s="284" t="n">
        <f aca="false">SUM(G5:G7)</f>
        <v>0.05125</v>
      </c>
      <c r="H8" s="284" t="n">
        <f aca="false">SUM(H5:H7)</f>
        <v>0.1025</v>
      </c>
      <c r="I8" s="281"/>
      <c r="J8" s="284" t="n">
        <f aca="false">SUM(J5:J7)</f>
        <v>0.05125</v>
      </c>
      <c r="K8" s="284" t="n">
        <f aca="false">SUM(K5:K7)</f>
        <v>0.05125</v>
      </c>
      <c r="L8" s="284" t="n">
        <f aca="false">SUM(L5:L7)</f>
        <v>0.1025</v>
      </c>
      <c r="M8" s="284" t="n">
        <f aca="false">SUM(M5:M7)</f>
        <v>0.05125</v>
      </c>
      <c r="N8" s="284" t="n">
        <f aca="false">SUM(N5:N7)</f>
        <v>0.05125</v>
      </c>
      <c r="O8" s="284" t="n">
        <f aca="false">SUM(O5:O7)</f>
        <v>0.1025</v>
      </c>
      <c r="P8" s="281"/>
    </row>
    <row r="9" s="282" customFormat="true" ht="30" hidden="false" customHeight="false" outlineLevel="0" collapsed="false">
      <c r="A9" s="285" t="s">
        <v>321</v>
      </c>
      <c r="B9" s="281"/>
      <c r="C9" s="286" t="n">
        <v>0.006</v>
      </c>
      <c r="D9" s="286" t="n">
        <v>0</v>
      </c>
      <c r="E9" s="279" t="n">
        <v>0.006</v>
      </c>
      <c r="F9" s="287" t="n">
        <v>0.012</v>
      </c>
      <c r="G9" s="287" t="n">
        <v>0</v>
      </c>
      <c r="H9" s="288" t="n">
        <f aca="false">F9+G9</f>
        <v>0.012</v>
      </c>
      <c r="I9" s="281"/>
      <c r="J9" s="286" t="n">
        <v>0.006</v>
      </c>
      <c r="K9" s="286" t="n">
        <v>0</v>
      </c>
      <c r="L9" s="279" t="n">
        <v>0.006</v>
      </c>
      <c r="M9" s="286" t="n">
        <v>0.008</v>
      </c>
      <c r="N9" s="286" t="n">
        <v>0</v>
      </c>
      <c r="O9" s="279" t="n">
        <f aca="false">M9+N9</f>
        <v>0.008</v>
      </c>
      <c r="P9" s="281"/>
    </row>
    <row r="10" s="282" customFormat="true" ht="30" hidden="false" customHeight="false" outlineLevel="0" collapsed="false">
      <c r="A10" s="285" t="s">
        <v>322</v>
      </c>
      <c r="B10" s="281"/>
      <c r="C10" s="286" t="n">
        <v>0.011</v>
      </c>
      <c r="D10" s="286" t="n">
        <v>0.011</v>
      </c>
      <c r="E10" s="279" t="n">
        <f aca="false">SUM(C10:D10)</f>
        <v>0.022</v>
      </c>
      <c r="F10" s="286" t="n">
        <v>0.011</v>
      </c>
      <c r="G10" s="286" t="n">
        <v>0.011</v>
      </c>
      <c r="H10" s="279" t="n">
        <f aca="false">SUM(F10:G10)</f>
        <v>0.022</v>
      </c>
      <c r="I10" s="281"/>
      <c r="J10" s="286" t="n">
        <v>0.011</v>
      </c>
      <c r="K10" s="286" t="n">
        <v>0.011</v>
      </c>
      <c r="L10" s="279" t="n">
        <f aca="false">SUM(J10:K10)</f>
        <v>0.022</v>
      </c>
      <c r="M10" s="286" t="n">
        <v>0.011</v>
      </c>
      <c r="N10" s="286" t="n">
        <v>0.011</v>
      </c>
      <c r="O10" s="279" t="n">
        <f aca="false">SUM(M10:N10)</f>
        <v>0.022</v>
      </c>
      <c r="P10" s="281"/>
    </row>
    <row r="11" s="282" customFormat="true" ht="30" hidden="false" customHeight="false" outlineLevel="0" collapsed="false">
      <c r="A11" s="285" t="s">
        <v>323</v>
      </c>
      <c r="B11" s="281"/>
      <c r="C11" s="289" t="n">
        <v>0.005</v>
      </c>
      <c r="D11" s="289" t="n">
        <v>0.005</v>
      </c>
      <c r="E11" s="290" t="n">
        <f aca="false">SUM(C11:D11)</f>
        <v>0.01</v>
      </c>
      <c r="F11" s="289" t="n">
        <v>0.005</v>
      </c>
      <c r="G11" s="289" t="n">
        <v>0.005</v>
      </c>
      <c r="H11" s="290" t="n">
        <f aca="false">SUM(F11:G11)</f>
        <v>0.01</v>
      </c>
      <c r="I11" s="281"/>
      <c r="J11" s="289" t="n">
        <v>0.005</v>
      </c>
      <c r="K11" s="289" t="n">
        <v>0.005</v>
      </c>
      <c r="L11" s="290" t="n">
        <f aca="false">SUM(J11:K11)</f>
        <v>0.01</v>
      </c>
      <c r="M11" s="289" t="n">
        <v>0.005</v>
      </c>
      <c r="N11" s="289" t="n">
        <v>0.005</v>
      </c>
      <c r="O11" s="290" t="n">
        <f aca="false">SUM(M11:N11)</f>
        <v>0.01</v>
      </c>
      <c r="P11" s="281"/>
    </row>
    <row r="12" customFormat="false" ht="15" hidden="false" customHeight="false" outlineLevel="0" collapsed="false">
      <c r="A12" s="278" t="s">
        <v>324</v>
      </c>
      <c r="C12" s="291" t="n">
        <v>0.001144</v>
      </c>
      <c r="D12" s="292" t="s">
        <v>325</v>
      </c>
      <c r="E12" s="291" t="n">
        <f aca="false">SUM(C12:D12)</f>
        <v>0.001144</v>
      </c>
      <c r="F12" s="279" t="n">
        <v>0.00136</v>
      </c>
      <c r="G12" s="292" t="s">
        <v>325</v>
      </c>
      <c r="H12" s="290" t="n">
        <f aca="false">SUM(F12:G12)</f>
        <v>0.00136</v>
      </c>
      <c r="J12" s="279" t="n">
        <v>0.00109</v>
      </c>
      <c r="K12" s="292" t="s">
        <v>325</v>
      </c>
      <c r="L12" s="279" t="n">
        <f aca="false">SUM(J12:K12)</f>
        <v>0.00109</v>
      </c>
      <c r="M12" s="279" t="n">
        <v>0.00136</v>
      </c>
      <c r="N12" s="292" t="s">
        <v>325</v>
      </c>
      <c r="O12" s="290" t="n">
        <f aca="false">SUM(M12:N12)</f>
        <v>0.00136</v>
      </c>
    </row>
    <row r="13" customFormat="false" ht="15" hidden="false" customHeight="false" outlineLevel="0" collapsed="false">
      <c r="A13" s="293" t="s">
        <v>326</v>
      </c>
      <c r="C13" s="294" t="n">
        <v>0.0026</v>
      </c>
      <c r="D13" s="294" t="n">
        <v>0.0051</v>
      </c>
      <c r="E13" s="291" t="n">
        <f aca="false">SUM(C13:D13)</f>
        <v>0.0077</v>
      </c>
      <c r="F13" s="290" t="n">
        <v>0</v>
      </c>
      <c r="G13" s="290" t="n">
        <v>0.00932</v>
      </c>
      <c r="H13" s="290" t="n">
        <f aca="false">SUM(F13:G13)</f>
        <v>0.00932</v>
      </c>
      <c r="J13" s="295" t="n">
        <v>0.003</v>
      </c>
      <c r="K13" s="295" t="n">
        <v>0.006</v>
      </c>
      <c r="L13" s="288" t="n">
        <f aca="false">SUM(J13:K13)</f>
        <v>0.009</v>
      </c>
      <c r="M13" s="290" t="n">
        <v>0</v>
      </c>
      <c r="N13" s="290" t="n">
        <v>0.00932</v>
      </c>
      <c r="O13" s="290" t="n">
        <f aca="false">SUM(M13:N13)</f>
        <v>0.00932</v>
      </c>
    </row>
    <row r="14" s="282" customFormat="true" ht="15" hidden="false" customHeight="false" outlineLevel="0" collapsed="false">
      <c r="A14" s="278" t="s">
        <v>327</v>
      </c>
      <c r="B14" s="281"/>
      <c r="C14" s="296"/>
      <c r="D14" s="296"/>
      <c r="E14" s="296"/>
      <c r="F14" s="296"/>
      <c r="G14" s="296"/>
      <c r="H14" s="296"/>
      <c r="I14" s="281"/>
      <c r="J14" s="296"/>
      <c r="K14" s="296"/>
      <c r="L14" s="296"/>
      <c r="M14" s="296"/>
      <c r="N14" s="296"/>
      <c r="O14" s="296"/>
      <c r="P14" s="281"/>
    </row>
    <row r="15" customFormat="false" ht="15" hidden="false" customHeight="false" outlineLevel="0" collapsed="false">
      <c r="A15" s="278" t="s">
        <v>328</v>
      </c>
      <c r="C15" s="296"/>
      <c r="D15" s="296"/>
      <c r="E15" s="296"/>
      <c r="F15" s="296"/>
      <c r="G15" s="296"/>
      <c r="H15" s="296"/>
      <c r="J15" s="296"/>
      <c r="K15" s="296"/>
      <c r="L15" s="296"/>
      <c r="M15" s="296"/>
      <c r="N15" s="296"/>
      <c r="O15" s="296"/>
    </row>
    <row r="16" customFormat="false" ht="15" hidden="false" customHeight="false" outlineLevel="0" collapsed="false">
      <c r="A16" s="293" t="s">
        <v>329</v>
      </c>
      <c r="C16" s="290" t="n">
        <v>0.011</v>
      </c>
      <c r="D16" s="290" t="n">
        <v>0</v>
      </c>
      <c r="E16" s="279" t="n">
        <f aca="false">SUM(C16:D16)</f>
        <v>0.011</v>
      </c>
      <c r="F16" s="290" t="n">
        <v>0.011</v>
      </c>
      <c r="G16" s="290" t="n">
        <v>0</v>
      </c>
      <c r="H16" s="290" t="n">
        <f aca="false">SUM(F16:G16)</f>
        <v>0.011</v>
      </c>
      <c r="J16" s="290" t="n">
        <v>0.011</v>
      </c>
      <c r="K16" s="290" t="n">
        <v>0</v>
      </c>
      <c r="L16" s="279" t="n">
        <f aca="false">SUM(J16:K16)</f>
        <v>0.011</v>
      </c>
      <c r="M16" s="290" t="n">
        <v>0.011</v>
      </c>
      <c r="N16" s="290" t="n">
        <v>0</v>
      </c>
      <c r="O16" s="290" t="n">
        <f aca="false">SUM(M16:N16)</f>
        <v>0.011</v>
      </c>
    </row>
    <row r="17" customFormat="false" ht="15" hidden="false" customHeight="false" outlineLevel="0" collapsed="false">
      <c r="A17" s="293" t="s">
        <v>330</v>
      </c>
      <c r="C17" s="294" t="n">
        <v>0.0145</v>
      </c>
      <c r="D17" s="295" t="n">
        <v>0</v>
      </c>
      <c r="E17" s="288" t="n">
        <f aca="false">SUM(C17:D17)</f>
        <v>0.0145</v>
      </c>
      <c r="F17" s="296"/>
      <c r="G17" s="296"/>
      <c r="H17" s="296"/>
      <c r="J17" s="290" t="n">
        <v>0.0135</v>
      </c>
      <c r="K17" s="290" t="n">
        <v>0</v>
      </c>
      <c r="L17" s="279" t="n">
        <f aca="false">SUM(J17:K17)</f>
        <v>0.0135</v>
      </c>
      <c r="M17" s="296"/>
      <c r="N17" s="296"/>
      <c r="O17" s="296"/>
    </row>
    <row r="18" customFormat="false" ht="15" hidden="false" customHeight="false" outlineLevel="0" collapsed="false">
      <c r="A18" s="293" t="s">
        <v>331</v>
      </c>
      <c r="C18" s="294" t="n">
        <v>0.015</v>
      </c>
      <c r="D18" s="295" t="n">
        <v>0</v>
      </c>
      <c r="E18" s="288" t="n">
        <f aca="false">SUM(C18:D18)</f>
        <v>0.015</v>
      </c>
      <c r="F18" s="296"/>
      <c r="G18" s="296"/>
      <c r="H18" s="296"/>
      <c r="J18" s="290" t="n">
        <v>0.0145</v>
      </c>
      <c r="K18" s="290" t="n">
        <v>0</v>
      </c>
      <c r="L18" s="279" t="n">
        <f aca="false">SUM(J18:K18)</f>
        <v>0.0145</v>
      </c>
      <c r="M18" s="296"/>
      <c r="N18" s="296"/>
      <c r="O18" s="296"/>
    </row>
    <row r="19" customFormat="false" ht="15" hidden="false" customHeight="false" outlineLevel="0" collapsed="false">
      <c r="A19" s="293" t="s">
        <v>332</v>
      </c>
      <c r="C19" s="296"/>
      <c r="D19" s="296"/>
      <c r="E19" s="296"/>
      <c r="F19" s="296"/>
      <c r="G19" s="296"/>
      <c r="H19" s="296"/>
      <c r="J19" s="296"/>
      <c r="K19" s="296"/>
      <c r="L19" s="296"/>
      <c r="M19" s="296"/>
      <c r="N19" s="296"/>
      <c r="O19" s="296"/>
    </row>
    <row r="20" customFormat="false" ht="15" hidden="false" customHeight="false" outlineLevel="0" collapsed="false">
      <c r="A20" s="293" t="s">
        <v>333</v>
      </c>
      <c r="C20" s="296"/>
      <c r="D20" s="296"/>
      <c r="E20" s="296"/>
      <c r="F20" s="296"/>
      <c r="G20" s="296"/>
      <c r="H20" s="296"/>
      <c r="J20" s="296"/>
      <c r="K20" s="296"/>
      <c r="L20" s="296"/>
      <c r="M20" s="296"/>
      <c r="N20" s="296"/>
      <c r="O20" s="296"/>
    </row>
    <row r="21" customFormat="false" ht="15" hidden="false" customHeight="false" outlineLevel="0" collapsed="false">
      <c r="A21" s="293" t="s">
        <v>334</v>
      </c>
      <c r="C21" s="294" t="n">
        <v>0.026</v>
      </c>
      <c r="D21" s="294" t="n">
        <v>0.0015</v>
      </c>
      <c r="E21" s="294" t="n">
        <v>0.0275</v>
      </c>
      <c r="F21" s="296"/>
      <c r="G21" s="296"/>
      <c r="H21" s="296"/>
      <c r="J21" s="296"/>
      <c r="K21" s="296"/>
      <c r="L21" s="296"/>
      <c r="M21" s="296"/>
      <c r="N21" s="296"/>
      <c r="O21" s="296"/>
    </row>
    <row r="22" customFormat="false" ht="72" hidden="false" customHeight="false" outlineLevel="0" collapsed="false">
      <c r="A22" s="293" t="s">
        <v>335</v>
      </c>
      <c r="C22" s="297" t="s">
        <v>336</v>
      </c>
      <c r="D22" s="298" t="s">
        <v>337</v>
      </c>
      <c r="E22" s="299"/>
      <c r="F22" s="297" t="s">
        <v>336</v>
      </c>
      <c r="G22" s="298" t="s">
        <v>337</v>
      </c>
      <c r="H22" s="299"/>
      <c r="J22" s="297" t="s">
        <v>336</v>
      </c>
      <c r="K22" s="298" t="s">
        <v>337</v>
      </c>
      <c r="L22" s="299"/>
      <c r="M22" s="297" t="s">
        <v>336</v>
      </c>
      <c r="N22" s="298" t="s">
        <v>337</v>
      </c>
      <c r="O22" s="299"/>
    </row>
    <row r="23" customFormat="false" ht="30" hidden="false" customHeight="false" outlineLevel="0" collapsed="false">
      <c r="A23" s="300" t="s">
        <v>338</v>
      </c>
      <c r="C23" s="297" t="s">
        <v>336</v>
      </c>
      <c r="D23" s="301"/>
      <c r="E23" s="299"/>
      <c r="F23" s="297" t="s">
        <v>336</v>
      </c>
      <c r="G23" s="301"/>
      <c r="H23" s="299"/>
      <c r="J23" s="297" t="s">
        <v>336</v>
      </c>
      <c r="K23" s="302"/>
      <c r="L23" s="299"/>
      <c r="M23" s="297" t="s">
        <v>336</v>
      </c>
      <c r="N23" s="301"/>
      <c r="O23" s="299"/>
    </row>
    <row r="24" customFormat="false" ht="57.75" hidden="false" customHeight="false" outlineLevel="0" collapsed="false">
      <c r="A24" s="293" t="s">
        <v>339</v>
      </c>
      <c r="C24" s="303"/>
      <c r="D24" s="303"/>
      <c r="E24" s="296"/>
      <c r="F24" s="304" t="s">
        <v>340</v>
      </c>
      <c r="G24" s="304" t="s">
        <v>340</v>
      </c>
      <c r="H24" s="304" t="s">
        <v>341</v>
      </c>
      <c r="J24" s="303"/>
      <c r="K24" s="303"/>
      <c r="L24" s="296"/>
      <c r="M24" s="304" t="s">
        <v>340</v>
      </c>
      <c r="N24" s="304" t="s">
        <v>340</v>
      </c>
      <c r="O24" s="304" t="s">
        <v>341</v>
      </c>
    </row>
    <row r="33" customFormat="false" ht="12.75" hidden="false" customHeight="false" outlineLevel="0" collapsed="false"/>
    <row r="34" customFormat="false" ht="12.75" hidden="false" customHeight="false" outlineLevel="0" collapsed="false"/>
    <row r="35" customFormat="false" ht="12.75" hidden="false" customHeight="false" outlineLevel="0" collapsed="false"/>
    <row r="36" customFormat="false" ht="12.75" hidden="false" customHeight="false" outlineLevel="0" collapsed="false"/>
    <row r="37" customFormat="false" ht="12.75" hidden="false" customHeight="false" outlineLevel="0" collapsed="false"/>
    <row r="38" customFormat="false" ht="12.75" hidden="false" customHeight="false" outlineLevel="0" collapsed="false"/>
    <row r="39" customFormat="false" ht="12.75" hidden="false" customHeight="false" outlineLevel="0" collapsed="false"/>
    <row r="40" customFormat="false" ht="12.75" hidden="false" customHeight="false" outlineLevel="0" collapsed="false"/>
    <row r="41" customFormat="false" ht="12.75" hidden="false" customHeight="false" outlineLevel="0" collapsed="false"/>
  </sheetData>
  <printOptions headings="false" gridLines="false" gridLinesSet="true" horizontalCentered="false" verticalCentered="false"/>
  <pageMargins left="0.25" right="0.25" top="0.75" bottom="0.75" header="0.511805555555555" footer="0.3"/>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&amp;L&amp;8&amp;F, &amp;A, &amp;D</oddFooter>
  </headerFooter>
</worksheet>
</file>

<file path=xl/worksheets/sheet15.xml><?xml version="1.0" encoding="utf-8"?>
<worksheet xmlns="http://schemas.openxmlformats.org/spreadsheetml/2006/main" xmlns:r="http://schemas.openxmlformats.org/officeDocument/2006/relationships">
  <sheetPr filterMode="false">
    <tabColor rgb="FF00B050"/>
    <pageSetUpPr fitToPage="false"/>
  </sheetPr>
  <dimension ref="B1:Q3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26" activeCellId="0" sqref="T26"/>
    </sheetView>
  </sheetViews>
  <sheetFormatPr defaultRowHeight="15" zeroHeight="false" outlineLevelRow="0" outlineLevelCol="0"/>
  <cols>
    <col collapsed="false" customWidth="true" hidden="false" outlineLevel="0" max="1" min="1" style="305" width="5.57"/>
    <col collapsed="false" customWidth="true" hidden="false" outlineLevel="0" max="2" min="2" style="305" width="25.57"/>
    <col collapsed="false" customWidth="true" hidden="false" outlineLevel="0" max="3" min="3" style="305" width="7.57"/>
    <col collapsed="false" customWidth="true" hidden="false" outlineLevel="0" max="4" min="4" style="305" width="5.01"/>
    <col collapsed="false" customWidth="true" hidden="false" outlineLevel="0" max="5" min="5" style="305" width="7.86"/>
    <col collapsed="false" customWidth="true" hidden="false" outlineLevel="0" max="6" min="6" style="305" width="5.01"/>
    <col collapsed="false" customWidth="true" hidden="false" outlineLevel="0" max="7" min="7" style="306" width="7"/>
    <col collapsed="false" customWidth="true" hidden="false" outlineLevel="0" max="8" min="8" style="305" width="12.86"/>
    <col collapsed="false" customWidth="true" hidden="false" outlineLevel="0" max="9" min="9" style="305" width="4.29"/>
    <col collapsed="false" customWidth="true" hidden="false" outlineLevel="0" max="10" min="10" style="305" width="5.57"/>
    <col collapsed="false" customWidth="true" hidden="false" outlineLevel="0" max="11" min="11" style="305" width="25.57"/>
    <col collapsed="false" customWidth="true" hidden="false" outlineLevel="0" max="12" min="12" style="305" width="6.01"/>
    <col collapsed="false" customWidth="true" hidden="false" outlineLevel="0" max="13" min="13" style="305" width="5.01"/>
    <col collapsed="false" customWidth="true" hidden="false" outlineLevel="0" max="14" min="14" style="305" width="7.86"/>
    <col collapsed="false" customWidth="true" hidden="false" outlineLevel="0" max="15" min="15" style="305" width="5.01"/>
    <col collapsed="false" customWidth="true" hidden="false" outlineLevel="0" max="16" min="16" style="306" width="7"/>
    <col collapsed="false" customWidth="true" hidden="false" outlineLevel="0" max="17" min="17" style="305" width="12.86"/>
    <col collapsed="false" customWidth="true" hidden="false" outlineLevel="0" max="1025" min="18" style="307" width="12.86"/>
  </cols>
  <sheetData>
    <row r="1" customFormat="false" ht="15" hidden="false" customHeight="false" outlineLevel="0" collapsed="false">
      <c r="H1" s="306" t="s">
        <v>342</v>
      </c>
      <c r="Q1" s="306" t="s">
        <v>343</v>
      </c>
    </row>
    <row r="2" customFormat="false" ht="15" hidden="false" customHeight="false" outlineLevel="0" collapsed="false">
      <c r="B2" s="308" t="s">
        <v>344</v>
      </c>
      <c r="C2" s="309" t="s">
        <v>345</v>
      </c>
      <c r="D2" s="309"/>
      <c r="E2" s="309"/>
      <c r="F2" s="309"/>
      <c r="G2" s="309"/>
      <c r="K2" s="308" t="s">
        <v>344</v>
      </c>
      <c r="L2" s="309" t="s">
        <v>345</v>
      </c>
      <c r="M2" s="309"/>
      <c r="N2" s="309"/>
      <c r="O2" s="309"/>
      <c r="P2" s="309"/>
    </row>
    <row r="3" customFormat="false" ht="15" hidden="false" customHeight="false" outlineLevel="0" collapsed="false">
      <c r="B3" s="310" t="s">
        <v>226</v>
      </c>
      <c r="C3" s="311" t="s">
        <v>246</v>
      </c>
      <c r="D3" s="311" t="n">
        <v>6653</v>
      </c>
      <c r="E3" s="311" t="s">
        <v>346</v>
      </c>
      <c r="F3" s="311" t="n">
        <v>6656</v>
      </c>
      <c r="G3" s="312" t="s">
        <v>347</v>
      </c>
      <c r="K3" s="310" t="s">
        <v>226</v>
      </c>
      <c r="L3" s="311" t="s">
        <v>246</v>
      </c>
      <c r="M3" s="311" t="n">
        <v>6653</v>
      </c>
      <c r="N3" s="311" t="s">
        <v>346</v>
      </c>
      <c r="O3" s="311" t="n">
        <v>6656</v>
      </c>
      <c r="P3" s="312" t="s">
        <v>347</v>
      </c>
    </row>
    <row r="4" customFormat="false" ht="15" hidden="false" customHeight="false" outlineLevel="0" collapsed="false">
      <c r="B4" s="310" t="s">
        <v>248</v>
      </c>
      <c r="C4" s="313" t="n">
        <v>8.45</v>
      </c>
      <c r="D4" s="314" t="n">
        <v>0</v>
      </c>
      <c r="E4" s="313" t="n">
        <v>0.95</v>
      </c>
      <c r="F4" s="314" t="n">
        <v>0</v>
      </c>
      <c r="G4" s="315" t="n">
        <f aca="false">SUM(C4+E4)</f>
        <v>9.4</v>
      </c>
      <c r="I4" s="316"/>
      <c r="K4" s="310" t="s">
        <v>248</v>
      </c>
      <c r="L4" s="313" t="n">
        <v>8.15</v>
      </c>
      <c r="M4" s="314" t="n">
        <v>0</v>
      </c>
      <c r="N4" s="313" t="n">
        <v>1.25</v>
      </c>
      <c r="O4" s="314" t="n">
        <v>0</v>
      </c>
      <c r="P4" s="315" t="n">
        <f aca="false">SUM(L4+N4)</f>
        <v>9.4</v>
      </c>
    </row>
    <row r="5" customFormat="false" ht="15" hidden="false" customHeight="false" outlineLevel="0" collapsed="false">
      <c r="B5" s="317" t="s">
        <v>250</v>
      </c>
      <c r="C5" s="313" t="n">
        <v>10.7</v>
      </c>
      <c r="D5" s="314" t="n">
        <v>0</v>
      </c>
      <c r="E5" s="313" t="n">
        <v>0.95</v>
      </c>
      <c r="F5" s="314" t="n">
        <v>0</v>
      </c>
      <c r="G5" s="315" t="n">
        <f aca="false">SUM(C5+E5)</f>
        <v>11.65</v>
      </c>
      <c r="I5" s="316"/>
      <c r="K5" s="317" t="s">
        <v>250</v>
      </c>
      <c r="L5" s="313" t="n">
        <v>10.4</v>
      </c>
      <c r="M5" s="314" t="n">
        <v>0</v>
      </c>
      <c r="N5" s="313" t="n">
        <v>1.25</v>
      </c>
      <c r="O5" s="314" t="n">
        <v>0</v>
      </c>
      <c r="P5" s="315" t="n">
        <f aca="false">SUM(L5+N5)</f>
        <v>11.65</v>
      </c>
    </row>
    <row r="6" customFormat="false" ht="15" hidden="false" customHeight="false" outlineLevel="0" collapsed="false">
      <c r="B6" s="317" t="s">
        <v>348</v>
      </c>
      <c r="C6" s="313" t="n">
        <v>16.75</v>
      </c>
      <c r="D6" s="314" t="n">
        <v>0</v>
      </c>
      <c r="E6" s="313" t="n">
        <v>0.95</v>
      </c>
      <c r="F6" s="314" t="n">
        <v>0</v>
      </c>
      <c r="G6" s="315" t="n">
        <f aca="false">SUM(C6+E6)</f>
        <v>17.7</v>
      </c>
      <c r="I6" s="316"/>
      <c r="K6" s="317" t="s">
        <v>348</v>
      </c>
      <c r="L6" s="313" t="n">
        <v>15.15</v>
      </c>
      <c r="M6" s="314" t="n">
        <v>0</v>
      </c>
      <c r="N6" s="313" t="n">
        <v>1.25</v>
      </c>
      <c r="O6" s="314" t="n">
        <v>0</v>
      </c>
      <c r="P6" s="315" t="n">
        <f aca="false">SUM(L6+N6)</f>
        <v>16.4</v>
      </c>
    </row>
    <row r="7" customFormat="false" ht="15" hidden="false" customHeight="false" outlineLevel="0" collapsed="false">
      <c r="B7" s="317" t="s">
        <v>255</v>
      </c>
      <c r="C7" s="313" t="n">
        <v>21.6</v>
      </c>
      <c r="D7" s="314" t="n">
        <v>0</v>
      </c>
      <c r="E7" s="313" t="n">
        <v>0.95</v>
      </c>
      <c r="F7" s="314" t="n">
        <v>0</v>
      </c>
      <c r="G7" s="315" t="n">
        <f aca="false">SUM(C7+E7)</f>
        <v>22.55</v>
      </c>
      <c r="I7" s="316"/>
      <c r="K7" s="317" t="s">
        <v>255</v>
      </c>
      <c r="L7" s="313" t="n">
        <v>20</v>
      </c>
      <c r="M7" s="314" t="n">
        <v>0</v>
      </c>
      <c r="N7" s="313" t="n">
        <v>1.25</v>
      </c>
      <c r="O7" s="314" t="n">
        <v>0</v>
      </c>
      <c r="P7" s="315" t="n">
        <f aca="false">SUM(L7+N7)</f>
        <v>21.25</v>
      </c>
    </row>
    <row r="8" customFormat="false" ht="3.95" hidden="false" customHeight="true" outlineLevel="0" collapsed="false">
      <c r="B8" s="318"/>
      <c r="C8" s="319"/>
      <c r="D8" s="320"/>
      <c r="E8" s="319"/>
      <c r="F8" s="320"/>
      <c r="G8" s="321"/>
      <c r="K8" s="318"/>
      <c r="L8" s="319"/>
      <c r="M8" s="320"/>
      <c r="N8" s="319"/>
      <c r="O8" s="320"/>
      <c r="P8" s="321"/>
    </row>
    <row r="9" customFormat="false" ht="15" hidden="false" customHeight="false" outlineLevel="0" collapsed="false">
      <c r="B9" s="322" t="s">
        <v>252</v>
      </c>
      <c r="C9" s="323"/>
      <c r="D9" s="324"/>
      <c r="E9" s="323"/>
      <c r="F9" s="324" t="n">
        <v>0</v>
      </c>
      <c r="G9" s="325" t="n">
        <f aca="false">SUM(C9+E9)</f>
        <v>0</v>
      </c>
      <c r="I9" s="316"/>
      <c r="K9" s="322" t="s">
        <v>252</v>
      </c>
      <c r="L9" s="323"/>
      <c r="M9" s="324"/>
      <c r="N9" s="323"/>
      <c r="O9" s="324" t="n">
        <v>0</v>
      </c>
      <c r="P9" s="325" t="n">
        <f aca="false">SUM(L9+N9)</f>
        <v>0</v>
      </c>
    </row>
    <row r="10" customFormat="false" ht="15" hidden="false" customHeight="false" outlineLevel="0" collapsed="false">
      <c r="B10" s="322" t="s">
        <v>254</v>
      </c>
      <c r="C10" s="323"/>
      <c r="D10" s="324"/>
      <c r="E10" s="323"/>
      <c r="F10" s="324" t="n">
        <v>0</v>
      </c>
      <c r="G10" s="325" t="n">
        <f aca="false">SUM(C10+E10)</f>
        <v>0</v>
      </c>
      <c r="I10" s="316"/>
      <c r="K10" s="322" t="s">
        <v>254</v>
      </c>
      <c r="L10" s="323"/>
      <c r="M10" s="324"/>
      <c r="N10" s="323"/>
      <c r="O10" s="324" t="n">
        <v>0</v>
      </c>
      <c r="P10" s="325" t="n">
        <f aca="false">SUM(L10+N10)</f>
        <v>0</v>
      </c>
    </row>
    <row r="11" customFormat="false" ht="15" hidden="false" customHeight="false" outlineLevel="0" collapsed="false">
      <c r="B11" s="322" t="s">
        <v>255</v>
      </c>
      <c r="C11" s="323"/>
      <c r="D11" s="324"/>
      <c r="E11" s="323"/>
      <c r="F11" s="324" t="n">
        <v>0</v>
      </c>
      <c r="G11" s="325" t="n">
        <f aca="false">SUM(C11+E11)</f>
        <v>0</v>
      </c>
      <c r="I11" s="316"/>
      <c r="K11" s="322" t="s">
        <v>255</v>
      </c>
      <c r="L11" s="323"/>
      <c r="M11" s="324"/>
      <c r="N11" s="323"/>
      <c r="O11" s="324" t="n">
        <v>0</v>
      </c>
      <c r="P11" s="325" t="n">
        <f aca="false">SUM(L11+N11)</f>
        <v>0</v>
      </c>
    </row>
    <row r="12" customFormat="false" ht="15" hidden="false" customHeight="false" outlineLevel="0" collapsed="false">
      <c r="B12" s="326" t="s">
        <v>349</v>
      </c>
      <c r="C12" s="326" t="s">
        <v>350</v>
      </c>
      <c r="D12" s="327"/>
      <c r="E12" s="327"/>
      <c r="F12" s="327"/>
      <c r="G12" s="328"/>
      <c r="K12" s="326" t="s">
        <v>349</v>
      </c>
      <c r="L12" s="326" t="s">
        <v>350</v>
      </c>
      <c r="M12" s="327"/>
      <c r="N12" s="327"/>
      <c r="O12" s="327"/>
      <c r="P12" s="328"/>
    </row>
    <row r="15" customFormat="false" ht="15" hidden="false" customHeight="false" outlineLevel="0" collapsed="false">
      <c r="B15" s="308" t="s">
        <v>351</v>
      </c>
      <c r="C15" s="309" t="s">
        <v>345</v>
      </c>
      <c r="D15" s="309"/>
      <c r="E15" s="309"/>
      <c r="F15" s="309"/>
      <c r="G15" s="309"/>
      <c r="K15" s="308" t="s">
        <v>351</v>
      </c>
      <c r="L15" s="309" t="s">
        <v>345</v>
      </c>
      <c r="M15" s="309"/>
      <c r="N15" s="309"/>
      <c r="O15" s="309"/>
      <c r="P15" s="309"/>
    </row>
    <row r="16" customFormat="false" ht="15" hidden="false" customHeight="false" outlineLevel="0" collapsed="false">
      <c r="B16" s="310" t="s">
        <v>226</v>
      </c>
      <c r="C16" s="311" t="s">
        <v>246</v>
      </c>
      <c r="D16" s="311" t="n">
        <v>6653</v>
      </c>
      <c r="E16" s="311" t="s">
        <v>346</v>
      </c>
      <c r="F16" s="311" t="n">
        <v>6656</v>
      </c>
      <c r="G16" s="312" t="s">
        <v>347</v>
      </c>
      <c r="K16" s="310" t="s">
        <v>226</v>
      </c>
      <c r="L16" s="311" t="s">
        <v>246</v>
      </c>
      <c r="M16" s="311" t="n">
        <v>6653</v>
      </c>
      <c r="N16" s="311" t="s">
        <v>346</v>
      </c>
      <c r="O16" s="311" t="n">
        <v>6656</v>
      </c>
      <c r="P16" s="312" t="s">
        <v>347</v>
      </c>
    </row>
    <row r="17" customFormat="false" ht="15" hidden="false" customHeight="false" outlineLevel="0" collapsed="false">
      <c r="B17" s="310" t="s">
        <v>248</v>
      </c>
      <c r="C17" s="313" t="n">
        <v>8.45</v>
      </c>
      <c r="D17" s="314" t="n">
        <v>0</v>
      </c>
      <c r="E17" s="313" t="n">
        <v>0.95</v>
      </c>
      <c r="F17" s="314" t="n">
        <v>0</v>
      </c>
      <c r="G17" s="315" t="n">
        <f aca="false">SUM(C17+E17)</f>
        <v>9.4</v>
      </c>
      <c r="I17" s="316"/>
      <c r="K17" s="310" t="s">
        <v>248</v>
      </c>
      <c r="L17" s="313" t="n">
        <v>8.15</v>
      </c>
      <c r="M17" s="314" t="n">
        <v>0</v>
      </c>
      <c r="N17" s="313" t="n">
        <v>1.25</v>
      </c>
      <c r="O17" s="314" t="n">
        <v>0</v>
      </c>
      <c r="P17" s="315" t="n">
        <f aca="false">SUM(L17+N17)</f>
        <v>9.4</v>
      </c>
    </row>
    <row r="18" customFormat="false" ht="15" hidden="false" customHeight="false" outlineLevel="0" collapsed="false">
      <c r="B18" s="317" t="s">
        <v>250</v>
      </c>
      <c r="C18" s="313" t="n">
        <v>10.7</v>
      </c>
      <c r="D18" s="314" t="n">
        <v>0</v>
      </c>
      <c r="E18" s="313" t="n">
        <v>0.95</v>
      </c>
      <c r="F18" s="314" t="n">
        <v>0</v>
      </c>
      <c r="G18" s="315" t="n">
        <f aca="false">SUM(C18+E18)</f>
        <v>11.65</v>
      </c>
      <c r="I18" s="316"/>
      <c r="K18" s="317" t="s">
        <v>250</v>
      </c>
      <c r="L18" s="313" t="n">
        <v>10.4</v>
      </c>
      <c r="M18" s="314" t="n">
        <v>0</v>
      </c>
      <c r="N18" s="313" t="n">
        <v>1.25</v>
      </c>
      <c r="O18" s="314" t="n">
        <v>0</v>
      </c>
      <c r="P18" s="315" t="n">
        <f aca="false">SUM(L18+N18)</f>
        <v>11.65</v>
      </c>
    </row>
    <row r="19" customFormat="false" ht="15" hidden="false" customHeight="false" outlineLevel="0" collapsed="false">
      <c r="B19" s="317" t="s">
        <v>348</v>
      </c>
      <c r="C19" s="313" t="n">
        <v>18.6</v>
      </c>
      <c r="D19" s="314" t="n">
        <v>0</v>
      </c>
      <c r="E19" s="313" t="n">
        <v>0.95</v>
      </c>
      <c r="F19" s="314" t="n">
        <v>0</v>
      </c>
      <c r="G19" s="315" t="n">
        <f aca="false">SUM(C19+E19)</f>
        <v>19.55</v>
      </c>
      <c r="I19" s="316"/>
      <c r="K19" s="317" t="s">
        <v>348</v>
      </c>
      <c r="L19" s="313" t="n">
        <v>17</v>
      </c>
      <c r="M19" s="314" t="n">
        <v>0</v>
      </c>
      <c r="N19" s="313" t="n">
        <v>1.25</v>
      </c>
      <c r="O19" s="314" t="n">
        <v>0</v>
      </c>
      <c r="P19" s="315" t="n">
        <f aca="false">SUM(L19+N19)</f>
        <v>18.25</v>
      </c>
    </row>
    <row r="20" customFormat="false" ht="15" hidden="false" customHeight="false" outlineLevel="0" collapsed="false">
      <c r="B20" s="317" t="s">
        <v>255</v>
      </c>
      <c r="C20" s="313" t="n">
        <v>23.45</v>
      </c>
      <c r="D20" s="314" t="n">
        <v>0</v>
      </c>
      <c r="E20" s="313" t="n">
        <v>0.95</v>
      </c>
      <c r="F20" s="314" t="n">
        <v>0</v>
      </c>
      <c r="G20" s="315" t="n">
        <f aca="false">SUM(C20+E20)</f>
        <v>24.4</v>
      </c>
      <c r="I20" s="316"/>
      <c r="K20" s="317" t="s">
        <v>255</v>
      </c>
      <c r="L20" s="313" t="n">
        <v>21.85</v>
      </c>
      <c r="M20" s="314" t="n">
        <v>0</v>
      </c>
      <c r="N20" s="313" t="n">
        <v>1.25</v>
      </c>
      <c r="O20" s="314" t="n">
        <v>0</v>
      </c>
      <c r="P20" s="315" t="n">
        <f aca="false">SUM(L20+N20)</f>
        <v>23.1</v>
      </c>
    </row>
    <row r="21" customFormat="false" ht="3.95" hidden="false" customHeight="true" outlineLevel="0" collapsed="false">
      <c r="B21" s="318"/>
      <c r="C21" s="319"/>
      <c r="D21" s="320"/>
      <c r="E21" s="319"/>
      <c r="F21" s="320"/>
      <c r="G21" s="321"/>
      <c r="K21" s="318"/>
      <c r="L21" s="319"/>
      <c r="M21" s="320"/>
      <c r="N21" s="319"/>
      <c r="O21" s="320"/>
      <c r="P21" s="321"/>
    </row>
    <row r="22" customFormat="false" ht="15" hidden="false" customHeight="false" outlineLevel="0" collapsed="false">
      <c r="B22" s="322" t="s">
        <v>252</v>
      </c>
      <c r="C22" s="323"/>
      <c r="D22" s="324"/>
      <c r="E22" s="323"/>
      <c r="F22" s="324" t="n">
        <v>0</v>
      </c>
      <c r="G22" s="325" t="n">
        <f aca="false">SUM(C22+E22)</f>
        <v>0</v>
      </c>
      <c r="I22" s="316"/>
      <c r="K22" s="322" t="s">
        <v>252</v>
      </c>
      <c r="L22" s="323"/>
      <c r="M22" s="324"/>
      <c r="N22" s="323"/>
      <c r="O22" s="324" t="n">
        <v>0</v>
      </c>
      <c r="P22" s="325" t="n">
        <f aca="false">SUM(L22+N22)</f>
        <v>0</v>
      </c>
    </row>
    <row r="23" customFormat="false" ht="15" hidden="false" customHeight="false" outlineLevel="0" collapsed="false">
      <c r="B23" s="322" t="s">
        <v>254</v>
      </c>
      <c r="C23" s="323"/>
      <c r="D23" s="324"/>
      <c r="E23" s="323"/>
      <c r="F23" s="324" t="n">
        <v>0</v>
      </c>
      <c r="G23" s="325" t="n">
        <f aca="false">SUM(C23+E23)</f>
        <v>0</v>
      </c>
      <c r="I23" s="316"/>
      <c r="K23" s="322" t="s">
        <v>254</v>
      </c>
      <c r="L23" s="323"/>
      <c r="M23" s="324"/>
      <c r="N23" s="323"/>
      <c r="O23" s="324" t="n">
        <v>0</v>
      </c>
      <c r="P23" s="325" t="n">
        <f aca="false">SUM(L23+N23)</f>
        <v>0</v>
      </c>
    </row>
    <row r="24" customFormat="false" ht="15" hidden="false" customHeight="false" outlineLevel="0" collapsed="false">
      <c r="B24" s="322" t="s">
        <v>255</v>
      </c>
      <c r="C24" s="323"/>
      <c r="D24" s="324"/>
      <c r="E24" s="323"/>
      <c r="F24" s="324" t="n">
        <v>0</v>
      </c>
      <c r="G24" s="325" t="n">
        <f aca="false">SUM(C24+E24)</f>
        <v>0</v>
      </c>
      <c r="I24" s="316"/>
      <c r="K24" s="322" t="s">
        <v>255</v>
      </c>
      <c r="L24" s="323"/>
      <c r="M24" s="324"/>
      <c r="N24" s="323"/>
      <c r="O24" s="324" t="n">
        <v>0</v>
      </c>
      <c r="P24" s="325" t="n">
        <f aca="false">SUM(L24+N24)</f>
        <v>0</v>
      </c>
    </row>
    <row r="25" customFormat="false" ht="15" hidden="false" customHeight="false" outlineLevel="0" collapsed="false">
      <c r="B25" s="326" t="s">
        <v>349</v>
      </c>
      <c r="C25" s="326" t="s">
        <v>350</v>
      </c>
      <c r="D25" s="327"/>
      <c r="E25" s="327"/>
      <c r="F25" s="327"/>
      <c r="G25" s="328"/>
      <c r="K25" s="326" t="s">
        <v>349</v>
      </c>
      <c r="L25" s="326" t="s">
        <v>350</v>
      </c>
      <c r="M25" s="327"/>
      <c r="N25" s="327"/>
      <c r="O25" s="327"/>
      <c r="P25" s="328"/>
    </row>
    <row r="28" customFormat="false" ht="15" hidden="false" customHeight="false" outlineLevel="0" collapsed="false">
      <c r="B28" s="308" t="s">
        <v>352</v>
      </c>
      <c r="C28" s="309" t="s">
        <v>345</v>
      </c>
      <c r="D28" s="309"/>
      <c r="E28" s="309"/>
      <c r="F28" s="309"/>
      <c r="G28" s="309"/>
      <c r="K28" s="308" t="s">
        <v>352</v>
      </c>
      <c r="L28" s="309" t="s">
        <v>345</v>
      </c>
      <c r="M28" s="309"/>
      <c r="N28" s="309"/>
      <c r="O28" s="309"/>
      <c r="P28" s="309"/>
    </row>
    <row r="29" customFormat="false" ht="15" hidden="false" customHeight="false" outlineLevel="0" collapsed="false">
      <c r="B29" s="310" t="s">
        <v>226</v>
      </c>
      <c r="C29" s="311" t="s">
        <v>246</v>
      </c>
      <c r="D29" s="311" t="n">
        <v>6653</v>
      </c>
      <c r="E29" s="311" t="s">
        <v>346</v>
      </c>
      <c r="F29" s="311" t="n">
        <v>6656</v>
      </c>
      <c r="G29" s="312" t="s">
        <v>347</v>
      </c>
      <c r="K29" s="310" t="s">
        <v>226</v>
      </c>
      <c r="L29" s="311" t="s">
        <v>246</v>
      </c>
      <c r="M29" s="311" t="n">
        <v>6653</v>
      </c>
      <c r="N29" s="311" t="s">
        <v>346</v>
      </c>
      <c r="O29" s="311" t="n">
        <v>6656</v>
      </c>
      <c r="P29" s="312" t="s">
        <v>347</v>
      </c>
    </row>
    <row r="30" customFormat="false" ht="15" hidden="false" customHeight="false" outlineLevel="0" collapsed="false">
      <c r="B30" s="317" t="s">
        <v>248</v>
      </c>
      <c r="C30" s="313" t="n">
        <v>10.3</v>
      </c>
      <c r="D30" s="314" t="n">
        <v>0</v>
      </c>
      <c r="E30" s="313" t="n">
        <v>0.95</v>
      </c>
      <c r="F30" s="314" t="n">
        <v>0</v>
      </c>
      <c r="G30" s="315" t="n">
        <f aca="false">SUM(C30+E30)</f>
        <v>11.25</v>
      </c>
      <c r="I30" s="316"/>
      <c r="K30" s="317" t="s">
        <v>248</v>
      </c>
      <c r="L30" s="313" t="n">
        <v>10</v>
      </c>
      <c r="M30" s="314" t="n">
        <v>0</v>
      </c>
      <c r="N30" s="313" t="n">
        <v>1.25</v>
      </c>
      <c r="O30" s="314" t="n">
        <v>0</v>
      </c>
      <c r="P30" s="315" t="n">
        <f aca="false">SUM(L30+N30)</f>
        <v>11.25</v>
      </c>
    </row>
    <row r="31" customFormat="false" ht="15" hidden="false" customHeight="false" outlineLevel="0" collapsed="false">
      <c r="B31" s="317" t="s">
        <v>250</v>
      </c>
      <c r="C31" s="313" t="n">
        <v>12.5</v>
      </c>
      <c r="D31" s="314" t="n">
        <v>0</v>
      </c>
      <c r="E31" s="313" t="n">
        <v>0.95</v>
      </c>
      <c r="F31" s="314" t="n">
        <v>0</v>
      </c>
      <c r="G31" s="315" t="n">
        <f aca="false">SUM(C31+E31)</f>
        <v>13.45</v>
      </c>
      <c r="I31" s="316"/>
      <c r="K31" s="317" t="s">
        <v>250</v>
      </c>
      <c r="L31" s="313" t="n">
        <v>12.2</v>
      </c>
      <c r="M31" s="314" t="n">
        <v>0</v>
      </c>
      <c r="N31" s="313" t="n">
        <v>1.25</v>
      </c>
      <c r="O31" s="314" t="n">
        <v>0</v>
      </c>
      <c r="P31" s="315" t="n">
        <f aca="false">SUM(L31+N31)</f>
        <v>13.45</v>
      </c>
    </row>
    <row r="32" customFormat="false" ht="15" hidden="false" customHeight="false" outlineLevel="0" collapsed="false">
      <c r="B32" s="317" t="s">
        <v>348</v>
      </c>
      <c r="C32" s="313" t="n">
        <v>20.5</v>
      </c>
      <c r="D32" s="314" t="n">
        <v>0</v>
      </c>
      <c r="E32" s="313" t="n">
        <v>0.95</v>
      </c>
      <c r="F32" s="314" t="n">
        <v>0</v>
      </c>
      <c r="G32" s="315" t="n">
        <f aca="false">SUM(C32+E32)</f>
        <v>21.45</v>
      </c>
      <c r="I32" s="316"/>
      <c r="K32" s="317" t="s">
        <v>348</v>
      </c>
      <c r="L32" s="313" t="n">
        <v>18.9</v>
      </c>
      <c r="M32" s="314" t="n">
        <v>0</v>
      </c>
      <c r="N32" s="313" t="n">
        <v>1.25</v>
      </c>
      <c r="O32" s="314" t="n">
        <v>0</v>
      </c>
      <c r="P32" s="315" t="n">
        <f aca="false">SUM(L32+N32)</f>
        <v>20.15</v>
      </c>
    </row>
    <row r="33" customFormat="false" ht="15" hidden="false" customHeight="false" outlineLevel="0" collapsed="false">
      <c r="B33" s="317" t="s">
        <v>255</v>
      </c>
      <c r="C33" s="313" t="n">
        <v>25.3</v>
      </c>
      <c r="D33" s="314" t="n">
        <v>0</v>
      </c>
      <c r="E33" s="313" t="n">
        <v>0.95</v>
      </c>
      <c r="F33" s="314" t="n">
        <v>0</v>
      </c>
      <c r="G33" s="315" t="n">
        <f aca="false">SUM(C33+E33)</f>
        <v>26.25</v>
      </c>
      <c r="I33" s="316"/>
      <c r="K33" s="317" t="s">
        <v>255</v>
      </c>
      <c r="L33" s="313" t="n">
        <v>23.7</v>
      </c>
      <c r="M33" s="314" t="n">
        <v>0</v>
      </c>
      <c r="N33" s="313" t="n">
        <v>1.25</v>
      </c>
      <c r="O33" s="314" t="n">
        <v>0</v>
      </c>
      <c r="P33" s="315" t="n">
        <f aca="false">SUM(L33+N33)</f>
        <v>24.95</v>
      </c>
    </row>
    <row r="34" customFormat="false" ht="3.95" hidden="false" customHeight="true" outlineLevel="0" collapsed="false">
      <c r="B34" s="318"/>
      <c r="C34" s="319"/>
      <c r="D34" s="320"/>
      <c r="E34" s="319"/>
      <c r="F34" s="320"/>
      <c r="G34" s="321"/>
      <c r="I34" s="316"/>
      <c r="K34" s="318"/>
      <c r="L34" s="319"/>
      <c r="M34" s="320"/>
      <c r="N34" s="319"/>
      <c r="O34" s="320"/>
      <c r="P34" s="321"/>
    </row>
    <row r="35" customFormat="false" ht="15" hidden="false" customHeight="false" outlineLevel="0" collapsed="false">
      <c r="B35" s="322" t="s">
        <v>252</v>
      </c>
      <c r="C35" s="323"/>
      <c r="D35" s="324" t="n">
        <v>0</v>
      </c>
      <c r="E35" s="323"/>
      <c r="F35" s="324" t="n">
        <v>0</v>
      </c>
      <c r="G35" s="325" t="n">
        <f aca="false">SUM(C35+E35)</f>
        <v>0</v>
      </c>
      <c r="I35" s="316"/>
      <c r="K35" s="322" t="s">
        <v>252</v>
      </c>
      <c r="L35" s="323"/>
      <c r="M35" s="324" t="n">
        <v>0</v>
      </c>
      <c r="N35" s="323"/>
      <c r="O35" s="324" t="n">
        <v>0</v>
      </c>
      <c r="P35" s="325" t="n">
        <f aca="false">SUM(L35+N35)</f>
        <v>0</v>
      </c>
    </row>
    <row r="36" customFormat="false" ht="15" hidden="false" customHeight="false" outlineLevel="0" collapsed="false">
      <c r="B36" s="322" t="s">
        <v>254</v>
      </c>
      <c r="C36" s="323"/>
      <c r="D36" s="324" t="n">
        <v>0</v>
      </c>
      <c r="E36" s="323"/>
      <c r="F36" s="324" t="n">
        <v>0</v>
      </c>
      <c r="G36" s="325" t="n">
        <f aca="false">SUM(C36+E36)</f>
        <v>0</v>
      </c>
      <c r="I36" s="316"/>
      <c r="K36" s="322" t="s">
        <v>254</v>
      </c>
      <c r="L36" s="323"/>
      <c r="M36" s="324" t="n">
        <v>0</v>
      </c>
      <c r="N36" s="323"/>
      <c r="O36" s="324" t="n">
        <v>0</v>
      </c>
      <c r="P36" s="325" t="n">
        <f aca="false">SUM(L36+N36)</f>
        <v>0</v>
      </c>
    </row>
    <row r="37" customFormat="false" ht="15" hidden="false" customHeight="false" outlineLevel="0" collapsed="false">
      <c r="B37" s="322" t="s">
        <v>255</v>
      </c>
      <c r="C37" s="323"/>
      <c r="D37" s="324" t="n">
        <v>0</v>
      </c>
      <c r="E37" s="323"/>
      <c r="F37" s="324" t="n">
        <v>0</v>
      </c>
      <c r="G37" s="325" t="n">
        <f aca="false">SUM(C37+E37)</f>
        <v>0</v>
      </c>
      <c r="I37" s="316"/>
      <c r="K37" s="322" t="s">
        <v>255</v>
      </c>
      <c r="L37" s="323"/>
      <c r="M37" s="324" t="n">
        <v>0</v>
      </c>
      <c r="N37" s="323"/>
      <c r="O37" s="324" t="n">
        <v>0</v>
      </c>
      <c r="P37" s="325" t="n">
        <f aca="false">SUM(L37+N37)</f>
        <v>0</v>
      </c>
    </row>
    <row r="38" customFormat="false" ht="15" hidden="false" customHeight="false" outlineLevel="0" collapsed="false">
      <c r="B38" s="326" t="s">
        <v>349</v>
      </c>
      <c r="C38" s="326" t="s">
        <v>350</v>
      </c>
      <c r="D38" s="327"/>
      <c r="E38" s="327"/>
      <c r="F38" s="327"/>
      <c r="G38" s="328"/>
      <c r="K38" s="326" t="s">
        <v>349</v>
      </c>
      <c r="L38" s="326" t="s">
        <v>350</v>
      </c>
      <c r="M38" s="327"/>
      <c r="N38" s="327"/>
      <c r="O38" s="327"/>
      <c r="P38" s="328"/>
    </row>
  </sheetData>
  <mergeCells count="6">
    <mergeCell ref="C2:G2"/>
    <mergeCell ref="L2:P2"/>
    <mergeCell ref="C15:G15"/>
    <mergeCell ref="L15:P15"/>
    <mergeCell ref="C28:G28"/>
    <mergeCell ref="L28:P28"/>
  </mergeCells>
  <printOptions headings="false" gridLines="false" gridLinesSet="true" horizontalCentered="false" verticalCentered="false"/>
  <pageMargins left="0.590277777777778" right="0.196527777777778" top="0.7875" bottom="0.39375" header="0.511805555555555" footer="0.196527777777778"/>
  <pageSetup paperSize="9" scale="115" firstPageNumber="0" fitToWidth="1" fitToHeight="1" pageOrder="downThenOver" orientation="portrait" blackAndWhite="false" draft="false" cellComments="none" useFirstPageNumber="false" horizontalDpi="300" verticalDpi="300" copies="1"/>
  <headerFooter differentFirst="false" differentOddEven="false">
    <oddHeader/>
    <oddFooter>&amp;L&amp;8&amp;F - &amp;A</oddFooter>
  </headerFooter>
</worksheet>
</file>

<file path=xl/worksheets/sheet16.xml><?xml version="1.0" encoding="utf-8"?>
<worksheet xmlns="http://schemas.openxmlformats.org/spreadsheetml/2006/main" xmlns:r="http://schemas.openxmlformats.org/officeDocument/2006/relationships">
  <sheetPr filterMode="false">
    <tabColor rgb="FF00B050"/>
    <pageSetUpPr fitToPage="false"/>
  </sheetPr>
  <dimension ref="B2:K13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L19" activeCellId="0" sqref="L19"/>
    </sheetView>
  </sheetViews>
  <sheetFormatPr defaultRowHeight="12.75" zeroHeight="false" outlineLevelRow="0" outlineLevelCol="1"/>
  <cols>
    <col collapsed="false" customWidth="true" hidden="false" outlineLevel="0" max="1" min="1" style="0" width="9.14"/>
    <col collapsed="false" customWidth="true" hidden="false" outlineLevel="0" max="2" min="2" style="0" width="30.01"/>
    <col collapsed="false" customWidth="true" hidden="false" outlineLevel="0" max="4" min="3" style="0" width="11.42"/>
    <col collapsed="false" customWidth="true" hidden="false" outlineLevel="0" max="5" min="5" style="0" width="10.99"/>
    <col collapsed="false" customWidth="true" hidden="false" outlineLevel="0" max="6" min="6" style="0" width="11.42"/>
    <col collapsed="false" customWidth="true" hidden="false" outlineLevel="1" max="7" min="7" style="0" width="11.42"/>
    <col collapsed="false" customWidth="true" hidden="false" outlineLevel="0" max="1025" min="8" style="0" width="11.42"/>
  </cols>
  <sheetData>
    <row r="2" customFormat="false" ht="12.75" hidden="false" customHeight="false" outlineLevel="0" collapsed="false">
      <c r="B2" s="329"/>
      <c r="C2" s="330"/>
      <c r="D2" s="330"/>
      <c r="E2" s="330"/>
      <c r="F2" s="330"/>
      <c r="G2" s="330"/>
      <c r="H2" s="331"/>
    </row>
    <row r="3" customFormat="false" ht="18" hidden="false" customHeight="false" outlineLevel="0" collapsed="false">
      <c r="B3" s="332" t="s">
        <v>353</v>
      </c>
      <c r="C3" s="332"/>
      <c r="D3" s="332"/>
      <c r="E3" s="332"/>
      <c r="F3" s="332"/>
      <c r="G3" s="332"/>
      <c r="H3" s="332"/>
    </row>
    <row r="4" customFormat="false" ht="12.75" hidden="false" customHeight="false" outlineLevel="0" collapsed="false">
      <c r="B4" s="333"/>
      <c r="C4" s="334"/>
      <c r="D4" s="334"/>
      <c r="E4" s="334"/>
      <c r="F4" s="334"/>
      <c r="G4" s="334"/>
      <c r="H4" s="335"/>
    </row>
    <row r="5" customFormat="false" ht="12.75" hidden="false" customHeight="false" outlineLevel="0" collapsed="false">
      <c r="B5" s="336"/>
      <c r="C5" s="337"/>
      <c r="D5" s="337"/>
      <c r="E5" s="337"/>
      <c r="F5" s="337"/>
      <c r="G5" s="337"/>
      <c r="H5" s="338"/>
    </row>
    <row r="6" customFormat="false" ht="12.75" hidden="false" customHeight="false" outlineLevel="0" collapsed="false">
      <c r="B6" s="339" t="s">
        <v>354</v>
      </c>
      <c r="C6" s="340" t="s">
        <v>355</v>
      </c>
      <c r="D6" s="340"/>
      <c r="E6" s="340"/>
      <c r="F6" s="340" t="s">
        <v>356</v>
      </c>
      <c r="G6" s="340"/>
      <c r="H6" s="340"/>
    </row>
    <row r="7" customFormat="false" ht="12.75" hidden="false" customHeight="false" outlineLevel="0" collapsed="false">
      <c r="B7" s="341"/>
      <c r="C7" s="342"/>
      <c r="D7" s="342"/>
      <c r="E7" s="343"/>
      <c r="F7" s="342"/>
      <c r="G7" s="342"/>
      <c r="H7" s="343"/>
    </row>
    <row r="8" customFormat="false" ht="12.75" hidden="false" customHeight="false" outlineLevel="0" collapsed="false">
      <c r="B8" s="341"/>
      <c r="C8" s="344" t="s">
        <v>357</v>
      </c>
      <c r="D8" s="344" t="s">
        <v>358</v>
      </c>
      <c r="E8" s="345" t="s">
        <v>358</v>
      </c>
      <c r="F8" s="344" t="s">
        <v>357</v>
      </c>
      <c r="G8" s="344" t="s">
        <v>358</v>
      </c>
      <c r="H8" s="345" t="s">
        <v>358</v>
      </c>
    </row>
    <row r="9" customFormat="false" ht="12.75" hidden="false" customHeight="false" outlineLevel="0" collapsed="false">
      <c r="B9" s="343" t="s">
        <v>359</v>
      </c>
      <c r="C9" s="346" t="n">
        <v>4462</v>
      </c>
      <c r="D9" s="346" t="n">
        <v>371.8</v>
      </c>
      <c r="E9" s="346" t="n">
        <v>371.8</v>
      </c>
      <c r="F9" s="347" t="n">
        <v>4497</v>
      </c>
      <c r="G9" s="347" t="n">
        <v>374.75</v>
      </c>
      <c r="H9" s="347" t="n">
        <v>374.75</v>
      </c>
    </row>
    <row r="10" customFormat="false" ht="12.75" hidden="false" customHeight="false" outlineLevel="0" collapsed="false">
      <c r="B10" s="343"/>
      <c r="C10" s="348"/>
      <c r="D10" s="348"/>
      <c r="E10" s="348"/>
      <c r="F10" s="349"/>
      <c r="G10" s="349"/>
      <c r="H10" s="349"/>
    </row>
    <row r="11" customFormat="false" ht="12.75" hidden="false" customHeight="false" outlineLevel="0" collapsed="false">
      <c r="B11" s="343" t="s">
        <v>360</v>
      </c>
      <c r="C11" s="350" t="n">
        <v>2881</v>
      </c>
      <c r="D11" s="351" t="n">
        <v>240.1</v>
      </c>
      <c r="E11" s="351" t="n">
        <v>240.1</v>
      </c>
      <c r="F11" s="352" t="n">
        <v>2904</v>
      </c>
      <c r="G11" s="353" t="n">
        <v>242</v>
      </c>
      <c r="H11" s="353" t="n">
        <v>242</v>
      </c>
    </row>
    <row r="12" customFormat="false" ht="12.75" hidden="false" customHeight="false" outlineLevel="0" collapsed="false">
      <c r="B12" s="343" t="s">
        <v>361</v>
      </c>
      <c r="C12" s="350" t="n">
        <v>3256</v>
      </c>
      <c r="D12" s="348" t="n">
        <v>271.35</v>
      </c>
      <c r="E12" s="348" t="n">
        <v>271.35</v>
      </c>
      <c r="F12" s="352" t="n">
        <v>3282</v>
      </c>
      <c r="G12" s="349" t="n">
        <v>273.5</v>
      </c>
      <c r="H12" s="349" t="n">
        <v>273.5</v>
      </c>
    </row>
    <row r="13" customFormat="false" ht="12.75" hidden="false" customHeight="false" outlineLevel="0" collapsed="false">
      <c r="B13" s="341"/>
      <c r="C13" s="341"/>
      <c r="D13" s="341"/>
      <c r="E13" s="341"/>
      <c r="F13" s="341"/>
      <c r="G13" s="341"/>
      <c r="H13" s="341"/>
    </row>
    <row r="14" customFormat="false" ht="12.75" hidden="false" customHeight="false" outlineLevel="0" collapsed="false">
      <c r="B14" s="339" t="s">
        <v>354</v>
      </c>
      <c r="C14" s="340" t="s">
        <v>362</v>
      </c>
      <c r="D14" s="340"/>
      <c r="E14" s="340"/>
      <c r="F14" s="340" t="s">
        <v>362</v>
      </c>
      <c r="G14" s="340"/>
      <c r="H14" s="340"/>
      <c r="J14" s="354"/>
      <c r="K14" s="355"/>
    </row>
    <row r="15" customFormat="false" ht="12.75" hidden="false" customHeight="false" outlineLevel="0" collapsed="false">
      <c r="B15" s="341"/>
      <c r="C15" s="342"/>
      <c r="D15" s="342"/>
      <c r="E15" s="343"/>
      <c r="F15" s="334"/>
      <c r="G15" s="334"/>
      <c r="H15" s="334"/>
    </row>
    <row r="16" customFormat="false" ht="12.75" hidden="false" customHeight="false" outlineLevel="0" collapsed="false">
      <c r="B16" s="341"/>
      <c r="C16" s="344" t="s">
        <v>357</v>
      </c>
      <c r="D16" s="344" t="s">
        <v>358</v>
      </c>
      <c r="E16" s="345" t="s">
        <v>358</v>
      </c>
      <c r="F16" s="344" t="s">
        <v>357</v>
      </c>
      <c r="G16" s="344" t="s">
        <v>358</v>
      </c>
      <c r="H16" s="345" t="s">
        <v>358</v>
      </c>
    </row>
    <row r="17" customFormat="false" ht="12.75" hidden="false" customHeight="false" outlineLevel="0" collapsed="false">
      <c r="B17" s="356" t="s">
        <v>363</v>
      </c>
      <c r="C17" s="357" t="n">
        <f aca="false">E17*12</f>
        <v>2400</v>
      </c>
      <c r="D17" s="334"/>
      <c r="E17" s="341" t="n">
        <v>200</v>
      </c>
      <c r="F17" s="357" t="n">
        <f aca="false">H17*12</f>
        <v>2400</v>
      </c>
      <c r="G17" s="334"/>
      <c r="H17" s="341" t="n">
        <v>200</v>
      </c>
    </row>
    <row r="18" customFormat="false" ht="12.75" hidden="false" customHeight="false" outlineLevel="0" collapsed="false">
      <c r="B18" s="356" t="s">
        <v>364</v>
      </c>
      <c r="C18" s="357" t="n">
        <f aca="false">E18*12</f>
        <v>3000</v>
      </c>
      <c r="D18" s="334"/>
      <c r="E18" s="341" t="n">
        <v>250</v>
      </c>
      <c r="F18" s="357" t="n">
        <f aca="false">H18*12</f>
        <v>3000</v>
      </c>
      <c r="G18" s="334"/>
      <c r="H18" s="341" t="n">
        <v>250</v>
      </c>
    </row>
    <row r="19" customFormat="false" ht="12.75" hidden="false" customHeight="false" outlineLevel="0" collapsed="false">
      <c r="B19" s="356" t="s">
        <v>365</v>
      </c>
      <c r="C19" s="357" t="n">
        <f aca="false">E19*12</f>
        <v>2400</v>
      </c>
      <c r="D19" s="334"/>
      <c r="E19" s="341" t="n">
        <v>200</v>
      </c>
      <c r="F19" s="357" t="n">
        <f aca="false">H19*12</f>
        <v>2400</v>
      </c>
      <c r="G19" s="334"/>
      <c r="H19" s="341" t="n">
        <v>200</v>
      </c>
    </row>
    <row r="20" customFormat="false" ht="12.75" hidden="false" customHeight="false" outlineLevel="0" collapsed="false">
      <c r="B20" s="356" t="s">
        <v>366</v>
      </c>
      <c r="C20" s="357" t="n">
        <f aca="false">E20*12</f>
        <v>2520</v>
      </c>
      <c r="D20" s="337"/>
      <c r="E20" s="341" t="n">
        <v>210</v>
      </c>
      <c r="F20" s="357" t="n">
        <f aca="false">H20*12</f>
        <v>2520</v>
      </c>
      <c r="G20" s="337"/>
      <c r="H20" s="341" t="n">
        <v>210</v>
      </c>
      <c r="J20" s="262" t="s">
        <v>367</v>
      </c>
    </row>
    <row r="23" customFormat="false" ht="12.75" hidden="false" customHeight="false" outlineLevel="0" collapsed="false">
      <c r="B23" s="329"/>
      <c r="C23" s="330"/>
      <c r="D23" s="330"/>
      <c r="E23" s="330"/>
      <c r="F23" s="330"/>
      <c r="G23" s="330"/>
      <c r="H23" s="331"/>
    </row>
    <row r="24" customFormat="false" ht="18" hidden="false" customHeight="false" outlineLevel="0" collapsed="false">
      <c r="B24" s="332" t="s">
        <v>368</v>
      </c>
      <c r="C24" s="332"/>
      <c r="D24" s="332"/>
      <c r="E24" s="332"/>
      <c r="F24" s="332"/>
      <c r="G24" s="332"/>
      <c r="H24" s="332"/>
    </row>
    <row r="25" customFormat="false" ht="12.75" hidden="false" customHeight="false" outlineLevel="0" collapsed="false">
      <c r="B25" s="333"/>
      <c r="C25" s="334"/>
      <c r="D25" s="334"/>
      <c r="E25" s="334"/>
      <c r="F25" s="334"/>
      <c r="G25" s="334"/>
      <c r="H25" s="335"/>
    </row>
    <row r="26" customFormat="false" ht="12.75" hidden="false" customHeight="false" outlineLevel="0" collapsed="false">
      <c r="B26" s="336"/>
      <c r="C26" s="337"/>
      <c r="D26" s="337"/>
      <c r="E26" s="337"/>
      <c r="F26" s="337"/>
      <c r="G26" s="337"/>
      <c r="H26" s="338"/>
    </row>
    <row r="27" customFormat="false" ht="12.75" hidden="false" customHeight="false" outlineLevel="0" collapsed="false">
      <c r="B27" s="339" t="s">
        <v>354</v>
      </c>
      <c r="C27" s="340" t="s">
        <v>369</v>
      </c>
      <c r="D27" s="340"/>
      <c r="E27" s="340"/>
      <c r="F27" s="340" t="s">
        <v>355</v>
      </c>
      <c r="G27" s="340"/>
      <c r="H27" s="340"/>
    </row>
    <row r="28" customFormat="false" ht="12.75" hidden="false" customHeight="false" outlineLevel="0" collapsed="false">
      <c r="B28" s="341"/>
      <c r="C28" s="342"/>
      <c r="D28" s="342"/>
      <c r="E28" s="343"/>
      <c r="F28" s="342"/>
      <c r="G28" s="342"/>
      <c r="H28" s="343"/>
    </row>
    <row r="29" customFormat="false" ht="12.75" hidden="false" customHeight="false" outlineLevel="0" collapsed="false">
      <c r="B29" s="341"/>
      <c r="C29" s="344" t="s">
        <v>357</v>
      </c>
      <c r="D29" s="344" t="s">
        <v>358</v>
      </c>
      <c r="E29" s="345" t="s">
        <v>358</v>
      </c>
      <c r="F29" s="344" t="s">
        <v>357</v>
      </c>
      <c r="G29" s="344" t="s">
        <v>358</v>
      </c>
      <c r="H29" s="345" t="s">
        <v>358</v>
      </c>
    </row>
    <row r="30" customFormat="false" ht="12.75" hidden="false" customHeight="false" outlineLevel="0" collapsed="false">
      <c r="B30" s="343" t="s">
        <v>359</v>
      </c>
      <c r="C30" s="358" t="n">
        <v>4435.2</v>
      </c>
      <c r="D30" s="343" t="n">
        <f aca="false">+C30/12</f>
        <v>369.6</v>
      </c>
      <c r="E30" s="343" t="n">
        <f aca="false">ROUND((D30/5),2)*5</f>
        <v>369.6</v>
      </c>
      <c r="F30" s="347" t="n">
        <v>4462</v>
      </c>
      <c r="G30" s="347" t="n">
        <v>371.8</v>
      </c>
      <c r="H30" s="347" t="n">
        <v>371.8</v>
      </c>
    </row>
    <row r="31" customFormat="false" ht="12.75" hidden="false" customHeight="false" outlineLevel="0" collapsed="false">
      <c r="B31" s="343"/>
      <c r="C31" s="359"/>
      <c r="D31" s="343"/>
      <c r="E31" s="343"/>
      <c r="F31" s="349"/>
      <c r="G31" s="349"/>
      <c r="H31" s="349"/>
    </row>
    <row r="32" customFormat="false" ht="12.75" hidden="false" customHeight="false" outlineLevel="0" collapsed="false">
      <c r="B32" s="343" t="s">
        <v>360</v>
      </c>
      <c r="C32" s="358" t="n">
        <v>2863.8</v>
      </c>
      <c r="D32" s="343" t="n">
        <f aca="false">+C32/12</f>
        <v>238.65</v>
      </c>
      <c r="E32" s="343" t="n">
        <f aca="false">ROUND((D32/5),2)*5</f>
        <v>238.65</v>
      </c>
      <c r="F32" s="352" t="n">
        <v>2881</v>
      </c>
      <c r="G32" s="353" t="n">
        <v>240.1</v>
      </c>
      <c r="H32" s="353" t="n">
        <v>240.1</v>
      </c>
    </row>
    <row r="33" customFormat="false" ht="12.75" hidden="false" customHeight="false" outlineLevel="0" collapsed="false">
      <c r="B33" s="343" t="s">
        <v>361</v>
      </c>
      <c r="C33" s="358" t="n">
        <v>3237</v>
      </c>
      <c r="D33" s="343" t="n">
        <f aca="false">+C33/12</f>
        <v>269.75</v>
      </c>
      <c r="E33" s="343" t="n">
        <f aca="false">ROUND((D33/5),2)*5</f>
        <v>269.75</v>
      </c>
      <c r="F33" s="352" t="n">
        <v>3256</v>
      </c>
      <c r="G33" s="349" t="n">
        <v>271.35</v>
      </c>
      <c r="H33" s="349" t="n">
        <v>271.35</v>
      </c>
    </row>
    <row r="34" customFormat="false" ht="12.75" hidden="false" customHeight="false" outlineLevel="0" collapsed="false">
      <c r="B34" s="341"/>
      <c r="C34" s="341"/>
      <c r="D34" s="341"/>
      <c r="E34" s="341"/>
      <c r="F34" s="341"/>
      <c r="G34" s="341"/>
      <c r="H34" s="341"/>
    </row>
    <row r="35" customFormat="false" ht="12.75" hidden="false" customHeight="false" outlineLevel="0" collapsed="false">
      <c r="B35" s="339" t="s">
        <v>354</v>
      </c>
      <c r="C35" s="340" t="s">
        <v>362</v>
      </c>
      <c r="D35" s="340"/>
      <c r="E35" s="340"/>
      <c r="F35" s="340" t="s">
        <v>362</v>
      </c>
      <c r="G35" s="340"/>
      <c r="H35" s="340"/>
    </row>
    <row r="36" customFormat="false" ht="12.75" hidden="false" customHeight="false" outlineLevel="0" collapsed="false">
      <c r="B36" s="341"/>
      <c r="C36" s="342"/>
      <c r="D36" s="342"/>
      <c r="E36" s="343"/>
      <c r="F36" s="334"/>
      <c r="G36" s="334"/>
      <c r="H36" s="334"/>
    </row>
    <row r="37" customFormat="false" ht="12.75" hidden="false" customHeight="false" outlineLevel="0" collapsed="false">
      <c r="B37" s="341"/>
      <c r="C37" s="344" t="s">
        <v>357</v>
      </c>
      <c r="D37" s="344" t="s">
        <v>358</v>
      </c>
      <c r="E37" s="345" t="s">
        <v>358</v>
      </c>
      <c r="F37" s="344" t="s">
        <v>357</v>
      </c>
      <c r="G37" s="344" t="s">
        <v>358</v>
      </c>
      <c r="H37" s="345" t="s">
        <v>358</v>
      </c>
    </row>
    <row r="38" customFormat="false" ht="12.75" hidden="false" customHeight="false" outlineLevel="0" collapsed="false">
      <c r="B38" s="356" t="s">
        <v>363</v>
      </c>
      <c r="C38" s="357" t="n">
        <v>2400</v>
      </c>
      <c r="D38" s="360"/>
      <c r="E38" s="356" t="n">
        <f aca="false">+C38/12</f>
        <v>200</v>
      </c>
      <c r="F38" s="357" t="n">
        <f aca="false">H38*12</f>
        <v>2400</v>
      </c>
      <c r="G38" s="334"/>
      <c r="H38" s="341" t="n">
        <v>200</v>
      </c>
    </row>
    <row r="39" customFormat="false" ht="12.75" hidden="false" customHeight="false" outlineLevel="0" collapsed="false">
      <c r="B39" s="356" t="s">
        <v>364</v>
      </c>
      <c r="C39" s="357" t="n">
        <v>3000</v>
      </c>
      <c r="D39" s="360"/>
      <c r="E39" s="356" t="n">
        <f aca="false">+C39/12</f>
        <v>250</v>
      </c>
      <c r="F39" s="357" t="n">
        <f aca="false">H39*12</f>
        <v>3000</v>
      </c>
      <c r="G39" s="334"/>
      <c r="H39" s="341" t="n">
        <v>250</v>
      </c>
    </row>
    <row r="40" customFormat="false" ht="12.75" hidden="false" customHeight="false" outlineLevel="0" collapsed="false">
      <c r="B40" s="356" t="s">
        <v>365</v>
      </c>
      <c r="C40" s="357" t="n">
        <v>2520</v>
      </c>
      <c r="D40" s="360"/>
      <c r="E40" s="356" t="n">
        <f aca="false">+C40/12</f>
        <v>210</v>
      </c>
      <c r="F40" s="357" t="n">
        <f aca="false">H40*12</f>
        <v>2400</v>
      </c>
      <c r="G40" s="334"/>
      <c r="H40" s="341" t="n">
        <v>200</v>
      </c>
    </row>
    <row r="41" customFormat="false" ht="12.75" hidden="false" customHeight="false" outlineLevel="0" collapsed="false">
      <c r="B41" s="356" t="s">
        <v>366</v>
      </c>
      <c r="C41" s="357" t="n">
        <v>3000</v>
      </c>
      <c r="D41" s="361"/>
      <c r="E41" s="356" t="n">
        <f aca="false">+C41/12</f>
        <v>250</v>
      </c>
      <c r="F41" s="357" t="n">
        <f aca="false">H41*12</f>
        <v>2520</v>
      </c>
      <c r="G41" s="337"/>
      <c r="H41" s="341" t="n">
        <v>210</v>
      </c>
      <c r="J41" s="262" t="s">
        <v>370</v>
      </c>
    </row>
    <row r="46" customFormat="false" ht="12.75" hidden="false" customHeight="false" outlineLevel="0" collapsed="false">
      <c r="B46" s="329"/>
      <c r="C46" s="330"/>
      <c r="D46" s="330"/>
      <c r="E46" s="330"/>
      <c r="F46" s="330"/>
      <c r="G46" s="330"/>
      <c r="H46" s="331"/>
    </row>
    <row r="47" customFormat="false" ht="18" hidden="false" customHeight="false" outlineLevel="0" collapsed="false">
      <c r="B47" s="332" t="s">
        <v>371</v>
      </c>
      <c r="C47" s="332"/>
      <c r="D47" s="332"/>
      <c r="E47" s="332"/>
      <c r="F47" s="332"/>
      <c r="G47" s="332"/>
      <c r="H47" s="332"/>
    </row>
    <row r="48" customFormat="false" ht="12.75" hidden="false" customHeight="false" outlineLevel="0" collapsed="false">
      <c r="B48" s="333"/>
      <c r="C48" s="334"/>
      <c r="D48" s="334"/>
      <c r="E48" s="334"/>
      <c r="F48" s="334"/>
      <c r="G48" s="334"/>
      <c r="H48" s="335"/>
    </row>
    <row r="49" customFormat="false" ht="12.75" hidden="false" customHeight="false" outlineLevel="0" collapsed="false">
      <c r="B49" s="336"/>
      <c r="C49" s="337"/>
      <c r="D49" s="337"/>
      <c r="E49" s="337"/>
      <c r="F49" s="337"/>
      <c r="G49" s="337"/>
      <c r="H49" s="338"/>
    </row>
    <row r="50" customFormat="false" ht="12.75" hidden="false" customHeight="false" outlineLevel="0" collapsed="false">
      <c r="B50" s="339" t="s">
        <v>354</v>
      </c>
      <c r="C50" s="340" t="s">
        <v>372</v>
      </c>
      <c r="D50" s="340"/>
      <c r="E50" s="340"/>
      <c r="F50" s="340" t="s">
        <v>369</v>
      </c>
      <c r="G50" s="340"/>
      <c r="H50" s="340"/>
    </row>
    <row r="51" customFormat="false" ht="12.75" hidden="false" customHeight="false" outlineLevel="0" collapsed="false">
      <c r="B51" s="341"/>
      <c r="C51" s="342"/>
      <c r="D51" s="342"/>
      <c r="E51" s="343"/>
      <c r="F51" s="342"/>
      <c r="G51" s="342"/>
      <c r="H51" s="343"/>
    </row>
    <row r="52" customFormat="false" ht="12.75" hidden="false" customHeight="false" outlineLevel="0" collapsed="false">
      <c r="B52" s="341"/>
      <c r="C52" s="344" t="s">
        <v>357</v>
      </c>
      <c r="D52" s="344" t="s">
        <v>358</v>
      </c>
      <c r="E52" s="345" t="s">
        <v>358</v>
      </c>
      <c r="F52" s="344" t="s">
        <v>357</v>
      </c>
      <c r="G52" s="344" t="s">
        <v>358</v>
      </c>
      <c r="H52" s="345" t="s">
        <v>358</v>
      </c>
    </row>
    <row r="53" customFormat="false" ht="12.75" hidden="false" customHeight="false" outlineLevel="0" collapsed="false">
      <c r="B53" s="343" t="s">
        <v>359</v>
      </c>
      <c r="C53" s="358" t="n">
        <v>4435.2</v>
      </c>
      <c r="D53" s="343" t="n">
        <f aca="false">+C53/12</f>
        <v>369.6</v>
      </c>
      <c r="E53" s="343" t="n">
        <f aca="false">ROUND((D53/5),2)*5</f>
        <v>369.6</v>
      </c>
      <c r="F53" s="341" t="n">
        <v>4435</v>
      </c>
      <c r="G53" s="362" t="n">
        <v>369.6</v>
      </c>
      <c r="H53" s="362" t="n">
        <v>369.6</v>
      </c>
    </row>
    <row r="54" customFormat="false" ht="12.75" hidden="false" customHeight="false" outlineLevel="0" collapsed="false">
      <c r="B54" s="343"/>
      <c r="C54" s="359"/>
      <c r="D54" s="343"/>
      <c r="E54" s="343"/>
      <c r="F54" s="341"/>
      <c r="G54" s="341"/>
      <c r="H54" s="341"/>
    </row>
    <row r="55" customFormat="false" ht="12.75" hidden="false" customHeight="false" outlineLevel="0" collapsed="false">
      <c r="B55" s="343" t="s">
        <v>360</v>
      </c>
      <c r="C55" s="358" t="n">
        <v>2863.8</v>
      </c>
      <c r="D55" s="343" t="n">
        <f aca="false">+C55/12</f>
        <v>238.65</v>
      </c>
      <c r="E55" s="343" t="n">
        <f aca="false">ROUND((D55/5),2)*5</f>
        <v>238.65</v>
      </c>
      <c r="F55" s="358" t="n">
        <v>2864</v>
      </c>
      <c r="G55" s="341" t="n">
        <v>238.65</v>
      </c>
      <c r="H55" s="341" t="n">
        <v>238.65</v>
      </c>
    </row>
    <row r="56" customFormat="false" ht="12.75" hidden="false" customHeight="false" outlineLevel="0" collapsed="false">
      <c r="B56" s="343" t="s">
        <v>361</v>
      </c>
      <c r="C56" s="358" t="n">
        <v>3237</v>
      </c>
      <c r="D56" s="343" t="n">
        <f aca="false">+C56/12</f>
        <v>269.75</v>
      </c>
      <c r="E56" s="343" t="n">
        <f aca="false">ROUND((D56/5),2)*5</f>
        <v>269.75</v>
      </c>
      <c r="F56" s="358" t="n">
        <v>3237</v>
      </c>
      <c r="G56" s="341" t="n">
        <v>269.75</v>
      </c>
      <c r="H56" s="341" t="n">
        <v>269.75</v>
      </c>
    </row>
    <row r="57" customFormat="false" ht="12.75" hidden="false" customHeight="false" outlineLevel="0" collapsed="false">
      <c r="B57" s="341"/>
      <c r="C57" s="341"/>
      <c r="D57" s="341"/>
      <c r="E57" s="341"/>
      <c r="F57" s="341"/>
      <c r="G57" s="341"/>
      <c r="H57" s="341"/>
    </row>
    <row r="58" customFormat="false" ht="12.75" hidden="false" customHeight="false" outlineLevel="0" collapsed="false">
      <c r="B58" s="339" t="s">
        <v>354</v>
      </c>
      <c r="C58" s="340" t="s">
        <v>362</v>
      </c>
      <c r="D58" s="340"/>
      <c r="E58" s="340"/>
      <c r="F58" s="340" t="s">
        <v>362</v>
      </c>
      <c r="G58" s="340"/>
      <c r="H58" s="340"/>
    </row>
    <row r="59" customFormat="false" ht="12.75" hidden="false" customHeight="false" outlineLevel="0" collapsed="false">
      <c r="B59" s="341"/>
      <c r="C59" s="342"/>
      <c r="D59" s="342"/>
      <c r="E59" s="343"/>
    </row>
    <row r="60" customFormat="false" ht="12.75" hidden="false" customHeight="false" outlineLevel="0" collapsed="false">
      <c r="B60" s="341"/>
      <c r="C60" s="344" t="s">
        <v>357</v>
      </c>
      <c r="D60" s="344" t="s">
        <v>358</v>
      </c>
      <c r="E60" s="345" t="s">
        <v>358</v>
      </c>
      <c r="F60" s="344" t="s">
        <v>357</v>
      </c>
      <c r="G60" s="344" t="s">
        <v>358</v>
      </c>
      <c r="H60" s="345" t="s">
        <v>358</v>
      </c>
    </row>
    <row r="61" customFormat="false" ht="12.75" hidden="false" customHeight="false" outlineLevel="0" collapsed="false">
      <c r="B61" s="356" t="s">
        <v>363</v>
      </c>
      <c r="C61" s="357" t="n">
        <v>2400</v>
      </c>
      <c r="D61" s="363"/>
      <c r="E61" s="356" t="n">
        <f aca="false">+C61/12</f>
        <v>200</v>
      </c>
      <c r="F61" s="357" t="n">
        <f aca="false">H61*12</f>
        <v>2400</v>
      </c>
      <c r="H61" s="341" t="n">
        <v>200</v>
      </c>
    </row>
    <row r="62" customFormat="false" ht="12.75" hidden="false" customHeight="false" outlineLevel="0" collapsed="false">
      <c r="B62" s="356" t="s">
        <v>364</v>
      </c>
      <c r="C62" s="357" t="n">
        <v>3000</v>
      </c>
      <c r="D62" s="363"/>
      <c r="E62" s="356" t="n">
        <f aca="false">+C62/12</f>
        <v>250</v>
      </c>
      <c r="F62" s="357" t="n">
        <f aca="false">H62*12</f>
        <v>3000</v>
      </c>
      <c r="H62" s="341" t="n">
        <v>250</v>
      </c>
    </row>
    <row r="63" customFormat="false" ht="12.75" hidden="false" customHeight="false" outlineLevel="0" collapsed="false">
      <c r="B63" s="356" t="s">
        <v>365</v>
      </c>
      <c r="C63" s="357" t="n">
        <v>2520</v>
      </c>
      <c r="D63" s="363"/>
      <c r="E63" s="356" t="n">
        <f aca="false">+C63/12</f>
        <v>210</v>
      </c>
      <c r="F63" s="357" t="n">
        <f aca="false">H63*12</f>
        <v>2520</v>
      </c>
      <c r="H63" s="341" t="n">
        <v>210</v>
      </c>
    </row>
    <row r="64" customFormat="false" ht="12.75" hidden="false" customHeight="false" outlineLevel="0" collapsed="false">
      <c r="B64" s="356" t="s">
        <v>366</v>
      </c>
      <c r="C64" s="357" t="n">
        <v>3000</v>
      </c>
      <c r="D64" s="363"/>
      <c r="E64" s="356" t="n">
        <f aca="false">+C64/12</f>
        <v>250</v>
      </c>
      <c r="F64" s="357" t="n">
        <f aca="false">H64*12</f>
        <v>3000</v>
      </c>
      <c r="H64" s="341" t="n">
        <v>250</v>
      </c>
      <c r="J64" s="0" t="s">
        <v>373</v>
      </c>
    </row>
    <row r="67" customFormat="false" ht="12.75" hidden="false" customHeight="false" outlineLevel="0" collapsed="false">
      <c r="B67" s="329"/>
      <c r="C67" s="330"/>
      <c r="D67" s="330"/>
      <c r="E67" s="330"/>
      <c r="F67" s="330"/>
      <c r="G67" s="330"/>
      <c r="H67" s="331"/>
    </row>
    <row r="68" customFormat="false" ht="18" hidden="false" customHeight="false" outlineLevel="0" collapsed="false">
      <c r="B68" s="332" t="s">
        <v>374</v>
      </c>
      <c r="C68" s="332"/>
      <c r="D68" s="332"/>
      <c r="E68" s="332"/>
      <c r="F68" s="332"/>
      <c r="G68" s="332"/>
      <c r="H68" s="332"/>
    </row>
    <row r="69" customFormat="false" ht="12.75" hidden="false" customHeight="false" outlineLevel="0" collapsed="false">
      <c r="B69" s="333"/>
      <c r="C69" s="334"/>
      <c r="D69" s="334"/>
      <c r="E69" s="334"/>
      <c r="F69" s="334"/>
      <c r="G69" s="334"/>
      <c r="H69" s="335"/>
    </row>
    <row r="70" customFormat="false" ht="12.75" hidden="false" customHeight="false" outlineLevel="0" collapsed="false">
      <c r="B70" s="336"/>
      <c r="C70" s="337"/>
      <c r="D70" s="337"/>
      <c r="E70" s="337"/>
      <c r="F70" s="337"/>
      <c r="G70" s="337"/>
      <c r="H70" s="338"/>
    </row>
    <row r="71" customFormat="false" ht="12.75" hidden="false" customHeight="false" outlineLevel="0" collapsed="false">
      <c r="B71" s="339" t="s">
        <v>354</v>
      </c>
      <c r="C71" s="340" t="s">
        <v>375</v>
      </c>
      <c r="D71" s="340"/>
      <c r="E71" s="364"/>
      <c r="F71" s="340" t="s">
        <v>372</v>
      </c>
      <c r="G71" s="340"/>
      <c r="H71" s="340"/>
      <c r="I71" s="355"/>
    </row>
    <row r="72" customFormat="false" ht="12.75" hidden="false" customHeight="false" outlineLevel="0" collapsed="false">
      <c r="B72" s="341"/>
      <c r="C72" s="342"/>
      <c r="D72" s="342"/>
      <c r="E72" s="342"/>
      <c r="F72" s="342"/>
      <c r="G72" s="342"/>
      <c r="H72" s="343"/>
    </row>
    <row r="73" customFormat="false" ht="12.75" hidden="false" customHeight="false" outlineLevel="0" collapsed="false">
      <c r="B73" s="341"/>
      <c r="C73" s="344" t="s">
        <v>357</v>
      </c>
      <c r="D73" s="344" t="s">
        <v>358</v>
      </c>
      <c r="E73" s="365"/>
      <c r="F73" s="344" t="s">
        <v>357</v>
      </c>
      <c r="G73" s="344" t="s">
        <v>358</v>
      </c>
      <c r="H73" s="345" t="s">
        <v>358</v>
      </c>
      <c r="I73" s="366"/>
    </row>
    <row r="74" customFormat="false" ht="12.75" hidden="false" customHeight="false" outlineLevel="0" collapsed="false">
      <c r="B74" s="343" t="s">
        <v>359</v>
      </c>
      <c r="C74" s="367" t="n">
        <v>4435</v>
      </c>
      <c r="D74" s="368" t="n">
        <v>369.6</v>
      </c>
      <c r="E74" s="343"/>
      <c r="F74" s="358" t="n">
        <v>4435.2</v>
      </c>
      <c r="G74" s="343" t="n">
        <f aca="false">+F74/12</f>
        <v>369.6</v>
      </c>
      <c r="H74" s="343" t="n">
        <f aca="false">ROUND((G74/5),2)*5</f>
        <v>369.6</v>
      </c>
    </row>
    <row r="75" customFormat="false" ht="12.75" hidden="false" customHeight="false" outlineLevel="0" collapsed="false">
      <c r="B75" s="343"/>
      <c r="C75" s="367"/>
      <c r="D75" s="368"/>
      <c r="E75" s="343"/>
      <c r="F75" s="359"/>
      <c r="G75" s="343"/>
      <c r="H75" s="343"/>
    </row>
    <row r="76" customFormat="false" ht="12.75" hidden="false" customHeight="false" outlineLevel="0" collapsed="false">
      <c r="B76" s="343" t="s">
        <v>360</v>
      </c>
      <c r="C76" s="367" t="n">
        <v>2864</v>
      </c>
      <c r="D76" s="368" t="n">
        <v>238.65</v>
      </c>
      <c r="E76" s="343"/>
      <c r="F76" s="358" t="n">
        <v>2863.8</v>
      </c>
      <c r="G76" s="343" t="n">
        <f aca="false">+F76/12</f>
        <v>238.65</v>
      </c>
      <c r="H76" s="343" t="n">
        <f aca="false">ROUND((G76/5),2)*5</f>
        <v>238.65</v>
      </c>
    </row>
    <row r="77" customFormat="false" ht="12.75" hidden="false" customHeight="false" outlineLevel="0" collapsed="false">
      <c r="B77" s="343" t="s">
        <v>361</v>
      </c>
      <c r="C77" s="367" t="n">
        <v>3237</v>
      </c>
      <c r="D77" s="368" t="n">
        <v>269.75</v>
      </c>
      <c r="E77" s="343"/>
      <c r="F77" s="358" t="n">
        <v>3237</v>
      </c>
      <c r="G77" s="343" t="n">
        <f aca="false">+F77/12</f>
        <v>269.75</v>
      </c>
      <c r="H77" s="343" t="n">
        <f aca="false">ROUND((G77/5),2)*5</f>
        <v>269.75</v>
      </c>
    </row>
    <row r="78" customFormat="false" ht="12.75" hidden="false" customHeight="false" outlineLevel="0" collapsed="false">
      <c r="B78" s="341"/>
      <c r="C78" s="341"/>
      <c r="D78" s="341"/>
      <c r="E78" s="341"/>
      <c r="F78" s="341"/>
      <c r="G78" s="341"/>
      <c r="H78" s="341"/>
    </row>
    <row r="79" customFormat="false" ht="12.75" hidden="false" customHeight="false" outlineLevel="0" collapsed="false">
      <c r="B79" s="339" t="s">
        <v>354</v>
      </c>
      <c r="C79" s="340" t="s">
        <v>362</v>
      </c>
      <c r="D79" s="340"/>
      <c r="E79" s="364"/>
      <c r="F79" s="340" t="s">
        <v>362</v>
      </c>
      <c r="G79" s="340"/>
      <c r="H79" s="340"/>
    </row>
    <row r="80" customFormat="false" ht="12.75" hidden="false" customHeight="false" outlineLevel="0" collapsed="false">
      <c r="B80" s="341"/>
      <c r="C80" s="342"/>
      <c r="D80" s="342"/>
      <c r="E80" s="342"/>
      <c r="F80" s="342"/>
      <c r="G80" s="342"/>
      <c r="H80" s="343"/>
    </row>
    <row r="81" customFormat="false" ht="12.75" hidden="false" customHeight="false" outlineLevel="0" collapsed="false">
      <c r="B81" s="341"/>
      <c r="C81" s="344" t="s">
        <v>357</v>
      </c>
      <c r="D81" s="344" t="s">
        <v>358</v>
      </c>
      <c r="E81" s="365"/>
      <c r="F81" s="344" t="s">
        <v>357</v>
      </c>
      <c r="G81" s="344" t="s">
        <v>358</v>
      </c>
      <c r="H81" s="345" t="s">
        <v>358</v>
      </c>
    </row>
    <row r="82" s="363" customFormat="true" ht="12.75" hidden="false" customHeight="false" outlineLevel="0" collapsed="false">
      <c r="B82" s="356" t="s">
        <v>363</v>
      </c>
      <c r="C82" s="369" t="n">
        <v>2400</v>
      </c>
      <c r="D82" s="370" t="n">
        <v>200</v>
      </c>
      <c r="E82" s="356"/>
      <c r="F82" s="357" t="n">
        <f aca="false">C82</f>
        <v>2400</v>
      </c>
      <c r="H82" s="356" t="n">
        <f aca="false">+F82/12</f>
        <v>200</v>
      </c>
    </row>
    <row r="83" s="363" customFormat="true" ht="12.75" hidden="false" customHeight="false" outlineLevel="0" collapsed="false">
      <c r="B83" s="356" t="s">
        <v>364</v>
      </c>
      <c r="C83" s="369" t="n">
        <v>3000</v>
      </c>
      <c r="D83" s="370" t="n">
        <v>250</v>
      </c>
      <c r="E83" s="356"/>
      <c r="F83" s="357" t="n">
        <f aca="false">C83</f>
        <v>3000</v>
      </c>
      <c r="H83" s="356" t="n">
        <f aca="false">+F83/12</f>
        <v>250</v>
      </c>
    </row>
    <row r="84" s="363" customFormat="true" ht="12.75" hidden="false" customHeight="false" outlineLevel="0" collapsed="false">
      <c r="B84" s="356" t="s">
        <v>365</v>
      </c>
      <c r="F84" s="357" t="n">
        <v>2520</v>
      </c>
      <c r="H84" s="356" t="n">
        <f aca="false">+F84/12</f>
        <v>210</v>
      </c>
      <c r="J84" s="363" t="s">
        <v>376</v>
      </c>
    </row>
    <row r="85" s="363" customFormat="true" ht="12.75" hidden="false" customHeight="false" outlineLevel="0" collapsed="false">
      <c r="B85" s="356" t="s">
        <v>366</v>
      </c>
      <c r="F85" s="357" t="n">
        <v>3000</v>
      </c>
      <c r="H85" s="356" t="n">
        <f aca="false">+F85/12</f>
        <v>250</v>
      </c>
    </row>
    <row r="90" customFormat="false" ht="12.75" hidden="false" customHeight="false" outlineLevel="0" collapsed="false">
      <c r="B90" s="329"/>
      <c r="C90" s="330"/>
      <c r="D90" s="330"/>
      <c r="E90" s="330"/>
      <c r="F90" s="330"/>
      <c r="G90" s="330"/>
      <c r="H90" s="331"/>
    </row>
    <row r="91" customFormat="false" ht="18" hidden="false" customHeight="false" outlineLevel="0" collapsed="false">
      <c r="B91" s="332" t="s">
        <v>377</v>
      </c>
      <c r="C91" s="332"/>
      <c r="D91" s="332"/>
      <c r="E91" s="332"/>
      <c r="F91" s="332"/>
      <c r="G91" s="332"/>
      <c r="H91" s="332"/>
    </row>
    <row r="92" customFormat="false" ht="12.75" hidden="false" customHeight="false" outlineLevel="0" collapsed="false">
      <c r="B92" s="333"/>
      <c r="C92" s="334"/>
      <c r="D92" s="334"/>
      <c r="E92" s="334"/>
      <c r="F92" s="334"/>
      <c r="G92" s="334"/>
      <c r="H92" s="335"/>
    </row>
    <row r="93" customFormat="false" ht="12.75" hidden="false" customHeight="false" outlineLevel="0" collapsed="false">
      <c r="B93" s="336"/>
      <c r="C93" s="337"/>
      <c r="D93" s="337"/>
      <c r="E93" s="337"/>
      <c r="F93" s="337"/>
      <c r="G93" s="337"/>
      <c r="H93" s="338"/>
    </row>
    <row r="94" customFormat="false" ht="12.75" hidden="false" customHeight="false" outlineLevel="0" collapsed="false">
      <c r="B94" s="339" t="s">
        <v>354</v>
      </c>
      <c r="C94" s="340" t="s">
        <v>378</v>
      </c>
      <c r="D94" s="340"/>
      <c r="E94" s="364"/>
      <c r="F94" s="340" t="s">
        <v>375</v>
      </c>
      <c r="G94" s="340"/>
      <c r="H94" s="340"/>
      <c r="I94" s="355"/>
    </row>
    <row r="95" customFormat="false" ht="12.75" hidden="false" customHeight="false" outlineLevel="0" collapsed="false">
      <c r="B95" s="341"/>
      <c r="C95" s="342"/>
      <c r="D95" s="342"/>
      <c r="E95" s="342"/>
      <c r="F95" s="342"/>
      <c r="G95" s="342"/>
      <c r="H95" s="343"/>
    </row>
    <row r="96" customFormat="false" ht="12.75" hidden="false" customHeight="false" outlineLevel="0" collapsed="false">
      <c r="B96" s="341"/>
      <c r="C96" s="344" t="s">
        <v>357</v>
      </c>
      <c r="D96" s="344" t="s">
        <v>358</v>
      </c>
      <c r="E96" s="365"/>
      <c r="F96" s="344" t="s">
        <v>357</v>
      </c>
      <c r="G96" s="344" t="s">
        <v>358</v>
      </c>
      <c r="H96" s="345" t="s">
        <v>358</v>
      </c>
      <c r="I96" s="366"/>
    </row>
    <row r="97" customFormat="false" ht="12.75" hidden="false" customHeight="false" outlineLevel="0" collapsed="false">
      <c r="B97" s="343" t="s">
        <v>359</v>
      </c>
      <c r="C97" s="367" t="n">
        <v>4431.045</v>
      </c>
      <c r="D97" s="368" t="n">
        <v>369.25</v>
      </c>
      <c r="E97" s="343"/>
      <c r="F97" s="371" t="n">
        <v>4435</v>
      </c>
      <c r="G97" s="343" t="n">
        <f aca="false">+F97/12</f>
        <v>369.583333333333</v>
      </c>
      <c r="H97" s="343" t="n">
        <f aca="false">ROUND((G97/5),2)*5</f>
        <v>369.6</v>
      </c>
    </row>
    <row r="98" customFormat="false" ht="12.75" hidden="false" customHeight="false" outlineLevel="0" collapsed="false">
      <c r="B98" s="343"/>
      <c r="C98" s="367"/>
      <c r="D98" s="368"/>
      <c r="E98" s="343"/>
      <c r="F98" s="359"/>
      <c r="G98" s="343"/>
      <c r="H98" s="343"/>
    </row>
    <row r="99" customFormat="false" ht="12.75" hidden="false" customHeight="false" outlineLevel="0" collapsed="false">
      <c r="B99" s="343" t="s">
        <v>360</v>
      </c>
      <c r="C99" s="367" t="n">
        <v>2861.235</v>
      </c>
      <c r="D99" s="368" t="n">
        <v>238.45</v>
      </c>
      <c r="E99" s="343"/>
      <c r="F99" s="371" t="n">
        <v>2864</v>
      </c>
      <c r="G99" s="343" t="n">
        <f aca="false">+F99/12</f>
        <v>238.666666666667</v>
      </c>
      <c r="H99" s="343" t="n">
        <f aca="false">ROUND((G99/5),2)*5</f>
        <v>238.65</v>
      </c>
    </row>
    <row r="100" customFormat="false" ht="12.75" hidden="false" customHeight="false" outlineLevel="0" collapsed="false">
      <c r="B100" s="343" t="s">
        <v>361</v>
      </c>
      <c r="C100" s="367" t="n">
        <v>3234.09</v>
      </c>
      <c r="D100" s="368" t="n">
        <v>269.5</v>
      </c>
      <c r="E100" s="343"/>
      <c r="F100" s="371" t="n">
        <v>3237</v>
      </c>
      <c r="G100" s="343" t="n">
        <f aca="false">+F100/12</f>
        <v>269.75</v>
      </c>
      <c r="H100" s="343" t="n">
        <f aca="false">ROUND((G100/5),2)*5</f>
        <v>269.75</v>
      </c>
    </row>
    <row r="101" customFormat="false" ht="12.75" hidden="false" customHeight="false" outlineLevel="0" collapsed="false">
      <c r="B101" s="341"/>
      <c r="C101" s="341"/>
      <c r="D101" s="341"/>
      <c r="E101" s="341"/>
      <c r="F101" s="341"/>
      <c r="G101" s="341"/>
      <c r="H101" s="341"/>
    </row>
    <row r="102" customFormat="false" ht="12.75" hidden="false" customHeight="false" outlineLevel="0" collapsed="false">
      <c r="B102" s="339" t="s">
        <v>354</v>
      </c>
      <c r="C102" s="340" t="s">
        <v>362</v>
      </c>
      <c r="D102" s="340"/>
      <c r="E102" s="364"/>
      <c r="F102" s="340" t="s">
        <v>362</v>
      </c>
      <c r="G102" s="340"/>
      <c r="H102" s="340"/>
    </row>
    <row r="103" customFormat="false" ht="12.75" hidden="false" customHeight="false" outlineLevel="0" collapsed="false">
      <c r="B103" s="341"/>
      <c r="C103" s="342"/>
      <c r="D103" s="342"/>
      <c r="E103" s="342"/>
      <c r="F103" s="342"/>
      <c r="G103" s="342"/>
      <c r="H103" s="343"/>
    </row>
    <row r="104" customFormat="false" ht="12.75" hidden="false" customHeight="false" outlineLevel="0" collapsed="false">
      <c r="B104" s="341"/>
      <c r="C104" s="344" t="s">
        <v>357</v>
      </c>
      <c r="D104" s="344" t="s">
        <v>358</v>
      </c>
      <c r="E104" s="365"/>
      <c r="F104" s="344" t="s">
        <v>357</v>
      </c>
      <c r="G104" s="344" t="s">
        <v>358</v>
      </c>
      <c r="H104" s="345" t="s">
        <v>358</v>
      </c>
    </row>
    <row r="105" customFormat="false" ht="12.75" hidden="false" customHeight="false" outlineLevel="0" collapsed="false">
      <c r="B105" s="372" t="s">
        <v>363</v>
      </c>
      <c r="C105" s="373" t="n">
        <v>2400</v>
      </c>
      <c r="D105" s="374" t="n">
        <v>200</v>
      </c>
      <c r="E105" s="372"/>
      <c r="F105" s="375" t="n">
        <f aca="false">C105</f>
        <v>2400</v>
      </c>
      <c r="G105" s="372"/>
      <c r="H105" s="372" t="n">
        <f aca="false">+F105/12</f>
        <v>200</v>
      </c>
    </row>
    <row r="106" customFormat="false" ht="12.75" hidden="false" customHeight="false" outlineLevel="0" collapsed="false">
      <c r="B106" s="372" t="s">
        <v>364</v>
      </c>
      <c r="C106" s="373" t="n">
        <v>3000</v>
      </c>
      <c r="D106" s="374" t="n">
        <v>250</v>
      </c>
      <c r="E106" s="372"/>
      <c r="F106" s="375" t="n">
        <f aca="false">C106</f>
        <v>3000</v>
      </c>
      <c r="G106" s="372"/>
      <c r="H106" s="372" t="n">
        <f aca="false">+F106/12</f>
        <v>250</v>
      </c>
    </row>
    <row r="107" customFormat="false" ht="12.75" hidden="false" customHeight="false" outlineLevel="0" collapsed="false">
      <c r="B107" s="372" t="s">
        <v>365</v>
      </c>
      <c r="F107" s="375" t="n">
        <v>2500</v>
      </c>
      <c r="H107" s="372" t="n">
        <f aca="false">+F107/12</f>
        <v>208.333333333333</v>
      </c>
      <c r="J107" s="0" t="s">
        <v>379</v>
      </c>
      <c r="K107" s="0" t="s">
        <v>376</v>
      </c>
    </row>
    <row r="108" customFormat="false" ht="12.75" hidden="false" customHeight="false" outlineLevel="0" collapsed="false">
      <c r="B108" s="372" t="s">
        <v>366</v>
      </c>
      <c r="F108" s="375" t="n">
        <v>3000</v>
      </c>
      <c r="H108" s="372" t="n">
        <f aca="false">+F108/12</f>
        <v>250</v>
      </c>
    </row>
    <row r="115" customFormat="false" ht="12.75" hidden="false" customHeight="false" outlineLevel="0" collapsed="false">
      <c r="B115" s="329"/>
      <c r="C115" s="330"/>
      <c r="D115" s="330"/>
      <c r="E115" s="330"/>
      <c r="F115" s="330"/>
      <c r="G115" s="330"/>
      <c r="H115" s="331"/>
    </row>
    <row r="116" customFormat="false" ht="18" hidden="false" customHeight="false" outlineLevel="0" collapsed="false">
      <c r="B116" s="332" t="s">
        <v>380</v>
      </c>
      <c r="C116" s="332"/>
      <c r="D116" s="332"/>
      <c r="E116" s="332"/>
      <c r="F116" s="332"/>
      <c r="G116" s="332"/>
      <c r="H116" s="332"/>
    </row>
    <row r="117" customFormat="false" ht="12.75" hidden="false" customHeight="false" outlineLevel="0" collapsed="false">
      <c r="B117" s="333"/>
      <c r="C117" s="334"/>
      <c r="D117" s="334"/>
      <c r="E117" s="334"/>
      <c r="F117" s="334"/>
      <c r="G117" s="334"/>
      <c r="H117" s="335"/>
    </row>
    <row r="118" customFormat="false" ht="12.75" hidden="false" customHeight="false" outlineLevel="0" collapsed="false">
      <c r="B118" s="336"/>
      <c r="C118" s="337"/>
      <c r="D118" s="337"/>
      <c r="E118" s="337"/>
      <c r="F118" s="337"/>
      <c r="G118" s="337"/>
      <c r="H118" s="338"/>
    </row>
    <row r="119" customFormat="false" ht="12.75" hidden="false" customHeight="false" outlineLevel="0" collapsed="false">
      <c r="B119" s="339" t="s">
        <v>354</v>
      </c>
      <c r="C119" s="340" t="s">
        <v>381</v>
      </c>
      <c r="D119" s="340"/>
      <c r="E119" s="364"/>
      <c r="F119" s="340" t="s">
        <v>378</v>
      </c>
      <c r="G119" s="340"/>
      <c r="H119" s="340"/>
    </row>
    <row r="120" customFormat="false" ht="12.75" hidden="false" customHeight="false" outlineLevel="0" collapsed="false">
      <c r="B120" s="341"/>
      <c r="C120" s="342"/>
      <c r="D120" s="342"/>
      <c r="E120" s="342"/>
      <c r="F120" s="342"/>
      <c r="G120" s="342"/>
      <c r="H120" s="343"/>
    </row>
    <row r="121" customFormat="false" ht="12.75" hidden="false" customHeight="false" outlineLevel="0" collapsed="false">
      <c r="B121" s="341"/>
      <c r="C121" s="344" t="s">
        <v>357</v>
      </c>
      <c r="D121" s="344" t="s">
        <v>358</v>
      </c>
      <c r="E121" s="365"/>
      <c r="F121" s="344" t="s">
        <v>357</v>
      </c>
      <c r="G121" s="344" t="s">
        <v>358</v>
      </c>
      <c r="H121" s="345" t="s">
        <v>358</v>
      </c>
    </row>
    <row r="122" customFormat="false" ht="12.75" hidden="false" customHeight="false" outlineLevel="0" collapsed="false">
      <c r="B122" s="343" t="s">
        <v>359</v>
      </c>
      <c r="C122" s="367" t="n">
        <v>4409</v>
      </c>
      <c r="D122" s="368" t="n">
        <v>367.45</v>
      </c>
      <c r="E122" s="343"/>
      <c r="F122" s="359" t="n">
        <f aca="false">C122*100.5/100</f>
        <v>4431.045</v>
      </c>
      <c r="G122" s="343" t="n">
        <f aca="false">F122/12</f>
        <v>369.25375</v>
      </c>
      <c r="H122" s="343" t="n">
        <f aca="false">ROUND((G122/5),2)*5</f>
        <v>369.25</v>
      </c>
    </row>
    <row r="123" customFormat="false" ht="12.75" hidden="false" customHeight="false" outlineLevel="0" collapsed="false">
      <c r="B123" s="343"/>
      <c r="C123" s="367"/>
      <c r="D123" s="368"/>
      <c r="E123" s="343"/>
      <c r="F123" s="359"/>
      <c r="G123" s="343"/>
      <c r="H123" s="343"/>
    </row>
    <row r="124" customFormat="false" ht="12.75" hidden="false" customHeight="false" outlineLevel="0" collapsed="false">
      <c r="B124" s="343" t="s">
        <v>360</v>
      </c>
      <c r="C124" s="367" t="n">
        <v>2847</v>
      </c>
      <c r="D124" s="368" t="n">
        <v>237.25</v>
      </c>
      <c r="E124" s="343"/>
      <c r="F124" s="359" t="n">
        <f aca="false">C124*100.5/100</f>
        <v>2861.235</v>
      </c>
      <c r="G124" s="343" t="n">
        <f aca="false">F124/12</f>
        <v>238.43625</v>
      </c>
      <c r="H124" s="343" t="n">
        <f aca="false">ROUND((G124/5),2)*5</f>
        <v>238.45</v>
      </c>
    </row>
    <row r="125" customFormat="false" ht="12.75" hidden="false" customHeight="false" outlineLevel="0" collapsed="false">
      <c r="B125" s="343" t="s">
        <v>361</v>
      </c>
      <c r="C125" s="367" t="n">
        <v>3218</v>
      </c>
      <c r="D125" s="368" t="n">
        <v>268.2</v>
      </c>
      <c r="E125" s="343"/>
      <c r="F125" s="359" t="n">
        <f aca="false">C125*100.5/100</f>
        <v>3234.09</v>
      </c>
      <c r="G125" s="343" t="n">
        <f aca="false">F125/12</f>
        <v>269.5075</v>
      </c>
      <c r="H125" s="343" t="n">
        <f aca="false">ROUND((G125/5),2)*5</f>
        <v>269.5</v>
      </c>
    </row>
    <row r="126" customFormat="false" ht="12.75" hidden="false" customHeight="false" outlineLevel="0" collapsed="false">
      <c r="B126" s="341"/>
      <c r="C126" s="341"/>
      <c r="D126" s="341"/>
      <c r="E126" s="341"/>
      <c r="F126" s="341"/>
      <c r="G126" s="341"/>
      <c r="H126" s="341"/>
    </row>
    <row r="127" customFormat="false" ht="12.75" hidden="false" customHeight="false" outlineLevel="0" collapsed="false">
      <c r="B127" s="339" t="s">
        <v>354</v>
      </c>
      <c r="C127" s="340" t="s">
        <v>362</v>
      </c>
      <c r="D127" s="340"/>
      <c r="E127" s="364"/>
      <c r="F127" s="340" t="s">
        <v>362</v>
      </c>
      <c r="G127" s="340"/>
      <c r="H127" s="340"/>
    </row>
    <row r="128" customFormat="false" ht="12.75" hidden="false" customHeight="false" outlineLevel="0" collapsed="false">
      <c r="B128" s="341"/>
      <c r="C128" s="342"/>
      <c r="D128" s="342"/>
      <c r="E128" s="342"/>
      <c r="F128" s="342"/>
      <c r="G128" s="342"/>
      <c r="H128" s="343"/>
    </row>
    <row r="129" customFormat="false" ht="12.75" hidden="false" customHeight="false" outlineLevel="0" collapsed="false">
      <c r="B129" s="341"/>
      <c r="C129" s="344" t="s">
        <v>357</v>
      </c>
      <c r="D129" s="344" t="s">
        <v>358</v>
      </c>
      <c r="E129" s="365"/>
      <c r="F129" s="344" t="s">
        <v>357</v>
      </c>
      <c r="G129" s="344" t="s">
        <v>358</v>
      </c>
      <c r="H129" s="345" t="s">
        <v>358</v>
      </c>
    </row>
    <row r="130" customFormat="false" ht="12.75" hidden="false" customHeight="false" outlineLevel="0" collapsed="false">
      <c r="B130" s="343" t="s">
        <v>363</v>
      </c>
      <c r="C130" s="367" t="n">
        <v>2400</v>
      </c>
      <c r="D130" s="368" t="n">
        <v>200</v>
      </c>
      <c r="E130" s="343"/>
      <c r="F130" s="359" t="n">
        <f aca="false">C130</f>
        <v>2400</v>
      </c>
      <c r="G130" s="343" t="n">
        <f aca="false">F130/12</f>
        <v>200</v>
      </c>
      <c r="H130" s="343" t="n">
        <f aca="false">D130</f>
        <v>200</v>
      </c>
    </row>
    <row r="131" customFormat="false" ht="12.75" hidden="false" customHeight="false" outlineLevel="0" collapsed="false">
      <c r="B131" s="343" t="s">
        <v>364</v>
      </c>
      <c r="C131" s="367" t="n">
        <v>3000</v>
      </c>
      <c r="D131" s="368" t="n">
        <v>250</v>
      </c>
      <c r="E131" s="343"/>
      <c r="F131" s="359" t="n">
        <f aca="false">C131</f>
        <v>3000</v>
      </c>
      <c r="G131" s="343"/>
      <c r="H131" s="343" t="n">
        <f aca="false">D131</f>
        <v>250</v>
      </c>
    </row>
  </sheetData>
  <mergeCells count="30">
    <mergeCell ref="B3:H3"/>
    <mergeCell ref="C6:E6"/>
    <mergeCell ref="F6:H6"/>
    <mergeCell ref="C14:E14"/>
    <mergeCell ref="F14:H14"/>
    <mergeCell ref="B24:H24"/>
    <mergeCell ref="C27:E27"/>
    <mergeCell ref="F27:H27"/>
    <mergeCell ref="C35:E35"/>
    <mergeCell ref="F35:H35"/>
    <mergeCell ref="B47:H47"/>
    <mergeCell ref="C50:E50"/>
    <mergeCell ref="F50:H50"/>
    <mergeCell ref="C58:E58"/>
    <mergeCell ref="F58:H58"/>
    <mergeCell ref="B68:H68"/>
    <mergeCell ref="C71:D71"/>
    <mergeCell ref="F71:H71"/>
    <mergeCell ref="C79:D79"/>
    <mergeCell ref="F79:H79"/>
    <mergeCell ref="B91:H91"/>
    <mergeCell ref="C94:D94"/>
    <mergeCell ref="F94:H94"/>
    <mergeCell ref="C102:D102"/>
    <mergeCell ref="F102:H102"/>
    <mergeCell ref="B116:H116"/>
    <mergeCell ref="C119:D119"/>
    <mergeCell ref="F119:H119"/>
    <mergeCell ref="C127:D127"/>
    <mergeCell ref="F127:H127"/>
  </mergeCells>
  <printOptions headings="false" gridLines="false" gridLinesSet="true" horizontalCentered="false" verticalCentered="false"/>
  <pageMargins left="0.39375" right="0.196527777777778" top="0.7875" bottom="0.39375" header="0.511805555555555" footer="0.196527777777778"/>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&amp;L&amp;8&amp;F - &amp;A</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 activeCellId="0" sqref="B2"/>
    </sheetView>
  </sheetViews>
  <sheetFormatPr defaultRowHeight="12.75" zeroHeight="false" outlineLevelRow="0" outlineLevelCol="0"/>
  <cols>
    <col collapsed="false" customWidth="true" hidden="false" outlineLevel="0" max="1025" min="1" style="376" width="12.42"/>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2.75" zeroHeight="false" outlineLevelRow="0" outlineLevelCol="0"/>
  <cols>
    <col collapsed="false" customWidth="true" hidden="false" outlineLevel="0" max="1025" min="1" style="377" width="12.86"/>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true">
    <pageSetUpPr fitToPage="true"/>
  </sheetPr>
  <dimension ref="A1:P144"/>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Q7" activeCellId="0" sqref="Q7"/>
    </sheetView>
  </sheetViews>
  <sheetFormatPr defaultRowHeight="12.75" zeroHeight="false" outlineLevelRow="1" outlineLevelCol="1"/>
  <cols>
    <col collapsed="false" customWidth="true" hidden="false" outlineLevel="0" max="1" min="1" style="3" width="27.14"/>
    <col collapsed="false" customWidth="true" hidden="false" outlineLevel="0" max="2" min="2" style="3" width="14.7"/>
    <col collapsed="false" customWidth="true" hidden="false" outlineLevel="0" max="9" min="3" style="3" width="11.71"/>
    <col collapsed="false" customWidth="true" hidden="false" outlineLevel="0" max="10" min="10" style="45" width="9.85"/>
    <col collapsed="false" customWidth="true" hidden="false" outlineLevel="0" max="11" min="11" style="3" width="13.43"/>
    <col collapsed="false" customWidth="true" hidden="false" outlineLevel="0" max="14" min="12" style="3" width="9.14"/>
    <col collapsed="false" customWidth="true" hidden="true" outlineLevel="1" max="15" min="15" style="3" width="26.14"/>
    <col collapsed="false" customWidth="true" hidden="true" outlineLevel="1" max="16" min="16" style="3" width="10.42"/>
    <col collapsed="false" customWidth="true" hidden="false" outlineLevel="0" max="1025" min="17" style="3" width="9.14"/>
  </cols>
  <sheetData>
    <row r="1" customFormat="false" ht="27" hidden="false" customHeight="true" outlineLevel="0" collapsed="false">
      <c r="A1" s="46" t="s">
        <v>39</v>
      </c>
      <c r="B1" s="46"/>
      <c r="C1" s="46"/>
      <c r="D1" s="46"/>
      <c r="E1" s="46"/>
      <c r="F1" s="46"/>
      <c r="G1" s="46"/>
      <c r="H1" s="46"/>
      <c r="I1" s="46"/>
    </row>
    <row r="2" s="53" customFormat="true" ht="25.5" hidden="false" customHeight="true" outlineLevel="0" collapsed="false">
      <c r="A2" s="47" t="s">
        <v>40</v>
      </c>
      <c r="B2" s="48"/>
      <c r="C2" s="49" t="s">
        <v>41</v>
      </c>
      <c r="D2" s="49"/>
      <c r="E2" s="50"/>
      <c r="F2" s="50"/>
      <c r="G2" s="50"/>
      <c r="H2" s="50"/>
      <c r="I2" s="51"/>
      <c r="J2" s="52"/>
      <c r="O2" s="54" t="s">
        <v>42</v>
      </c>
    </row>
    <row r="3" s="53" customFormat="true" ht="27.75" hidden="false" customHeight="true" outlineLevel="0" collapsed="false">
      <c r="A3" s="47" t="s">
        <v>43</v>
      </c>
      <c r="B3" s="48"/>
      <c r="C3" s="49" t="s">
        <v>44</v>
      </c>
      <c r="D3" s="49"/>
      <c r="E3" s="50"/>
      <c r="F3" s="50"/>
      <c r="G3" s="50"/>
      <c r="H3" s="50"/>
      <c r="I3" s="51"/>
      <c r="J3" s="52"/>
      <c r="O3" s="54" t="s">
        <v>45</v>
      </c>
    </row>
    <row r="4" s="53" customFormat="true" ht="15" hidden="false" customHeight="false" outlineLevel="0" collapsed="false">
      <c r="A4" s="55"/>
      <c r="B4" s="50"/>
      <c r="C4" s="56"/>
      <c r="D4" s="56"/>
      <c r="E4" s="50"/>
      <c r="F4" s="50"/>
      <c r="G4" s="50"/>
      <c r="H4" s="50"/>
      <c r="I4" s="51"/>
      <c r="J4" s="52"/>
      <c r="O4" s="54" t="s">
        <v>46</v>
      </c>
    </row>
    <row r="5" s="53" customFormat="true" ht="30" hidden="false" customHeight="true" outlineLevel="0" collapsed="false">
      <c r="A5" s="57" t="s">
        <v>42</v>
      </c>
      <c r="B5" s="58" t="s">
        <v>47</v>
      </c>
      <c r="C5" s="59" t="s">
        <v>48</v>
      </c>
      <c r="D5" s="59"/>
      <c r="E5" s="50"/>
      <c r="F5" s="50"/>
      <c r="G5" s="50"/>
      <c r="H5" s="50"/>
      <c r="I5" s="51"/>
      <c r="J5" s="52"/>
      <c r="O5" s="54" t="s">
        <v>49</v>
      </c>
    </row>
    <row r="6" s="53" customFormat="true" ht="6.75" hidden="false" customHeight="true" outlineLevel="0" collapsed="false">
      <c r="A6" s="60"/>
      <c r="B6" s="61"/>
      <c r="C6" s="56"/>
      <c r="D6" s="56"/>
      <c r="E6" s="50"/>
      <c r="F6" s="50"/>
      <c r="G6" s="50"/>
      <c r="H6" s="50"/>
      <c r="I6" s="51"/>
      <c r="J6" s="52"/>
      <c r="O6" s="54"/>
    </row>
    <row r="7" s="53" customFormat="true" ht="81" hidden="false" customHeight="true" outlineLevel="0" collapsed="false">
      <c r="A7" s="62" t="s">
        <v>50</v>
      </c>
      <c r="B7" s="63" t="s">
        <v>51</v>
      </c>
      <c r="C7" s="63"/>
      <c r="D7" s="63"/>
      <c r="E7" s="50"/>
      <c r="F7" s="50"/>
      <c r="G7" s="50"/>
      <c r="H7" s="50"/>
      <c r="I7" s="51"/>
      <c r="J7" s="52"/>
      <c r="O7" s="54"/>
    </row>
    <row r="8" s="53" customFormat="true" ht="7.5" hidden="false" customHeight="true" outlineLevel="0" collapsed="false">
      <c r="A8" s="55"/>
      <c r="B8" s="50"/>
      <c r="C8" s="56"/>
      <c r="D8" s="56"/>
      <c r="E8" s="50"/>
      <c r="F8" s="50"/>
      <c r="G8" s="50"/>
      <c r="H8" s="50"/>
      <c r="I8" s="51"/>
      <c r="J8" s="52"/>
      <c r="O8" s="54" t="s">
        <v>47</v>
      </c>
    </row>
    <row r="9" s="53" customFormat="true" ht="9.95" hidden="false" customHeight="true" outlineLevel="0" collapsed="false">
      <c r="A9" s="55"/>
      <c r="B9" s="50"/>
      <c r="C9" s="56"/>
      <c r="D9" s="56"/>
      <c r="E9" s="50"/>
      <c r="F9" s="50"/>
      <c r="G9" s="50"/>
      <c r="H9" s="50"/>
      <c r="I9" s="51"/>
      <c r="J9" s="52"/>
    </row>
    <row r="10" s="53" customFormat="true" ht="15" hidden="false" customHeight="true" outlineLevel="0" collapsed="false">
      <c r="A10" s="64" t="s">
        <v>52</v>
      </c>
      <c r="B10" s="65" t="s">
        <v>53</v>
      </c>
      <c r="C10" s="66" t="s">
        <v>54</v>
      </c>
      <c r="D10" s="66"/>
      <c r="E10" s="50"/>
      <c r="F10" s="50"/>
      <c r="G10" s="50"/>
      <c r="H10" s="50"/>
      <c r="I10" s="51"/>
      <c r="J10" s="52"/>
      <c r="O10" s="54" t="s">
        <v>55</v>
      </c>
      <c r="P10" s="54" t="s">
        <v>56</v>
      </c>
    </row>
    <row r="11" s="53" customFormat="true" ht="15" hidden="false" customHeight="false" outlineLevel="0" collapsed="false">
      <c r="A11" s="67"/>
      <c r="B11" s="65" t="s">
        <v>57</v>
      </c>
      <c r="C11" s="68" t="n">
        <v>11</v>
      </c>
      <c r="D11" s="68"/>
      <c r="E11" s="50"/>
      <c r="F11" s="50"/>
      <c r="G11" s="50"/>
      <c r="H11" s="50"/>
      <c r="I11" s="51"/>
      <c r="J11" s="52"/>
      <c r="O11" s="54" t="s">
        <v>58</v>
      </c>
      <c r="P11" s="69" t="n">
        <v>0.077</v>
      </c>
    </row>
    <row r="12" s="53" customFormat="true" ht="12" hidden="false" customHeight="true" outlineLevel="0" collapsed="false">
      <c r="A12" s="55"/>
      <c r="B12" s="50"/>
      <c r="C12" s="50"/>
      <c r="D12" s="70"/>
      <c r="E12" s="50"/>
      <c r="F12" s="50"/>
      <c r="G12" s="50"/>
      <c r="H12" s="50"/>
      <c r="I12" s="51"/>
      <c r="J12" s="52"/>
      <c r="O12" s="54" t="s">
        <v>59</v>
      </c>
      <c r="P12" s="54" t="n">
        <v>0</v>
      </c>
    </row>
    <row r="13" s="53" customFormat="true" ht="29.25" hidden="false" customHeight="true" outlineLevel="0" collapsed="false">
      <c r="A13" s="71" t="s">
        <v>60</v>
      </c>
      <c r="B13" s="72" t="s">
        <v>59</v>
      </c>
      <c r="C13" s="73" t="s">
        <v>61</v>
      </c>
      <c r="D13" s="73"/>
      <c r="E13" s="74"/>
      <c r="F13" s="74"/>
      <c r="G13" s="74"/>
      <c r="H13" s="74"/>
      <c r="I13" s="51"/>
      <c r="J13" s="52"/>
    </row>
    <row r="14" s="53" customFormat="true" ht="15" hidden="false" customHeight="true" outlineLevel="0" collapsed="false">
      <c r="A14" s="75"/>
      <c r="B14" s="76"/>
      <c r="C14" s="73"/>
      <c r="D14" s="73"/>
      <c r="E14" s="74"/>
      <c r="F14" s="74"/>
      <c r="G14" s="74"/>
      <c r="H14" s="74"/>
      <c r="I14" s="51"/>
      <c r="J14" s="52"/>
      <c r="O14" s="77" t="s">
        <v>62</v>
      </c>
    </row>
    <row r="15" s="53" customFormat="true" ht="29.25" hidden="false" customHeight="true" outlineLevel="0" collapsed="false">
      <c r="A15" s="71" t="s">
        <v>63</v>
      </c>
      <c r="B15" s="72" t="s">
        <v>58</v>
      </c>
      <c r="C15" s="73" t="s">
        <v>61</v>
      </c>
      <c r="D15" s="73"/>
      <c r="E15" s="74"/>
      <c r="F15" s="74"/>
      <c r="G15" s="74"/>
      <c r="H15" s="74"/>
      <c r="I15" s="51"/>
      <c r="J15" s="52"/>
      <c r="O15" s="78" t="s">
        <v>64</v>
      </c>
    </row>
    <row r="16" s="53" customFormat="true" ht="15" hidden="false" customHeight="true" outlineLevel="0" collapsed="false">
      <c r="A16" s="79"/>
      <c r="B16" s="76"/>
      <c r="C16" s="73"/>
      <c r="D16" s="73"/>
      <c r="E16" s="74"/>
      <c r="F16" s="74"/>
      <c r="G16" s="74"/>
      <c r="H16" s="74"/>
      <c r="I16" s="51"/>
      <c r="J16" s="52"/>
      <c r="O16" s="78" t="s">
        <v>65</v>
      </c>
    </row>
    <row r="17" s="53" customFormat="true" ht="29.25" hidden="false" customHeight="true" outlineLevel="0" collapsed="false">
      <c r="A17" s="71" t="s">
        <v>66</v>
      </c>
      <c r="B17" s="72"/>
      <c r="C17" s="73" t="s">
        <v>61</v>
      </c>
      <c r="D17" s="73"/>
      <c r="E17" s="74"/>
      <c r="F17" s="80" t="s">
        <v>67</v>
      </c>
      <c r="G17" s="74"/>
      <c r="H17" s="81"/>
      <c r="I17" s="51"/>
      <c r="J17" s="52"/>
      <c r="O17" s="78" t="s">
        <v>68</v>
      </c>
    </row>
    <row r="18" s="53" customFormat="true" ht="15" hidden="false" customHeight="true" outlineLevel="0" collapsed="false">
      <c r="A18" s="79"/>
      <c r="B18" s="76"/>
      <c r="C18" s="73"/>
      <c r="D18" s="73"/>
      <c r="E18" s="74"/>
      <c r="F18" s="74"/>
      <c r="G18" s="74"/>
      <c r="H18" s="74"/>
      <c r="I18" s="51"/>
      <c r="J18" s="52"/>
      <c r="O18" s="78" t="s">
        <v>69</v>
      </c>
    </row>
    <row r="19" s="53" customFormat="true" ht="45.75" hidden="false" customHeight="true" outlineLevel="0" collapsed="false">
      <c r="A19" s="71" t="s">
        <v>70</v>
      </c>
      <c r="B19" s="72" t="s">
        <v>71</v>
      </c>
      <c r="C19" s="73" t="s">
        <v>61</v>
      </c>
      <c r="D19" s="73"/>
      <c r="E19" s="74"/>
      <c r="F19" s="80" t="s">
        <v>72</v>
      </c>
      <c r="G19" s="74"/>
      <c r="H19" s="82"/>
      <c r="I19" s="51"/>
      <c r="J19" s="52"/>
      <c r="O19" s="78" t="s">
        <v>73</v>
      </c>
    </row>
    <row r="20" s="53" customFormat="true" ht="15" hidden="false" customHeight="true" outlineLevel="0" collapsed="false">
      <c r="A20" s="83"/>
      <c r="B20" s="84"/>
      <c r="C20" s="84"/>
      <c r="D20" s="84"/>
      <c r="E20" s="84"/>
      <c r="F20" s="84"/>
      <c r="G20" s="84"/>
      <c r="H20" s="84"/>
      <c r="I20" s="85"/>
      <c r="J20" s="52"/>
      <c r="O20" s="78" t="s">
        <v>74</v>
      </c>
    </row>
    <row r="21" s="53" customFormat="true" ht="15.75" hidden="false" customHeight="true" outlineLevel="0" collapsed="false">
      <c r="A21" s="86"/>
      <c r="B21" s="86"/>
      <c r="C21" s="86"/>
      <c r="D21" s="86"/>
      <c r="E21" s="86"/>
      <c r="F21" s="86"/>
      <c r="G21" s="86"/>
      <c r="H21" s="86"/>
      <c r="I21" s="50"/>
      <c r="J21" s="52"/>
      <c r="O21" s="87" t="s">
        <v>75</v>
      </c>
    </row>
    <row r="22" s="53" customFormat="true" ht="15" hidden="false" customHeight="true" outlineLevel="0" collapsed="false">
      <c r="A22" s="88"/>
      <c r="B22" s="88"/>
      <c r="C22" s="88"/>
      <c r="D22" s="88"/>
      <c r="E22" s="88"/>
      <c r="F22" s="88"/>
      <c r="G22" s="88"/>
      <c r="H22" s="88"/>
      <c r="I22" s="88"/>
      <c r="J22" s="52"/>
    </row>
    <row r="23" s="53" customFormat="true" ht="15" hidden="false" customHeight="false" outlineLevel="0" collapsed="false">
      <c r="A23" s="89" t="s">
        <v>76</v>
      </c>
      <c r="B23" s="90" t="s">
        <v>77</v>
      </c>
      <c r="C23" s="90"/>
      <c r="D23" s="90"/>
      <c r="E23" s="90"/>
      <c r="F23" s="90"/>
      <c r="G23" s="90"/>
      <c r="H23" s="90"/>
      <c r="I23" s="91"/>
      <c r="J23" s="52"/>
      <c r="O23" s="54" t="s">
        <v>78</v>
      </c>
      <c r="P23" s="54" t="s">
        <v>79</v>
      </c>
    </row>
    <row r="24" s="53" customFormat="true" ht="15" hidden="false" customHeight="false" outlineLevel="0" collapsed="false">
      <c r="A24" s="92"/>
      <c r="B24" s="93" t="n">
        <v>2019</v>
      </c>
      <c r="C24" s="93" t="n">
        <v>2020</v>
      </c>
      <c r="D24" s="93" t="n">
        <v>2021</v>
      </c>
      <c r="E24" s="93" t="n">
        <v>2022</v>
      </c>
      <c r="F24" s="93" t="n">
        <v>2023</v>
      </c>
      <c r="G24" s="93" t="n">
        <v>2024</v>
      </c>
      <c r="H24" s="93" t="n">
        <v>2025</v>
      </c>
      <c r="I24" s="94" t="s">
        <v>80</v>
      </c>
      <c r="J24" s="95" t="s">
        <v>81</v>
      </c>
      <c r="O24" s="54" t="s">
        <v>82</v>
      </c>
      <c r="P24" s="96" t="n">
        <v>0.6</v>
      </c>
    </row>
    <row r="25" s="53" customFormat="true" ht="15" hidden="false" customHeight="false" outlineLevel="0" collapsed="false">
      <c r="A25" s="97" t="s">
        <v>83</v>
      </c>
      <c r="B25" s="98" t="n">
        <f aca="false">'Pers Plan 1'!D42+'Pers Plan 2'!D42+'Pers Plan 3'!D42+'Pers NF-Doktorand 1'!D37+'Pers NF Doktorand 2'!D37+'Pers NF PostDoc'!D37+'Pers NF weitere MA'!D37+'Pers Plan NLS 1'!D43+'Pers Plan NLS 2'!D43+'Pers Plan NLS 3'!D43</f>
        <v>0</v>
      </c>
      <c r="C25" s="98" t="n">
        <f aca="false">'Pers Plan 1'!G42+'Pers Plan 2'!G42+'Pers Plan 3'!G42+'Pers NF-Doktorand 1'!G37+'Pers NF Doktorand 2'!G37+'Pers NF PostDoc'!G37+'Pers NF weitere MA'!G37+'Pers Plan NLS 1'!G43+'Pers Plan NLS 2'!G43+'Pers Plan NLS 3'!G43</f>
        <v>68898.8546666667</v>
      </c>
      <c r="D25" s="98" t="n">
        <f aca="false">'Pers Plan 1'!J42+'Pers Plan 2'!J42+'Pers Plan 3'!J42+'Pers NF-Doktorand 1'!J37+'Pers NF Doktorand 2'!J37+'Pers NF PostDoc'!J37+'Pers NF weitere MA'!J37+'Pers Plan NLS 1'!J43+'Pers Plan NLS 2'!J43+'Pers Plan NLS 3'!J43</f>
        <v>7335.27053333333</v>
      </c>
      <c r="E25" s="98" t="n">
        <f aca="false">'Pers Plan 1'!M42+'Pers Plan 2'!M42+'Pers Plan 3'!M42+'Pers NF-Doktorand 1'!M37+'Pers NF Doktorand 2'!M37+'Pers NF PostDoc'!M37+'Pers NF weitere MA'!M37+'Pers Plan NLS 1'!M43+'Pers Plan NLS 2'!M43+'Pers Plan NLS 3'!M43</f>
        <v>0</v>
      </c>
      <c r="F25" s="98" t="n">
        <f aca="false">'Pers Plan 1'!P42+'Pers Plan 2'!P42+'Pers Plan 3'!P42+'Pers Plan NLS 1'!P43+'Pers Plan NLS 2'!P43+'Pers Plan NLS 3'!P43</f>
        <v>0</v>
      </c>
      <c r="G25" s="98" t="n">
        <f aca="false">'Pers Plan 1'!S42+'Pers Plan 2'!S42+'Pers Plan 3'!S42+'Pers Plan NLS 1'!S43+'Pers Plan NLS 2'!S43+'Pers Plan NLS 3'!S43</f>
        <v>0</v>
      </c>
      <c r="H25" s="99" t="n">
        <f aca="false">'Pers Plan 1'!V42+'Pers Plan 2'!V42+'Pers Plan 3'!V42+'Pers Plan NLS 1'!V43+'Pers Plan NLS 2'!V43+'Pers Plan NLS 3'!V43</f>
        <v>0</v>
      </c>
      <c r="I25" s="100" t="n">
        <f aca="false">SUM(B25:H25)</f>
        <v>76234.1252</v>
      </c>
      <c r="J25" s="101" t="n">
        <f aca="false">+'Pers Plan 1'!W42+'Pers Plan 2'!W42+'Pers Plan 3'!W42+'Pers NF-Doktorand 1'!N37+'Pers NF Doktorand 2'!N37+'Pers NF PostDoc'!N37+'Pers NF weitere MA'!N37+'Pers Plan NLS 1'!W43+'Pers Plan NLS 2'!W43+'Pers Plan NLS 3'!W43-I25</f>
        <v>0</v>
      </c>
      <c r="K25" s="52"/>
      <c r="M25" s="52"/>
      <c r="O25" s="54" t="s">
        <v>84</v>
      </c>
      <c r="P25" s="96" t="n">
        <v>0.2</v>
      </c>
    </row>
    <row r="26" s="53" customFormat="true" ht="15" hidden="false" customHeight="false" outlineLevel="0" collapsed="false">
      <c r="A26" s="97" t="s">
        <v>85</v>
      </c>
      <c r="B26" s="102"/>
      <c r="C26" s="103"/>
      <c r="D26" s="102"/>
      <c r="E26" s="102"/>
      <c r="F26" s="102"/>
      <c r="G26" s="103"/>
      <c r="H26" s="103"/>
      <c r="I26" s="104" t="n">
        <f aca="false">'Various Cost Planning'!D8</f>
        <v>0</v>
      </c>
      <c r="J26" s="52" t="n">
        <f aca="false">SUM(B26:H26)-I26</f>
        <v>0</v>
      </c>
      <c r="K26" s="105" t="s">
        <v>86</v>
      </c>
      <c r="O26" s="54" t="s">
        <v>84</v>
      </c>
      <c r="P26" s="96" t="n">
        <v>0.1</v>
      </c>
    </row>
    <row r="27" s="53" customFormat="true" ht="15" hidden="false" customHeight="false" outlineLevel="0" collapsed="false">
      <c r="A27" s="97" t="s">
        <v>87</v>
      </c>
      <c r="B27" s="102"/>
      <c r="C27" s="102"/>
      <c r="D27" s="102"/>
      <c r="E27" s="102"/>
      <c r="F27" s="103"/>
      <c r="G27" s="103"/>
      <c r="H27" s="103"/>
      <c r="I27" s="104" t="n">
        <f aca="false">+'Various Cost Planning'!D20</f>
        <v>0</v>
      </c>
      <c r="J27" s="52" t="n">
        <f aca="false">SUM(B27:H27)-I27</f>
        <v>0</v>
      </c>
      <c r="K27" s="105" t="s">
        <v>88</v>
      </c>
      <c r="O27" s="54" t="s">
        <v>89</v>
      </c>
      <c r="P27" s="96" t="n">
        <v>0.15</v>
      </c>
    </row>
    <row r="28" s="53" customFormat="true" ht="15" hidden="false" customHeight="false" outlineLevel="0" collapsed="false">
      <c r="A28" s="97" t="s">
        <v>90</v>
      </c>
      <c r="B28" s="102"/>
      <c r="C28" s="102"/>
      <c r="D28" s="102" t="n">
        <v>2000</v>
      </c>
      <c r="E28" s="102"/>
      <c r="F28" s="102"/>
      <c r="G28" s="103"/>
      <c r="H28" s="103"/>
      <c r="I28" s="104" t="n">
        <f aca="false">+'Various Cost Planning'!D32</f>
        <v>2000</v>
      </c>
      <c r="J28" s="52" t="n">
        <f aca="false">SUM(B28:H28)-I28</f>
        <v>0</v>
      </c>
      <c r="K28" s="105" t="s">
        <v>91</v>
      </c>
    </row>
    <row r="29" s="53" customFormat="true" ht="15" hidden="false" customHeight="false" outlineLevel="0" collapsed="false">
      <c r="A29" s="97" t="s">
        <v>89</v>
      </c>
      <c r="B29" s="102"/>
      <c r="C29" s="102"/>
      <c r="D29" s="102"/>
      <c r="E29" s="102"/>
      <c r="F29" s="103"/>
      <c r="G29" s="103"/>
      <c r="H29" s="103"/>
      <c r="I29" s="104" t="n">
        <f aca="false">+'Various Cost Planning'!D41</f>
        <v>0</v>
      </c>
      <c r="J29" s="52" t="n">
        <f aca="false">SUM(B29:H29)-I29</f>
        <v>0</v>
      </c>
      <c r="K29" s="105" t="s">
        <v>92</v>
      </c>
    </row>
    <row r="30" s="53" customFormat="true" ht="15.75" hidden="false" customHeight="false" outlineLevel="0" collapsed="false">
      <c r="A30" s="106" t="s">
        <v>93</v>
      </c>
      <c r="B30" s="107" t="n">
        <f aca="false">SUM(B25:B29)</f>
        <v>0</v>
      </c>
      <c r="C30" s="107" t="n">
        <f aca="false">SUM(C25:C29)</f>
        <v>68898.8546666667</v>
      </c>
      <c r="D30" s="107" t="n">
        <f aca="false">SUM(D25:D29)</f>
        <v>9335.27053333333</v>
      </c>
      <c r="E30" s="107" t="n">
        <f aca="false">SUM(E25:E29)</f>
        <v>0</v>
      </c>
      <c r="F30" s="107" t="n">
        <f aca="false">SUM(F25:F29)</f>
        <v>0</v>
      </c>
      <c r="G30" s="107" t="n">
        <f aca="false">SUM(G25:G29)</f>
        <v>0</v>
      </c>
      <c r="H30" s="107" t="n">
        <f aca="false">SUM(H25:H29)</f>
        <v>0</v>
      </c>
      <c r="I30" s="108" t="n">
        <f aca="false">SUM(I25:I29)</f>
        <v>78234.1252</v>
      </c>
      <c r="J30" s="52" t="n">
        <f aca="false">SUM(B30:H30)-I30</f>
        <v>0</v>
      </c>
    </row>
    <row r="31" s="53" customFormat="true" ht="15.75" hidden="false" customHeight="false" outlineLevel="0" collapsed="false">
      <c r="A31" s="109" t="s">
        <v>94</v>
      </c>
      <c r="B31" s="110" t="n">
        <f aca="false">IF($B$15="Yes",B30*$J$31,0)</f>
        <v>0</v>
      </c>
      <c r="C31" s="110" t="n">
        <f aca="false">IF($B$15="Yes",C30*$J$31,0)</f>
        <v>10334.8282</v>
      </c>
      <c r="D31" s="110" t="n">
        <f aca="false">IF($B$15="Yes",D30*$J$31,0)</f>
        <v>1400.29058</v>
      </c>
      <c r="E31" s="110" t="n">
        <f aca="false">IF($B$15="Yes",E30*$J$31,0)</f>
        <v>0</v>
      </c>
      <c r="F31" s="110" t="n">
        <f aca="false">IF($B$15="Yes",F30*$J$31,0)</f>
        <v>0</v>
      </c>
      <c r="G31" s="110" t="n">
        <f aca="false">IF($B$15="Yes",G30*$J$31,0)</f>
        <v>0</v>
      </c>
      <c r="H31" s="110" t="n">
        <f aca="false">IF($B$15="Yes",H30*$J$31,0)</f>
        <v>0</v>
      </c>
      <c r="I31" s="111" t="n">
        <f aca="false">IF(B15="Yes",I30*J31,0)</f>
        <v>11735.11878</v>
      </c>
      <c r="J31" s="112" t="n">
        <v>0.15</v>
      </c>
    </row>
    <row r="32" s="53" customFormat="true" ht="15.75" hidden="false" customHeight="false" outlineLevel="0" collapsed="false">
      <c r="A32" s="106" t="s">
        <v>95</v>
      </c>
      <c r="B32" s="113" t="n">
        <f aca="false">B30+B31</f>
        <v>0</v>
      </c>
      <c r="C32" s="113" t="n">
        <f aca="false">C30+C31</f>
        <v>79233.6828666667</v>
      </c>
      <c r="D32" s="113" t="n">
        <f aca="false">D30+D31</f>
        <v>10735.5611133333</v>
      </c>
      <c r="E32" s="113" t="n">
        <f aca="false">E30+E31</f>
        <v>0</v>
      </c>
      <c r="F32" s="113" t="n">
        <f aca="false">F30+F31</f>
        <v>0</v>
      </c>
      <c r="G32" s="113" t="n">
        <f aca="false">G30+G31</f>
        <v>0</v>
      </c>
      <c r="H32" s="113" t="n">
        <f aca="false">H30+H31</f>
        <v>0</v>
      </c>
      <c r="I32" s="113" t="n">
        <f aca="false">I30+I31</f>
        <v>89969.24398</v>
      </c>
      <c r="J32" s="52"/>
    </row>
    <row r="33" s="53" customFormat="true" ht="15" hidden="false" customHeight="false" outlineLevel="0" collapsed="false">
      <c r="A33" s="114" t="s">
        <v>96</v>
      </c>
      <c r="B33" s="115" t="n">
        <f aca="false">IF($B$13="Yes",B32*7.7/100,0)</f>
        <v>0</v>
      </c>
      <c r="C33" s="115" t="n">
        <f aca="false">IF($B$13="Yes",C32*7.7/100,0)</f>
        <v>0</v>
      </c>
      <c r="D33" s="115" t="n">
        <f aca="false">IF($B$13="Yes",D32*7.7/100,0)</f>
        <v>0</v>
      </c>
      <c r="E33" s="115" t="n">
        <f aca="false">IF($B$13="Yes",E32*7.7/100,0)</f>
        <v>0</v>
      </c>
      <c r="F33" s="115" t="n">
        <f aca="false">IF($B$13="Yes",F32*7.7/100,0)</f>
        <v>0</v>
      </c>
      <c r="G33" s="115" t="n">
        <f aca="false">IF($B$13="Yes",G32*7.7/100,0)</f>
        <v>0</v>
      </c>
      <c r="H33" s="115" t="n">
        <f aca="false">IF($B$13="Yes",H32*7.7/100,0)</f>
        <v>0</v>
      </c>
      <c r="I33" s="116" t="n">
        <f aca="false">IF($B$13="Yes",I32*7.7/100,0)</f>
        <v>0</v>
      </c>
      <c r="J33" s="52"/>
    </row>
    <row r="34" s="53" customFormat="true" ht="15.75" hidden="false" customHeight="false" outlineLevel="0" collapsed="false">
      <c r="A34" s="106" t="s">
        <v>97</v>
      </c>
      <c r="B34" s="113" t="n">
        <f aca="false">SUM(B32:B33)</f>
        <v>0</v>
      </c>
      <c r="C34" s="113" t="n">
        <f aca="false">SUM(C32:C33)</f>
        <v>79233.6828666667</v>
      </c>
      <c r="D34" s="113" t="n">
        <f aca="false">SUM(D32:D33)</f>
        <v>10735.5611133333</v>
      </c>
      <c r="E34" s="113" t="n">
        <f aca="false">SUM(E32:E33)</f>
        <v>0</v>
      </c>
      <c r="F34" s="113" t="n">
        <f aca="false">SUM(F32:F33)</f>
        <v>0</v>
      </c>
      <c r="G34" s="113" t="n">
        <f aca="false">SUM(G32:G33)</f>
        <v>0</v>
      </c>
      <c r="H34" s="113" t="n">
        <f aca="false">SUM(H32:H33)</f>
        <v>0</v>
      </c>
      <c r="I34" s="117" t="n">
        <f aca="false">SUM(I32:I33)</f>
        <v>89969.24398</v>
      </c>
      <c r="J34" s="52"/>
      <c r="K34" s="52"/>
    </row>
    <row r="35" s="53" customFormat="true" ht="15" hidden="false" customHeight="false" outlineLevel="0" collapsed="false">
      <c r="A35" s="88"/>
      <c r="B35" s="88"/>
      <c r="C35" s="88"/>
      <c r="D35" s="88"/>
      <c r="E35" s="88"/>
      <c r="F35" s="88"/>
      <c r="G35" s="88"/>
      <c r="H35" s="88"/>
      <c r="I35" s="88"/>
      <c r="J35" s="52"/>
      <c r="O35" s="54" t="s">
        <v>98</v>
      </c>
      <c r="P35" s="54" t="s">
        <v>99</v>
      </c>
    </row>
    <row r="36" s="53" customFormat="true" ht="15" hidden="false" customHeight="false" outlineLevel="0" collapsed="false">
      <c r="A36" s="118" t="s">
        <v>100</v>
      </c>
      <c r="B36" s="119" t="s">
        <v>101</v>
      </c>
      <c r="C36" s="88"/>
      <c r="D36" s="88"/>
      <c r="E36" s="88"/>
      <c r="F36" s="88"/>
      <c r="G36" s="88"/>
      <c r="H36" s="88"/>
      <c r="I36" s="88"/>
      <c r="J36" s="52"/>
      <c r="O36" s="54" t="s">
        <v>102</v>
      </c>
      <c r="P36" s="54" t="n">
        <v>1.2</v>
      </c>
    </row>
    <row r="37" s="53" customFormat="true" ht="15" hidden="false" customHeight="false" outlineLevel="0" collapsed="false">
      <c r="A37" s="118" t="s">
        <v>103</v>
      </c>
      <c r="B37" s="120" t="n">
        <f aca="false">1.00498-0.1</f>
        <v>0.90498</v>
      </c>
      <c r="C37" s="88" t="s">
        <v>104</v>
      </c>
      <c r="D37" s="88"/>
      <c r="E37" s="88"/>
      <c r="F37" s="88"/>
      <c r="G37" s="88"/>
      <c r="H37" s="88"/>
      <c r="I37" s="88"/>
      <c r="J37" s="52"/>
      <c r="O37" s="54" t="s">
        <v>101</v>
      </c>
      <c r="P37" s="54" t="n">
        <v>0.85</v>
      </c>
    </row>
    <row r="38" s="53" customFormat="true" ht="15" hidden="false" customHeight="true" outlineLevel="0" collapsed="false">
      <c r="A38" s="88"/>
      <c r="B38" s="88"/>
      <c r="C38" s="88"/>
      <c r="D38" s="88"/>
      <c r="E38" s="88"/>
      <c r="F38" s="88"/>
      <c r="G38" s="88"/>
      <c r="H38" s="88"/>
      <c r="I38" s="88"/>
      <c r="J38" s="52"/>
    </row>
    <row r="39" s="53" customFormat="true" ht="30" hidden="false" customHeight="false" outlineLevel="0" collapsed="false">
      <c r="A39" s="89" t="s">
        <v>105</v>
      </c>
      <c r="B39" s="90" t="s">
        <v>77</v>
      </c>
      <c r="C39" s="90"/>
      <c r="D39" s="90"/>
      <c r="E39" s="90"/>
      <c r="F39" s="90"/>
      <c r="G39" s="90"/>
      <c r="H39" s="90"/>
      <c r="I39" s="91"/>
      <c r="J39" s="52"/>
    </row>
    <row r="40" s="53" customFormat="true" ht="15" hidden="false" customHeight="false" outlineLevel="0" collapsed="false">
      <c r="A40" s="92"/>
      <c r="B40" s="93" t="n">
        <f aca="false">B24</f>
        <v>2019</v>
      </c>
      <c r="C40" s="93" t="n">
        <f aca="false">C24</f>
        <v>2020</v>
      </c>
      <c r="D40" s="93" t="n">
        <f aca="false">D24</f>
        <v>2021</v>
      </c>
      <c r="E40" s="93" t="n">
        <f aca="false">E24</f>
        <v>2022</v>
      </c>
      <c r="F40" s="93" t="n">
        <f aca="false">F24</f>
        <v>2023</v>
      </c>
      <c r="G40" s="93" t="n">
        <f aca="false">G24</f>
        <v>2024</v>
      </c>
      <c r="H40" s="93" t="n">
        <f aca="false">H24</f>
        <v>2025</v>
      </c>
      <c r="I40" s="94" t="s">
        <v>80</v>
      </c>
      <c r="J40" s="52"/>
      <c r="O40" s="53" t="s">
        <v>106</v>
      </c>
    </row>
    <row r="41" s="53" customFormat="true" ht="15" hidden="false" customHeight="false" outlineLevel="0" collapsed="false">
      <c r="A41" s="97" t="s">
        <v>83</v>
      </c>
      <c r="B41" s="121" t="n">
        <f aca="false">B25/$B$37</f>
        <v>0</v>
      </c>
      <c r="C41" s="121" t="n">
        <f aca="false">C25/$B$37</f>
        <v>76133.0136209272</v>
      </c>
      <c r="D41" s="121" t="n">
        <f aca="false">D25/$B$37</f>
        <v>8105.45043352708</v>
      </c>
      <c r="E41" s="121" t="n">
        <f aca="false">E25/$B$37</f>
        <v>0</v>
      </c>
      <c r="F41" s="121" t="n">
        <f aca="false">F25/$B$37</f>
        <v>0</v>
      </c>
      <c r="G41" s="121" t="n">
        <f aca="false">G25/$B$37</f>
        <v>0</v>
      </c>
      <c r="H41" s="121" t="n">
        <f aca="false">H25/$B$37</f>
        <v>0</v>
      </c>
      <c r="I41" s="100" t="n">
        <f aca="false">I25/$B$37</f>
        <v>84238.4640544542</v>
      </c>
      <c r="J41" s="52"/>
      <c r="O41" s="53" t="s">
        <v>107</v>
      </c>
    </row>
    <row r="42" s="53" customFormat="true" ht="15" hidden="false" customHeight="false" outlineLevel="0" collapsed="false">
      <c r="A42" s="97" t="s">
        <v>85</v>
      </c>
      <c r="B42" s="121" t="n">
        <f aca="false">B26/$B$37</f>
        <v>0</v>
      </c>
      <c r="C42" s="121" t="n">
        <f aca="false">C26/$B$37</f>
        <v>0</v>
      </c>
      <c r="D42" s="121" t="n">
        <f aca="false">D26/$B$37</f>
        <v>0</v>
      </c>
      <c r="E42" s="121" t="n">
        <f aca="false">E26/$B$37</f>
        <v>0</v>
      </c>
      <c r="F42" s="121" t="n">
        <f aca="false">F26/$B$37</f>
        <v>0</v>
      </c>
      <c r="G42" s="121" t="n">
        <f aca="false">G26/$B$37</f>
        <v>0</v>
      </c>
      <c r="H42" s="121" t="n">
        <f aca="false">H26/$B$37</f>
        <v>0</v>
      </c>
      <c r="I42" s="100" t="n">
        <f aca="false">I26/$B$37</f>
        <v>0</v>
      </c>
      <c r="J42" s="52"/>
      <c r="O42" s="53" t="s">
        <v>108</v>
      </c>
    </row>
    <row r="43" s="53" customFormat="true" ht="15" hidden="false" customHeight="false" outlineLevel="0" collapsed="false">
      <c r="A43" s="97" t="s">
        <v>87</v>
      </c>
      <c r="B43" s="121" t="n">
        <f aca="false">B27/$B$37</f>
        <v>0</v>
      </c>
      <c r="C43" s="121" t="n">
        <f aca="false">C27/$B$37</f>
        <v>0</v>
      </c>
      <c r="D43" s="121" t="n">
        <f aca="false">D27/$B$37</f>
        <v>0</v>
      </c>
      <c r="E43" s="121" t="n">
        <f aca="false">E27/$B$37</f>
        <v>0</v>
      </c>
      <c r="F43" s="121" t="n">
        <f aca="false">F27/$B$37</f>
        <v>0</v>
      </c>
      <c r="G43" s="121" t="n">
        <f aca="false">G27/$B$37</f>
        <v>0</v>
      </c>
      <c r="H43" s="121" t="n">
        <f aca="false">H27/$B$37</f>
        <v>0</v>
      </c>
      <c r="I43" s="100" t="n">
        <f aca="false">I27/$B$37</f>
        <v>0</v>
      </c>
      <c r="J43" s="52"/>
      <c r="O43" s="53" t="s">
        <v>109</v>
      </c>
    </row>
    <row r="44" s="53" customFormat="true" ht="15" hidden="false" customHeight="false" outlineLevel="0" collapsed="false">
      <c r="A44" s="97" t="s">
        <v>90</v>
      </c>
      <c r="B44" s="121" t="n">
        <f aca="false">B28/$B$37</f>
        <v>0</v>
      </c>
      <c r="C44" s="121" t="n">
        <f aca="false">C28/$B$37</f>
        <v>0</v>
      </c>
      <c r="D44" s="121" t="n">
        <f aca="false">D28/$B$37</f>
        <v>2209.99359101859</v>
      </c>
      <c r="E44" s="121" t="n">
        <f aca="false">E28/$B$37</f>
        <v>0</v>
      </c>
      <c r="F44" s="121" t="n">
        <f aca="false">F28/$B$37</f>
        <v>0</v>
      </c>
      <c r="G44" s="121" t="n">
        <f aca="false">G28/$B$37</f>
        <v>0</v>
      </c>
      <c r="H44" s="121" t="n">
        <f aca="false">H28/$B$37</f>
        <v>0</v>
      </c>
      <c r="I44" s="100" t="n">
        <f aca="false">I28/$B$37</f>
        <v>2209.99359101859</v>
      </c>
      <c r="J44" s="52"/>
      <c r="O44" s="53" t="s">
        <v>110</v>
      </c>
    </row>
    <row r="45" s="53" customFormat="true" ht="15" hidden="false" customHeight="false" outlineLevel="0" collapsed="false">
      <c r="A45" s="97" t="s">
        <v>89</v>
      </c>
      <c r="B45" s="121" t="n">
        <f aca="false">B29/$B$37</f>
        <v>0</v>
      </c>
      <c r="C45" s="121" t="n">
        <f aca="false">C29/$B$37</f>
        <v>0</v>
      </c>
      <c r="D45" s="121" t="n">
        <f aca="false">D29/$B$37</f>
        <v>0</v>
      </c>
      <c r="E45" s="121" t="n">
        <f aca="false">E29/$B$37</f>
        <v>0</v>
      </c>
      <c r="F45" s="121" t="n">
        <f aca="false">F29/$B$37</f>
        <v>0</v>
      </c>
      <c r="G45" s="121" t="n">
        <f aca="false">G29/$B$37</f>
        <v>0</v>
      </c>
      <c r="H45" s="121" t="n">
        <f aca="false">H29/$B$37</f>
        <v>0</v>
      </c>
      <c r="I45" s="100" t="n">
        <f aca="false">I29/$B$37</f>
        <v>0</v>
      </c>
      <c r="J45" s="52"/>
      <c r="O45" s="53" t="s">
        <v>111</v>
      </c>
    </row>
    <row r="46" s="53" customFormat="true" ht="15.75" hidden="false" customHeight="false" outlineLevel="0" collapsed="false">
      <c r="A46" s="122" t="s">
        <v>93</v>
      </c>
      <c r="B46" s="107" t="n">
        <f aca="false">SUM(B41:B45)</f>
        <v>0</v>
      </c>
      <c r="C46" s="107" t="n">
        <f aca="false">SUM(C41:C45)</f>
        <v>76133.0136209272</v>
      </c>
      <c r="D46" s="107" t="n">
        <f aca="false">SUM(D41:D45)</f>
        <v>10315.4440245457</v>
      </c>
      <c r="E46" s="107" t="n">
        <f aca="false">SUM(E41:E45)</f>
        <v>0</v>
      </c>
      <c r="F46" s="107" t="n">
        <f aca="false">SUM(F41:F45)</f>
        <v>0</v>
      </c>
      <c r="G46" s="107" t="n">
        <f aca="false">SUM(G41:G45)</f>
        <v>0</v>
      </c>
      <c r="H46" s="107" t="n">
        <f aca="false">SUM(H41:H45)</f>
        <v>0</v>
      </c>
      <c r="I46" s="108" t="n">
        <f aca="false">SUM(I41:I45)</f>
        <v>86448.4576454728</v>
      </c>
      <c r="J46" s="52"/>
      <c r="O46" s="53" t="s">
        <v>112</v>
      </c>
    </row>
    <row r="47" s="53" customFormat="true" ht="15" hidden="false" customHeight="false" outlineLevel="0" collapsed="false">
      <c r="A47" s="114" t="str">
        <f aca="false">A31</f>
        <v>Overhead </v>
      </c>
      <c r="B47" s="110" t="n">
        <f aca="false">B31/$B$37</f>
        <v>0</v>
      </c>
      <c r="C47" s="110" t="n">
        <f aca="false">C31/$B$37</f>
        <v>11419.9520431391</v>
      </c>
      <c r="D47" s="110" t="n">
        <f aca="false">D31/$B$37</f>
        <v>1547.31660368185</v>
      </c>
      <c r="E47" s="110" t="n">
        <f aca="false">E31/$B$37</f>
        <v>0</v>
      </c>
      <c r="F47" s="110" t="n">
        <f aca="false">F31/$B$37</f>
        <v>0</v>
      </c>
      <c r="G47" s="110" t="n">
        <f aca="false">G31/$B$37</f>
        <v>0</v>
      </c>
      <c r="H47" s="110" t="n">
        <f aca="false">H31/$B$37</f>
        <v>0</v>
      </c>
      <c r="I47" s="123" t="n">
        <f aca="false">I31/$B$37</f>
        <v>12967.2686468209</v>
      </c>
      <c r="J47" s="52"/>
      <c r="O47" s="53" t="s">
        <v>113</v>
      </c>
    </row>
    <row r="48" s="53" customFormat="true" ht="15.75" hidden="false" customHeight="false" outlineLevel="0" collapsed="false">
      <c r="A48" s="106" t="s">
        <v>95</v>
      </c>
      <c r="B48" s="113" t="n">
        <f aca="false">B32/$B$37</f>
        <v>0</v>
      </c>
      <c r="C48" s="113" t="n">
        <f aca="false">C32/$B$37</f>
        <v>87552.9656640662</v>
      </c>
      <c r="D48" s="113" t="n">
        <f aca="false">D32/$B$37</f>
        <v>11862.7606282275</v>
      </c>
      <c r="E48" s="113" t="n">
        <f aca="false">E32/$B$37</f>
        <v>0</v>
      </c>
      <c r="F48" s="113" t="n">
        <f aca="false">F32/$B$37</f>
        <v>0</v>
      </c>
      <c r="G48" s="113" t="n">
        <f aca="false">G32/$B$37</f>
        <v>0</v>
      </c>
      <c r="H48" s="124" t="n">
        <f aca="false">H32/$B$37</f>
        <v>0</v>
      </c>
      <c r="I48" s="125" t="n">
        <f aca="false">I32/$B$37</f>
        <v>99415.7262922938</v>
      </c>
      <c r="J48" s="52"/>
      <c r="O48" s="53" t="s">
        <v>114</v>
      </c>
    </row>
    <row r="49" s="53" customFormat="true" ht="15" hidden="false" customHeight="false" outlineLevel="0" collapsed="false">
      <c r="A49" s="114" t="s">
        <v>96</v>
      </c>
      <c r="B49" s="126" t="n">
        <f aca="false">B33/$B$37</f>
        <v>0</v>
      </c>
      <c r="C49" s="126" t="n">
        <f aca="false">C33/$B$37</f>
        <v>0</v>
      </c>
      <c r="D49" s="126" t="n">
        <f aca="false">D33/$B$37</f>
        <v>0</v>
      </c>
      <c r="E49" s="126" t="n">
        <f aca="false">E33/$B$37</f>
        <v>0</v>
      </c>
      <c r="F49" s="126" t="n">
        <f aca="false">F33/$B$37</f>
        <v>0</v>
      </c>
      <c r="G49" s="126" t="n">
        <f aca="false">G33/$B$37</f>
        <v>0</v>
      </c>
      <c r="H49" s="126" t="n">
        <f aca="false">H33/$B$37</f>
        <v>0</v>
      </c>
      <c r="I49" s="127" t="n">
        <f aca="false">I33/$B$37</f>
        <v>0</v>
      </c>
      <c r="J49" s="52"/>
      <c r="O49" s="53" t="s">
        <v>115</v>
      </c>
    </row>
    <row r="50" s="53" customFormat="true" ht="15.75" hidden="false" customHeight="false" outlineLevel="0" collapsed="false">
      <c r="A50" s="106" t="s">
        <v>116</v>
      </c>
      <c r="B50" s="128" t="n">
        <f aca="false">B34/$B$37</f>
        <v>0</v>
      </c>
      <c r="C50" s="128" t="n">
        <f aca="false">C34/$B$37</f>
        <v>87552.9656640662</v>
      </c>
      <c r="D50" s="128" t="n">
        <f aca="false">D34/$B$37</f>
        <v>11862.7606282275</v>
      </c>
      <c r="E50" s="128" t="n">
        <f aca="false">E34/$B$37</f>
        <v>0</v>
      </c>
      <c r="F50" s="128" t="n">
        <f aca="false">F34/$B$37</f>
        <v>0</v>
      </c>
      <c r="G50" s="128" t="n">
        <f aca="false">G34/$B$37</f>
        <v>0</v>
      </c>
      <c r="H50" s="128" t="n">
        <f aca="false">H34/$B$37</f>
        <v>0</v>
      </c>
      <c r="I50" s="129" t="n">
        <f aca="false">I34/$B$37</f>
        <v>99415.7262922938</v>
      </c>
      <c r="J50" s="52"/>
      <c r="O50" s="53" t="s">
        <v>117</v>
      </c>
    </row>
    <row r="51" customFormat="false" ht="15" hidden="false" customHeight="false" outlineLevel="0" collapsed="false">
      <c r="O51" s="53" t="s">
        <v>118</v>
      </c>
    </row>
    <row r="52" customFormat="false" ht="15" hidden="false" customHeight="false" outlineLevel="0" collapsed="false">
      <c r="O52" s="53" t="s">
        <v>119</v>
      </c>
    </row>
    <row r="53" customFormat="false" ht="15" hidden="true" customHeight="false" outlineLevel="1" collapsed="false">
      <c r="A53" s="130" t="s">
        <v>120</v>
      </c>
      <c r="O53" s="53" t="s">
        <v>121</v>
      </c>
    </row>
    <row r="54" customFormat="false" ht="15" hidden="true" customHeight="false" outlineLevel="1" collapsed="false">
      <c r="A54" s="3" t="s">
        <v>80</v>
      </c>
      <c r="B54" s="131" t="n">
        <f aca="false">+B25</f>
        <v>0</v>
      </c>
      <c r="C54" s="131" t="n">
        <f aca="false">+C25</f>
        <v>68898.8546666667</v>
      </c>
      <c r="D54" s="131" t="n">
        <f aca="false">+D25</f>
        <v>7335.27053333333</v>
      </c>
      <c r="E54" s="131" t="n">
        <f aca="false">+E25</f>
        <v>0</v>
      </c>
      <c r="F54" s="131" t="n">
        <f aca="false">+F25</f>
        <v>0</v>
      </c>
      <c r="G54" s="131" t="n">
        <f aca="false">+G25</f>
        <v>0</v>
      </c>
      <c r="H54" s="131" t="n">
        <f aca="false">+H25</f>
        <v>0</v>
      </c>
      <c r="I54" s="131" t="n">
        <f aca="false">+I25</f>
        <v>76234.1252</v>
      </c>
      <c r="O54" s="53" t="s">
        <v>122</v>
      </c>
    </row>
    <row r="55" customFormat="false" ht="15" hidden="true" customHeight="false" outlineLevel="1" collapsed="false">
      <c r="A55" s="3" t="s">
        <v>123</v>
      </c>
      <c r="B55" s="131" t="n">
        <f aca="false">B54/1.16</f>
        <v>0</v>
      </c>
      <c r="C55" s="131" t="n">
        <f aca="false">C54/1.16</f>
        <v>59395.5643678161</v>
      </c>
      <c r="D55" s="131" t="n">
        <f aca="false">D54/1.16</f>
        <v>6323.50908045977</v>
      </c>
      <c r="E55" s="131" t="n">
        <f aca="false">E54/1.16</f>
        <v>0</v>
      </c>
      <c r="F55" s="131" t="n">
        <f aca="false">F54/1.16</f>
        <v>0</v>
      </c>
      <c r="G55" s="131" t="n">
        <f aca="false">G54/1.16</f>
        <v>0</v>
      </c>
      <c r="H55" s="131" t="n">
        <f aca="false">H54/1.16</f>
        <v>0</v>
      </c>
      <c r="I55" s="131" t="n">
        <f aca="false">SUM(B55:H55)</f>
        <v>65719.0734482759</v>
      </c>
      <c r="O55" s="53" t="s">
        <v>124</v>
      </c>
    </row>
    <row r="56" customFormat="false" ht="15" hidden="true" customHeight="false" outlineLevel="1" collapsed="false">
      <c r="A56" s="3" t="s">
        <v>125</v>
      </c>
      <c r="B56" s="131" t="n">
        <f aca="false">B54/1.16*0.16</f>
        <v>0</v>
      </c>
      <c r="C56" s="131" t="n">
        <f aca="false">C54/1.16*0.16</f>
        <v>9503.29029885058</v>
      </c>
      <c r="D56" s="131" t="n">
        <f aca="false">D54/1.16*0.16</f>
        <v>1011.76145287356</v>
      </c>
      <c r="E56" s="131" t="n">
        <f aca="false">E54/1.16*0.16</f>
        <v>0</v>
      </c>
      <c r="F56" s="131" t="n">
        <f aca="false">F54/1.16*0.16</f>
        <v>0</v>
      </c>
      <c r="G56" s="131" t="n">
        <f aca="false">G54/1.16*0.16</f>
        <v>0</v>
      </c>
      <c r="H56" s="131" t="n">
        <f aca="false">H54/1.16*0.16</f>
        <v>0</v>
      </c>
      <c r="I56" s="131" t="n">
        <f aca="false">SUM(B56:H56)</f>
        <v>10515.0517517241</v>
      </c>
      <c r="O56" s="53" t="s">
        <v>126</v>
      </c>
    </row>
    <row r="57" customFormat="false" ht="15" hidden="false" customHeight="false" outlineLevel="0" collapsed="false">
      <c r="O57" s="53" t="s">
        <v>127</v>
      </c>
    </row>
    <row r="58" customFormat="false" ht="15" hidden="false" customHeight="false" outlineLevel="0" collapsed="false">
      <c r="O58" s="53" t="s">
        <v>128</v>
      </c>
    </row>
    <row r="59" customFormat="false" ht="15" hidden="false" customHeight="false" outlineLevel="0" collapsed="false">
      <c r="O59" s="53" t="s">
        <v>129</v>
      </c>
    </row>
    <row r="60" customFormat="false" ht="15" hidden="false" customHeight="false" outlineLevel="0" collapsed="false">
      <c r="O60" s="53" t="s">
        <v>130</v>
      </c>
    </row>
    <row r="61" customFormat="false" ht="15" hidden="false" customHeight="false" outlineLevel="0" collapsed="false">
      <c r="O61" s="53" t="s">
        <v>131</v>
      </c>
    </row>
    <row r="62" customFormat="false" ht="15" hidden="false" customHeight="false" outlineLevel="0" collapsed="false">
      <c r="O62" s="53" t="s">
        <v>132</v>
      </c>
    </row>
    <row r="63" customFormat="false" ht="15" hidden="false" customHeight="false" outlineLevel="0" collapsed="false">
      <c r="O63" s="53" t="s">
        <v>71</v>
      </c>
    </row>
    <row r="64" customFormat="false" ht="15" hidden="false" customHeight="false" outlineLevel="0" collapsed="false">
      <c r="O64" s="53" t="s">
        <v>133</v>
      </c>
    </row>
    <row r="65" customFormat="false" ht="15" hidden="false" customHeight="false" outlineLevel="0" collapsed="false">
      <c r="O65" s="53" t="s">
        <v>134</v>
      </c>
    </row>
    <row r="66" customFormat="false" ht="15" hidden="false" customHeight="false" outlineLevel="0" collapsed="false">
      <c r="O66" s="53" t="s">
        <v>135</v>
      </c>
    </row>
    <row r="67" customFormat="false" ht="15" hidden="false" customHeight="false" outlineLevel="0" collapsed="false">
      <c r="O67" s="53" t="s">
        <v>136</v>
      </c>
    </row>
    <row r="68" customFormat="false" ht="15" hidden="false" customHeight="false" outlineLevel="0" collapsed="false">
      <c r="O68" s="53" t="s">
        <v>137</v>
      </c>
    </row>
    <row r="69" customFormat="false" ht="15" hidden="false" customHeight="false" outlineLevel="0" collapsed="false">
      <c r="O69" s="53" t="s">
        <v>138</v>
      </c>
    </row>
    <row r="70" customFormat="false" ht="15" hidden="false" customHeight="false" outlineLevel="0" collapsed="false">
      <c r="O70" s="53" t="s">
        <v>139</v>
      </c>
    </row>
    <row r="71" customFormat="false" ht="15" hidden="false" customHeight="false" outlineLevel="0" collapsed="false">
      <c r="O71" s="53" t="s">
        <v>140</v>
      </c>
    </row>
    <row r="72" customFormat="false" ht="15" hidden="false" customHeight="false" outlineLevel="0" collapsed="false">
      <c r="O72" s="53" t="s">
        <v>141</v>
      </c>
    </row>
    <row r="73" customFormat="false" ht="15" hidden="false" customHeight="false" outlineLevel="0" collapsed="false">
      <c r="O73" s="53" t="s">
        <v>142</v>
      </c>
    </row>
    <row r="74" customFormat="false" ht="15" hidden="false" customHeight="false" outlineLevel="0" collapsed="false">
      <c r="O74" s="53" t="s">
        <v>143</v>
      </c>
    </row>
    <row r="75" customFormat="false" ht="15" hidden="false" customHeight="false" outlineLevel="0" collapsed="false">
      <c r="O75" s="53" t="s">
        <v>144</v>
      </c>
    </row>
    <row r="76" customFormat="false" ht="15" hidden="false" customHeight="false" outlineLevel="0" collapsed="false">
      <c r="O76" s="53" t="s">
        <v>145</v>
      </c>
    </row>
    <row r="77" customFormat="false" ht="15" hidden="false" customHeight="false" outlineLevel="0" collapsed="false">
      <c r="O77" s="53" t="s">
        <v>146</v>
      </c>
    </row>
    <row r="78" customFormat="false" ht="15" hidden="false" customHeight="false" outlineLevel="0" collapsed="false">
      <c r="O78" s="53" t="s">
        <v>147</v>
      </c>
    </row>
    <row r="79" customFormat="false" ht="15" hidden="false" customHeight="false" outlineLevel="0" collapsed="false">
      <c r="O79" s="53" t="s">
        <v>148</v>
      </c>
    </row>
    <row r="80" customFormat="false" ht="15" hidden="false" customHeight="false" outlineLevel="0" collapsed="false">
      <c r="O80" s="53" t="s">
        <v>149</v>
      </c>
    </row>
    <row r="81" customFormat="false" ht="15" hidden="false" customHeight="false" outlineLevel="0" collapsed="false">
      <c r="O81" s="53" t="s">
        <v>150</v>
      </c>
    </row>
    <row r="82" customFormat="false" ht="15" hidden="false" customHeight="false" outlineLevel="0" collapsed="false">
      <c r="O82" s="53" t="s">
        <v>151</v>
      </c>
    </row>
    <row r="83" customFormat="false" ht="15" hidden="false" customHeight="false" outlineLevel="0" collapsed="false">
      <c r="O83" s="53" t="s">
        <v>152</v>
      </c>
    </row>
    <row r="84" customFormat="false" ht="15" hidden="false" customHeight="false" outlineLevel="0" collapsed="false">
      <c r="O84" s="53" t="s">
        <v>153</v>
      </c>
    </row>
    <row r="85" customFormat="false" ht="15" hidden="false" customHeight="false" outlineLevel="0" collapsed="false">
      <c r="O85" s="53" t="s">
        <v>154</v>
      </c>
    </row>
    <row r="86" customFormat="false" ht="15" hidden="false" customHeight="false" outlineLevel="0" collapsed="false">
      <c r="O86" s="53" t="s">
        <v>155</v>
      </c>
    </row>
    <row r="87" customFormat="false" ht="15" hidden="false" customHeight="false" outlineLevel="0" collapsed="false">
      <c r="O87" s="53" t="s">
        <v>156</v>
      </c>
    </row>
    <row r="88" customFormat="false" ht="15" hidden="false" customHeight="false" outlineLevel="0" collapsed="false">
      <c r="O88" s="53" t="s">
        <v>157</v>
      </c>
    </row>
    <row r="89" customFormat="false" ht="15" hidden="false" customHeight="false" outlineLevel="0" collapsed="false">
      <c r="O89" s="53" t="s">
        <v>158</v>
      </c>
    </row>
    <row r="90" customFormat="false" ht="15" hidden="false" customHeight="false" outlineLevel="0" collapsed="false">
      <c r="O90" s="53" t="s">
        <v>159</v>
      </c>
    </row>
    <row r="91" customFormat="false" ht="15" hidden="false" customHeight="false" outlineLevel="0" collapsed="false">
      <c r="O91" s="53" t="s">
        <v>160</v>
      </c>
    </row>
    <row r="92" customFormat="false" ht="15" hidden="false" customHeight="false" outlineLevel="0" collapsed="false">
      <c r="O92" s="53" t="s">
        <v>161</v>
      </c>
    </row>
    <row r="93" customFormat="false" ht="15" hidden="false" customHeight="false" outlineLevel="0" collapsed="false">
      <c r="O93" s="53" t="s">
        <v>162</v>
      </c>
    </row>
    <row r="94" customFormat="false" ht="15" hidden="false" customHeight="false" outlineLevel="0" collapsed="false">
      <c r="O94" s="53" t="s">
        <v>163</v>
      </c>
    </row>
    <row r="95" customFormat="false" ht="15" hidden="false" customHeight="false" outlineLevel="0" collapsed="false">
      <c r="O95" s="53" t="s">
        <v>164</v>
      </c>
    </row>
    <row r="96" customFormat="false" ht="15" hidden="false" customHeight="false" outlineLevel="0" collapsed="false">
      <c r="O96" s="53" t="s">
        <v>165</v>
      </c>
    </row>
    <row r="97" customFormat="false" ht="15" hidden="false" customHeight="false" outlineLevel="0" collapsed="false">
      <c r="O97" s="53" t="s">
        <v>166</v>
      </c>
    </row>
    <row r="98" customFormat="false" ht="15" hidden="false" customHeight="false" outlineLevel="0" collapsed="false">
      <c r="O98" s="53" t="s">
        <v>167</v>
      </c>
    </row>
    <row r="99" customFormat="false" ht="15" hidden="false" customHeight="false" outlineLevel="0" collapsed="false">
      <c r="O99" s="53" t="s">
        <v>168</v>
      </c>
    </row>
    <row r="100" customFormat="false" ht="15" hidden="false" customHeight="false" outlineLevel="0" collapsed="false">
      <c r="O100" s="53" t="s">
        <v>169</v>
      </c>
    </row>
    <row r="101" customFormat="false" ht="15" hidden="false" customHeight="false" outlineLevel="0" collapsed="false">
      <c r="O101" s="53" t="s">
        <v>170</v>
      </c>
    </row>
    <row r="102" customFormat="false" ht="15" hidden="false" customHeight="false" outlineLevel="0" collapsed="false">
      <c r="O102" s="53" t="s">
        <v>171</v>
      </c>
    </row>
    <row r="103" customFormat="false" ht="15" hidden="false" customHeight="false" outlineLevel="0" collapsed="false">
      <c r="O103" s="53" t="s">
        <v>172</v>
      </c>
    </row>
    <row r="104" customFormat="false" ht="15" hidden="false" customHeight="false" outlineLevel="0" collapsed="false">
      <c r="O104" s="53" t="s">
        <v>173</v>
      </c>
    </row>
    <row r="105" customFormat="false" ht="15" hidden="false" customHeight="false" outlineLevel="0" collapsed="false">
      <c r="O105" s="53" t="s">
        <v>174</v>
      </c>
    </row>
    <row r="106" customFormat="false" ht="15" hidden="false" customHeight="false" outlineLevel="0" collapsed="false">
      <c r="O106" s="53" t="s">
        <v>175</v>
      </c>
    </row>
    <row r="107" customFormat="false" ht="15" hidden="false" customHeight="false" outlineLevel="0" collapsed="false">
      <c r="O107" s="53" t="s">
        <v>176</v>
      </c>
    </row>
    <row r="108" customFormat="false" ht="15" hidden="false" customHeight="false" outlineLevel="0" collapsed="false">
      <c r="O108" s="132" t="s">
        <v>177</v>
      </c>
    </row>
    <row r="109" customFormat="false" ht="16.5" hidden="false" customHeight="true" outlineLevel="0" collapsed="false">
      <c r="O109" s="53" t="s">
        <v>178</v>
      </c>
    </row>
    <row r="110" customFormat="false" ht="16.5" hidden="false" customHeight="true" outlineLevel="0" collapsed="false">
      <c r="O110" s="53" t="s">
        <v>179</v>
      </c>
    </row>
    <row r="111" customFormat="false" ht="15" hidden="false" customHeight="false" outlineLevel="0" collapsed="false">
      <c r="O111" s="53" t="s">
        <v>180</v>
      </c>
    </row>
    <row r="112" customFormat="false" ht="15" hidden="false" customHeight="false" outlineLevel="0" collapsed="false">
      <c r="O112" s="53" t="s">
        <v>181</v>
      </c>
    </row>
    <row r="113" customFormat="false" ht="15" hidden="false" customHeight="false" outlineLevel="0" collapsed="false">
      <c r="O113" s="53" t="s">
        <v>182</v>
      </c>
    </row>
    <row r="114" customFormat="false" ht="15" hidden="false" customHeight="false" outlineLevel="0" collapsed="false">
      <c r="O114" s="53" t="s">
        <v>183</v>
      </c>
    </row>
    <row r="115" customFormat="false" ht="15" hidden="false" customHeight="false" outlineLevel="0" collapsed="false">
      <c r="O115" s="53" t="s">
        <v>184</v>
      </c>
    </row>
    <row r="116" customFormat="false" ht="15" hidden="false" customHeight="false" outlineLevel="0" collapsed="false">
      <c r="O116" s="53" t="s">
        <v>185</v>
      </c>
    </row>
    <row r="117" customFormat="false" ht="15" hidden="false" customHeight="false" outlineLevel="0" collapsed="false">
      <c r="O117" s="53" t="s">
        <v>186</v>
      </c>
    </row>
    <row r="118" customFormat="false" ht="15" hidden="false" customHeight="false" outlineLevel="0" collapsed="false">
      <c r="O118" s="53" t="s">
        <v>187</v>
      </c>
    </row>
    <row r="119" customFormat="false" ht="15" hidden="false" customHeight="false" outlineLevel="0" collapsed="false">
      <c r="O119" s="53" t="s">
        <v>188</v>
      </c>
    </row>
    <row r="120" customFormat="false" ht="15" hidden="false" customHeight="false" outlineLevel="0" collapsed="false">
      <c r="O120" s="53" t="s">
        <v>189</v>
      </c>
    </row>
    <row r="121" customFormat="false" ht="15" hidden="false" customHeight="false" outlineLevel="0" collapsed="false">
      <c r="O121" s="53" t="s">
        <v>190</v>
      </c>
    </row>
    <row r="122" customFormat="false" ht="15" hidden="false" customHeight="false" outlineLevel="0" collapsed="false">
      <c r="O122" s="53" t="s">
        <v>191</v>
      </c>
    </row>
    <row r="123" customFormat="false" ht="15" hidden="false" customHeight="false" outlineLevel="0" collapsed="false">
      <c r="O123" s="53" t="s">
        <v>192</v>
      </c>
    </row>
    <row r="124" customFormat="false" ht="15" hidden="false" customHeight="false" outlineLevel="0" collapsed="false">
      <c r="O124" s="53" t="s">
        <v>193</v>
      </c>
    </row>
    <row r="125" customFormat="false" ht="15" hidden="false" customHeight="false" outlineLevel="0" collapsed="false">
      <c r="O125" s="53" t="s">
        <v>194</v>
      </c>
    </row>
    <row r="126" customFormat="false" ht="15" hidden="false" customHeight="false" outlineLevel="0" collapsed="false">
      <c r="O126" s="53" t="s">
        <v>195</v>
      </c>
    </row>
    <row r="127" customFormat="false" ht="15" hidden="false" customHeight="false" outlineLevel="0" collapsed="false">
      <c r="O127" s="53" t="s">
        <v>196</v>
      </c>
    </row>
    <row r="128" customFormat="false" ht="15" hidden="false" customHeight="false" outlineLevel="0" collapsed="false">
      <c r="O128" s="53" t="s">
        <v>197</v>
      </c>
    </row>
    <row r="129" customFormat="false" ht="15" hidden="false" customHeight="false" outlineLevel="0" collapsed="false">
      <c r="O129" s="53" t="s">
        <v>198</v>
      </c>
    </row>
    <row r="130" customFormat="false" ht="15" hidden="false" customHeight="false" outlineLevel="0" collapsed="false">
      <c r="O130" s="53" t="s">
        <v>199</v>
      </c>
    </row>
    <row r="131" customFormat="false" ht="15" hidden="false" customHeight="false" outlineLevel="0" collapsed="false">
      <c r="O131" s="53" t="s">
        <v>200</v>
      </c>
    </row>
    <row r="132" customFormat="false" ht="15" hidden="false" customHeight="false" outlineLevel="0" collapsed="false">
      <c r="O132" s="53" t="s">
        <v>201</v>
      </c>
    </row>
    <row r="133" customFormat="false" ht="15" hidden="false" customHeight="false" outlineLevel="0" collapsed="false">
      <c r="O133" s="53" t="s">
        <v>202</v>
      </c>
    </row>
    <row r="134" customFormat="false" ht="15" hidden="false" customHeight="false" outlineLevel="0" collapsed="false">
      <c r="O134" s="53" t="s">
        <v>203</v>
      </c>
    </row>
    <row r="135" customFormat="false" ht="15" hidden="false" customHeight="false" outlineLevel="0" collapsed="false">
      <c r="O135" s="53" t="s">
        <v>204</v>
      </c>
    </row>
    <row r="136" customFormat="false" ht="15" hidden="false" customHeight="false" outlineLevel="0" collapsed="false">
      <c r="O136" s="53" t="s">
        <v>205</v>
      </c>
    </row>
    <row r="144" customFormat="false" ht="15" hidden="false" customHeight="false" outlineLevel="0" collapsed="false"/>
    <row r="145" customFormat="false" ht="15" hidden="false" customHeight="false" outlineLevel="0" collapsed="false"/>
    <row r="146" customFormat="false" ht="15" hidden="false" customHeight="false" outlineLevel="0" collapsed="false"/>
    <row r="147" customFormat="false" ht="15" hidden="false" customHeight="false" outlineLevel="0" collapsed="false"/>
    <row r="148" customFormat="false" ht="15" hidden="false" customHeight="false" outlineLevel="0" collapsed="false"/>
    <row r="149" customFormat="false" ht="15" hidden="false" customHeight="false" outlineLevel="0" collapsed="false"/>
    <row r="150" customFormat="false" ht="15" hidden="false" customHeight="false" outlineLevel="0" collapsed="false"/>
    <row r="151" customFormat="false" ht="15" hidden="false" customHeight="false" outlineLevel="0" collapsed="false"/>
    <row r="152" customFormat="false" ht="15" hidden="false" customHeight="false" outlineLevel="0" collapsed="false"/>
    <row r="153" customFormat="false" ht="15" hidden="false" customHeight="false" outlineLevel="0" collapsed="false"/>
    <row r="154" customFormat="false" ht="15" hidden="false" customHeight="false" outlineLevel="0" collapsed="false"/>
    <row r="155" customFormat="false" ht="15" hidden="false" customHeight="false" outlineLevel="0" collapsed="false"/>
    <row r="156" customFormat="false" ht="15" hidden="false" customHeight="false" outlineLevel="0" collapsed="false"/>
    <row r="157" customFormat="false" ht="15" hidden="false" customHeight="false" outlineLevel="0" collapsed="false"/>
    <row r="158" customFormat="false" ht="15" hidden="false" customHeight="false" outlineLevel="0" collapsed="false"/>
    <row r="159" customFormat="false" ht="15" hidden="false" customHeight="false" outlineLevel="0" collapsed="false"/>
    <row r="160" customFormat="false" ht="15" hidden="false" customHeight="false" outlineLevel="0" collapsed="false"/>
    <row r="161" customFormat="false" ht="15" hidden="false" customHeight="false" outlineLevel="0" collapsed="false"/>
    <row r="162" customFormat="false" ht="15" hidden="false" customHeight="false" outlineLevel="0" collapsed="false"/>
    <row r="163" customFormat="false" ht="15" hidden="false" customHeight="false" outlineLevel="0" collapsed="false"/>
    <row r="164" customFormat="false" ht="15" hidden="false" customHeight="false" outlineLevel="0" collapsed="false"/>
    <row r="165" customFormat="false" ht="15" hidden="false" customHeight="false" outlineLevel="0" collapsed="false"/>
    <row r="166" customFormat="false" ht="15" hidden="false" customHeight="false" outlineLevel="0" collapsed="false"/>
    <row r="167" customFormat="false" ht="15" hidden="false" customHeight="false" outlineLevel="0" collapsed="false"/>
    <row r="168" customFormat="false" ht="15" hidden="false" customHeight="false" outlineLevel="0" collapsed="false"/>
    <row r="169" customFormat="false" ht="15" hidden="false" customHeight="false" outlineLevel="0" collapsed="false"/>
    <row r="170" customFormat="false" ht="15" hidden="false" customHeight="false" outlineLevel="0" collapsed="false"/>
    <row r="171" customFormat="false" ht="15" hidden="false" customHeight="false" outlineLevel="0" collapsed="false"/>
    <row r="172" customFormat="false" ht="15" hidden="false" customHeight="false" outlineLevel="0" collapsed="false"/>
    <row r="173" customFormat="false" ht="15" hidden="false" customHeight="false" outlineLevel="0" collapsed="false"/>
    <row r="174" customFormat="false" ht="15" hidden="false" customHeight="false" outlineLevel="0" collapsed="false"/>
    <row r="175" customFormat="false" ht="15" hidden="false" customHeight="false" outlineLevel="0" collapsed="false"/>
    <row r="176" customFormat="false" ht="15" hidden="false" customHeight="false" outlineLevel="0" collapsed="false"/>
    <row r="177" customFormat="false" ht="15" hidden="false" customHeight="false" outlineLevel="0" collapsed="false"/>
    <row r="178" customFormat="false" ht="15" hidden="false" customHeight="false" outlineLevel="0" collapsed="false"/>
    <row r="179" customFormat="false" ht="15" hidden="false" customHeight="false" outlineLevel="0" collapsed="false"/>
    <row r="180" customFormat="false" ht="15" hidden="false" customHeight="false" outlineLevel="0" collapsed="false"/>
    <row r="181" customFormat="false" ht="15" hidden="false" customHeight="false" outlineLevel="0" collapsed="false"/>
    <row r="182" customFormat="false" ht="15" hidden="false" customHeight="false" outlineLevel="0" collapsed="false"/>
    <row r="183" customFormat="false" ht="15" hidden="false" customHeight="false" outlineLevel="0" collapsed="false"/>
    <row r="184" customFormat="false" ht="15" hidden="false" customHeight="false" outlineLevel="0" collapsed="false"/>
    <row r="185" customFormat="false" ht="15" hidden="false" customHeight="false" outlineLevel="0" collapsed="false"/>
    <row r="186" customFormat="false" ht="15" hidden="false" customHeight="false" outlineLevel="0" collapsed="false"/>
    <row r="187" customFormat="false" ht="15" hidden="false" customHeight="false" outlineLevel="0" collapsed="false"/>
    <row r="188" customFormat="false" ht="15" hidden="false" customHeight="false" outlineLevel="0" collapsed="false"/>
    <row r="189" customFormat="false" ht="15" hidden="false" customHeight="false" outlineLevel="0" collapsed="false"/>
    <row r="190" customFormat="false" ht="15" hidden="false" customHeight="false" outlineLevel="0" collapsed="false"/>
    <row r="191" customFormat="false" ht="15" hidden="false" customHeight="false" outlineLevel="0" collapsed="false"/>
    <row r="192" customFormat="false" ht="15" hidden="false" customHeight="false" outlineLevel="0" collapsed="false"/>
    <row r="193" customFormat="false" ht="15" hidden="false" customHeight="false" outlineLevel="0" collapsed="false"/>
    <row r="194" customFormat="false" ht="15" hidden="false" customHeight="false" outlineLevel="0" collapsed="false"/>
    <row r="195" customFormat="false" ht="15" hidden="false" customHeight="false" outlineLevel="0" collapsed="false"/>
    <row r="196" customFormat="false" ht="15" hidden="false" customHeight="false" outlineLevel="0" collapsed="false"/>
    <row r="197" customFormat="false" ht="15" hidden="false" customHeight="false" outlineLevel="0" collapsed="false"/>
    <row r="198" customFormat="false" ht="15" hidden="false" customHeight="false" outlineLevel="0" collapsed="false"/>
    <row r="199" customFormat="false" ht="15" hidden="false" customHeight="false" outlineLevel="0" collapsed="false"/>
    <row r="200" customFormat="false" ht="15" hidden="false" customHeight="false" outlineLevel="0" collapsed="false"/>
    <row r="201" customFormat="false" ht="15" hidden="false" customHeight="false" outlineLevel="0" collapsed="false"/>
    <row r="202" customFormat="false" ht="15" hidden="false" customHeight="false" outlineLevel="0" collapsed="false"/>
    <row r="203" customFormat="false" ht="15" hidden="false" customHeight="false" outlineLevel="0" collapsed="false"/>
    <row r="204" customFormat="false" ht="15" hidden="false" customHeight="false" outlineLevel="0" collapsed="false"/>
    <row r="205" customFormat="false" ht="15" hidden="false" customHeight="false" outlineLevel="0" collapsed="false"/>
    <row r="206" customFormat="false" ht="15" hidden="false" customHeight="false" outlineLevel="0" collapsed="false"/>
    <row r="207" customFormat="false" ht="15" hidden="false" customHeight="false" outlineLevel="0" collapsed="false"/>
    <row r="208" customFormat="false" ht="15" hidden="false" customHeight="false" outlineLevel="0" collapsed="false"/>
    <row r="209" customFormat="false" ht="15" hidden="false" customHeight="false" outlineLevel="0" collapsed="false"/>
    <row r="210" customFormat="false" ht="15" hidden="false" customHeight="false" outlineLevel="0" collapsed="false"/>
    <row r="211" customFormat="false" ht="15" hidden="false" customHeight="false" outlineLevel="0" collapsed="false"/>
    <row r="212" customFormat="false" ht="15" hidden="false" customHeight="false" outlineLevel="0" collapsed="false"/>
    <row r="213" customFormat="false" ht="15" hidden="false" customHeight="false" outlineLevel="0" collapsed="false"/>
    <row r="214" customFormat="false" ht="15" hidden="false" customHeight="false" outlineLevel="0" collapsed="false"/>
    <row r="215" customFormat="false" ht="15" hidden="false" customHeight="false" outlineLevel="0" collapsed="false"/>
    <row r="216" customFormat="false" ht="15" hidden="false" customHeight="false" outlineLevel="0" collapsed="false"/>
    <row r="217" customFormat="false" ht="15" hidden="false" customHeight="false" outlineLevel="0" collapsed="false"/>
    <row r="218" customFormat="false" ht="15" hidden="false" customHeight="false" outlineLevel="0" collapsed="false"/>
    <row r="219" customFormat="false" ht="15" hidden="false" customHeight="false" outlineLevel="0" collapsed="false"/>
    <row r="220" customFormat="false" ht="15" hidden="false" customHeight="false" outlineLevel="0" collapsed="false"/>
    <row r="221" customFormat="false" ht="15" hidden="false" customHeight="false" outlineLevel="0" collapsed="false"/>
    <row r="222" customFormat="false" ht="15" hidden="false" customHeight="false" outlineLevel="0" collapsed="false"/>
    <row r="223" customFormat="false" ht="15" hidden="false" customHeight="false" outlineLevel="0" collapsed="false"/>
    <row r="224" customFormat="false" ht="15" hidden="false" customHeight="false" outlineLevel="0" collapsed="false"/>
    <row r="225" customFormat="false" ht="15" hidden="false" customHeight="false" outlineLevel="0" collapsed="false"/>
    <row r="226" customFormat="false" ht="15" hidden="false" customHeight="false" outlineLevel="0" collapsed="false"/>
  </sheetData>
  <mergeCells count="16">
    <mergeCell ref="A1:I1"/>
    <mergeCell ref="C2:D2"/>
    <mergeCell ref="C3:D3"/>
    <mergeCell ref="C5:D5"/>
    <mergeCell ref="B7:D7"/>
    <mergeCell ref="C8:D8"/>
    <mergeCell ref="C9:D9"/>
    <mergeCell ref="C10:D10"/>
    <mergeCell ref="C11:D11"/>
    <mergeCell ref="C13:D13"/>
    <mergeCell ref="C14:D14"/>
    <mergeCell ref="C15:D15"/>
    <mergeCell ref="C17:D17"/>
    <mergeCell ref="C19:D19"/>
    <mergeCell ref="B23:H23"/>
    <mergeCell ref="B39:H39"/>
  </mergeCells>
  <dataValidations count="8">
    <dataValidation allowBlank="true" operator="between" showDropDown="false" showErrorMessage="true" showInputMessage="true" sqref="B13 B15" type="list">
      <formula1>$O$11:$O$12</formula1>
      <formula2>0</formula2>
    </dataValidation>
    <dataValidation allowBlank="true" operator="between" showDropDown="false" showErrorMessage="true" showInputMessage="true" sqref="B5:B6" type="list">
      <formula1>$O$3:$O$8</formula1>
      <formula2>0</formula2>
    </dataValidation>
    <dataValidation allowBlank="true" operator="between" showDropDown="false" showErrorMessage="true" showInputMessage="true" sqref="B36" type="list">
      <formula1>$O$36:$O$37</formula1>
      <formula2>0</formula2>
    </dataValidation>
    <dataValidation allowBlank="true" operator="between" showDropDown="false" showErrorMessage="true" showInputMessage="true" sqref="L13" type="list">
      <formula1>$O$14:$O$18</formula1>
      <formula2>0</formula2>
    </dataValidation>
    <dataValidation allowBlank="true" operator="between" showDropDown="false" showErrorMessage="true" showInputMessage="true" sqref="F58" type="list">
      <formula1>"a,b,c"</formula1>
      <formula2>0</formula2>
    </dataValidation>
    <dataValidation allowBlank="true" operator="between" showDropDown="false" showErrorMessage="true" showInputMessage="true" sqref="K13" type="list">
      <formula1>"ja,nein,vielleicht"</formula1>
      <formula2>0</formula2>
    </dataValidation>
    <dataValidation allowBlank="true" operator="between" showDropDown="false" showErrorMessage="true" showInputMessage="true" sqref="H17" type="list">
      <formula1>Checked</formula1>
      <formula2>0</formula2>
    </dataValidation>
    <dataValidation allowBlank="true" operator="between" showDropDown="false" showErrorMessage="true" showInputMessage="true" sqref="B19" type="list">
      <formula1>$O$40:$O$136</formula1>
      <formula2>0</formula2>
    </dataValidation>
  </dataValidations>
  <printOptions headings="false" gridLines="false" gridLinesSet="true" horizontalCentered="false" verticalCentered="false"/>
  <pageMargins left="0.39375" right="0.196527777777778" top="0.315277777777778" bottom="0.314583333333333" header="0.511805555555555" footer="0.196527777777778"/>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&amp;L&amp;8&amp;F, &amp;A, 11.07.2019 / AG</oddFooter>
  </headerFooter>
  <drawing r:id="rId2"/>
  <legacyDrawing r:id="rId3"/>
</worksheet>
</file>

<file path=xl/worksheets/sheet3.xml><?xml version="1.0" encoding="utf-8"?>
<worksheet xmlns="http://schemas.openxmlformats.org/spreadsheetml/2006/main" xmlns:r="http://schemas.openxmlformats.org/officeDocument/2006/relationships">
  <sheetPr filterMode="false">
    <pageSetUpPr fitToPage="true"/>
  </sheetPr>
  <dimension ref="B1:D41"/>
  <sheetViews>
    <sheetView showFormulas="false" showGridLines="false" showRowColHeaders="true" showZeros="true" rightToLeft="false" tabSelected="false" showOutlineSymbols="true" defaultGridColor="true" view="normal" topLeftCell="A4" colorId="64" zoomScale="100" zoomScaleNormal="100" zoomScalePageLayoutView="100" workbookViewId="0">
      <selection pane="topLeft" activeCell="D25" activeCellId="0" sqref="D25"/>
    </sheetView>
  </sheetViews>
  <sheetFormatPr defaultRowHeight="12.75" zeroHeight="false" outlineLevelRow="0" outlineLevelCol="0"/>
  <cols>
    <col collapsed="false" customWidth="true" hidden="false" outlineLevel="0" max="1" min="1" style="3" width="3.99"/>
    <col collapsed="false" customWidth="true" hidden="false" outlineLevel="0" max="2" min="2" style="133" width="4.71"/>
    <col collapsed="false" customWidth="true" hidden="false" outlineLevel="0" max="3" min="3" style="1" width="49.57"/>
    <col collapsed="false" customWidth="true" hidden="false" outlineLevel="0" max="4" min="4" style="134" width="13.7"/>
    <col collapsed="false" customWidth="true" hidden="false" outlineLevel="0" max="1025" min="5" style="3" width="9.14"/>
  </cols>
  <sheetData>
    <row r="1" customFormat="false" ht="33" hidden="false" customHeight="true" outlineLevel="0" collapsed="false">
      <c r="B1" s="135" t="s">
        <v>85</v>
      </c>
      <c r="C1" s="135"/>
      <c r="D1" s="135"/>
    </row>
    <row r="2" s="136" customFormat="true" ht="15" hidden="false" customHeight="false" outlineLevel="0" collapsed="false">
      <c r="B2" s="137" t="s">
        <v>206</v>
      </c>
      <c r="C2" s="138" t="s">
        <v>207</v>
      </c>
      <c r="D2" s="139" t="s">
        <v>208</v>
      </c>
    </row>
    <row r="3" s="53" customFormat="true" ht="15" hidden="false" customHeight="false" outlineLevel="0" collapsed="false">
      <c r="B3" s="140" t="n">
        <v>1</v>
      </c>
      <c r="C3" s="141"/>
      <c r="D3" s="142"/>
    </row>
    <row r="4" s="53" customFormat="true" ht="15" hidden="false" customHeight="false" outlineLevel="0" collapsed="false">
      <c r="B4" s="140" t="n">
        <v>2</v>
      </c>
      <c r="C4" s="143"/>
      <c r="D4" s="142"/>
    </row>
    <row r="5" s="53" customFormat="true" ht="15" hidden="false" customHeight="false" outlineLevel="0" collapsed="false">
      <c r="B5" s="140" t="n">
        <v>3</v>
      </c>
      <c r="C5" s="141"/>
      <c r="D5" s="142"/>
    </row>
    <row r="6" s="53" customFormat="true" ht="15" hidden="false" customHeight="false" outlineLevel="0" collapsed="false">
      <c r="B6" s="140" t="n">
        <v>4</v>
      </c>
      <c r="C6" s="141"/>
      <c r="D6" s="142"/>
    </row>
    <row r="7" s="53" customFormat="true" ht="15" hidden="false" customHeight="false" outlineLevel="0" collapsed="false">
      <c r="B7" s="140" t="n">
        <v>5</v>
      </c>
      <c r="C7" s="141"/>
      <c r="D7" s="142"/>
    </row>
    <row r="8" s="53" customFormat="true" ht="15.75" hidden="false" customHeight="false" outlineLevel="0" collapsed="false">
      <c r="B8" s="144"/>
      <c r="C8" s="145" t="s">
        <v>80</v>
      </c>
      <c r="D8" s="146" t="n">
        <f aca="false">SUM(D3:D7)</f>
        <v>0</v>
      </c>
    </row>
    <row r="9" customFormat="false" ht="13.5" hidden="false" customHeight="false" outlineLevel="0" collapsed="false">
      <c r="B9" s="147"/>
      <c r="C9" s="44"/>
      <c r="D9" s="148"/>
    </row>
    <row r="10" customFormat="false" ht="33" hidden="false" customHeight="true" outlineLevel="0" collapsed="false">
      <c r="B10" s="135" t="s">
        <v>87</v>
      </c>
      <c r="C10" s="135"/>
      <c r="D10" s="135"/>
    </row>
    <row r="11" s="136" customFormat="true" ht="15" hidden="false" customHeight="false" outlineLevel="0" collapsed="false">
      <c r="B11" s="137" t="s">
        <v>206</v>
      </c>
      <c r="C11" s="138" t="s">
        <v>207</v>
      </c>
      <c r="D11" s="139" t="s">
        <v>208</v>
      </c>
    </row>
    <row r="12" s="53" customFormat="true" ht="15" hidden="false" customHeight="false" outlineLevel="0" collapsed="false">
      <c r="B12" s="140" t="n">
        <v>1</v>
      </c>
      <c r="C12" s="141"/>
      <c r="D12" s="142"/>
    </row>
    <row r="13" s="53" customFormat="true" ht="15" hidden="false" customHeight="false" outlineLevel="0" collapsed="false">
      <c r="B13" s="140" t="n">
        <v>2</v>
      </c>
      <c r="C13" s="141"/>
      <c r="D13" s="142"/>
    </row>
    <row r="14" s="53" customFormat="true" ht="15" hidden="false" customHeight="false" outlineLevel="0" collapsed="false">
      <c r="B14" s="140" t="n">
        <v>3</v>
      </c>
      <c r="C14" s="141"/>
      <c r="D14" s="142"/>
    </row>
    <row r="15" s="53" customFormat="true" ht="15" hidden="false" customHeight="false" outlineLevel="0" collapsed="false">
      <c r="B15" s="140" t="n">
        <v>4</v>
      </c>
      <c r="C15" s="141"/>
      <c r="D15" s="142"/>
    </row>
    <row r="16" s="53" customFormat="true" ht="15" hidden="false" customHeight="false" outlineLevel="0" collapsed="false">
      <c r="B16" s="140" t="n">
        <v>5</v>
      </c>
      <c r="C16" s="141"/>
      <c r="D16" s="142"/>
    </row>
    <row r="17" s="53" customFormat="true" ht="15" hidden="false" customHeight="false" outlineLevel="0" collapsed="false">
      <c r="B17" s="140" t="n">
        <v>6</v>
      </c>
      <c r="C17" s="141"/>
      <c r="D17" s="142"/>
    </row>
    <row r="18" s="53" customFormat="true" ht="15" hidden="false" customHeight="false" outlineLevel="0" collapsed="false">
      <c r="B18" s="140" t="n">
        <v>7</v>
      </c>
      <c r="C18" s="141"/>
      <c r="D18" s="142"/>
    </row>
    <row r="19" s="53" customFormat="true" ht="15" hidden="false" customHeight="false" outlineLevel="0" collapsed="false">
      <c r="B19" s="140" t="n">
        <v>8</v>
      </c>
      <c r="C19" s="141"/>
      <c r="D19" s="142"/>
    </row>
    <row r="20" s="53" customFormat="true" ht="15.75" hidden="false" customHeight="false" outlineLevel="0" collapsed="false">
      <c r="B20" s="144"/>
      <c r="C20" s="145" t="s">
        <v>80</v>
      </c>
      <c r="D20" s="146" t="n">
        <f aca="false">SUM(D12:D19)</f>
        <v>0</v>
      </c>
    </row>
    <row r="21" customFormat="false" ht="13.5" hidden="false" customHeight="false" outlineLevel="0" collapsed="false">
      <c r="B21" s="147"/>
      <c r="C21" s="44"/>
      <c r="D21" s="148"/>
    </row>
    <row r="22" customFormat="false" ht="33" hidden="false" customHeight="true" outlineLevel="0" collapsed="false">
      <c r="B22" s="135" t="s">
        <v>90</v>
      </c>
      <c r="C22" s="135"/>
      <c r="D22" s="135"/>
    </row>
    <row r="23" s="136" customFormat="true" ht="15" hidden="false" customHeight="false" outlineLevel="0" collapsed="false">
      <c r="B23" s="137" t="s">
        <v>206</v>
      </c>
      <c r="C23" s="138" t="s">
        <v>209</v>
      </c>
      <c r="D23" s="139" t="s">
        <v>208</v>
      </c>
    </row>
    <row r="24" s="53" customFormat="true" ht="15" hidden="false" customHeight="false" outlineLevel="0" collapsed="false">
      <c r="B24" s="140" t="n">
        <v>1</v>
      </c>
      <c r="C24" s="141" t="s">
        <v>210</v>
      </c>
      <c r="D24" s="142" t="n">
        <v>2000</v>
      </c>
    </row>
    <row r="25" s="53" customFormat="true" ht="15" hidden="false" customHeight="false" outlineLevel="0" collapsed="false">
      <c r="B25" s="140" t="n">
        <v>2</v>
      </c>
      <c r="C25" s="141"/>
      <c r="D25" s="142"/>
    </row>
    <row r="26" s="53" customFormat="true" ht="15" hidden="false" customHeight="false" outlineLevel="0" collapsed="false">
      <c r="B26" s="140" t="n">
        <v>3</v>
      </c>
      <c r="C26" s="141"/>
      <c r="D26" s="142"/>
    </row>
    <row r="27" s="53" customFormat="true" ht="15" hidden="false" customHeight="false" outlineLevel="0" collapsed="false">
      <c r="B27" s="140" t="n">
        <v>4</v>
      </c>
      <c r="C27" s="141"/>
      <c r="D27" s="142"/>
    </row>
    <row r="28" s="53" customFormat="true" ht="15" hidden="false" customHeight="false" outlineLevel="0" collapsed="false">
      <c r="B28" s="140" t="n">
        <v>5</v>
      </c>
      <c r="C28" s="141"/>
      <c r="D28" s="142"/>
    </row>
    <row r="29" s="53" customFormat="true" ht="15" hidden="false" customHeight="false" outlineLevel="0" collapsed="false">
      <c r="B29" s="140" t="n">
        <v>6</v>
      </c>
      <c r="C29" s="141"/>
      <c r="D29" s="142"/>
    </row>
    <row r="30" s="53" customFormat="true" ht="15" hidden="false" customHeight="false" outlineLevel="0" collapsed="false">
      <c r="B30" s="140" t="n">
        <v>7</v>
      </c>
      <c r="C30" s="141"/>
      <c r="D30" s="142"/>
    </row>
    <row r="31" s="53" customFormat="true" ht="15" hidden="false" customHeight="false" outlineLevel="0" collapsed="false">
      <c r="B31" s="140" t="n">
        <v>8</v>
      </c>
      <c r="C31" s="141"/>
      <c r="D31" s="142"/>
    </row>
    <row r="32" s="53" customFormat="true" ht="15.75" hidden="false" customHeight="false" outlineLevel="0" collapsed="false">
      <c r="B32" s="144"/>
      <c r="C32" s="145" t="s">
        <v>80</v>
      </c>
      <c r="D32" s="146" t="n">
        <f aca="false">SUM(D24:D31)</f>
        <v>2000</v>
      </c>
    </row>
    <row r="33" customFormat="false" ht="13.5" hidden="false" customHeight="false" outlineLevel="0" collapsed="false">
      <c r="B33" s="147"/>
      <c r="C33" s="44"/>
      <c r="D33" s="148"/>
    </row>
    <row r="34" customFormat="false" ht="33" hidden="false" customHeight="true" outlineLevel="0" collapsed="false">
      <c r="B34" s="135" t="s">
        <v>211</v>
      </c>
      <c r="C34" s="135"/>
      <c r="D34" s="135"/>
    </row>
    <row r="35" s="53" customFormat="true" ht="15" hidden="false" customHeight="false" outlineLevel="0" collapsed="false">
      <c r="B35" s="137" t="s">
        <v>206</v>
      </c>
      <c r="C35" s="138" t="s">
        <v>209</v>
      </c>
      <c r="D35" s="139" t="s">
        <v>208</v>
      </c>
    </row>
    <row r="36" s="53" customFormat="true" ht="15" hidden="false" customHeight="false" outlineLevel="0" collapsed="false">
      <c r="B36" s="140" t="n">
        <v>1</v>
      </c>
      <c r="C36" s="141"/>
      <c r="D36" s="142"/>
    </row>
    <row r="37" s="53" customFormat="true" ht="15" hidden="false" customHeight="false" outlineLevel="0" collapsed="false">
      <c r="B37" s="140" t="n">
        <v>2</v>
      </c>
      <c r="C37" s="141"/>
      <c r="D37" s="142"/>
    </row>
    <row r="38" s="53" customFormat="true" ht="15" hidden="false" customHeight="false" outlineLevel="0" collapsed="false">
      <c r="B38" s="140" t="n">
        <v>3</v>
      </c>
      <c r="C38" s="141"/>
      <c r="D38" s="142"/>
    </row>
    <row r="39" s="53" customFormat="true" ht="15" hidden="false" customHeight="false" outlineLevel="0" collapsed="false">
      <c r="B39" s="149" t="n">
        <v>4</v>
      </c>
      <c r="C39" s="150"/>
      <c r="D39" s="151"/>
    </row>
    <row r="40" s="53" customFormat="true" ht="15" hidden="false" customHeight="false" outlineLevel="0" collapsed="false">
      <c r="B40" s="149" t="n">
        <v>5</v>
      </c>
      <c r="C40" s="150"/>
      <c r="D40" s="151"/>
    </row>
    <row r="41" s="53" customFormat="true" ht="15.75" hidden="false" customHeight="false" outlineLevel="0" collapsed="false">
      <c r="B41" s="144"/>
      <c r="C41" s="145" t="s">
        <v>80</v>
      </c>
      <c r="D41" s="146" t="n">
        <f aca="false">SUM(D36:D40)</f>
        <v>0</v>
      </c>
    </row>
  </sheetData>
  <sheetProtection sheet="true" password="c7ac" objects="true" scenarios="true"/>
  <mergeCells count="4">
    <mergeCell ref="B1:D1"/>
    <mergeCell ref="B10:D10"/>
    <mergeCell ref="B22:D22"/>
    <mergeCell ref="B34:D34"/>
  </mergeCells>
  <printOptions headings="false" gridLines="false" gridLinesSet="true" horizontalCentered="false" verticalCentered="false"/>
  <pageMargins left="0.7875" right="0.196527777777778" top="0.590972222222222" bottom="0.39375" header="0.315277777777778" footer="0.196527777777778"/>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&amp;L&amp;"Arial,Bold"&amp;12Various Cost Planning</oddHeader>
    <oddFooter>&amp;L&amp;8&amp;F, &amp;A, 11.07.2019 / AG</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A1:AE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I58" activeCellId="0" sqref="I58"/>
    </sheetView>
  </sheetViews>
  <sheetFormatPr defaultRowHeight="12.75" zeroHeight="false" outlineLevelRow="1" outlineLevelCol="1"/>
  <cols>
    <col collapsed="false" customWidth="true" hidden="false" outlineLevel="0" max="1" min="1" style="3" width="21.71"/>
    <col collapsed="false" customWidth="true" hidden="false" outlineLevel="0" max="2" min="2" style="3" width="8.14"/>
    <col collapsed="false" customWidth="true" hidden="false" outlineLevel="0" max="3" min="3" style="131" width="11.29"/>
    <col collapsed="false" customWidth="true" hidden="false" outlineLevel="0" max="4" min="4" style="3" width="17"/>
    <col collapsed="false" customWidth="true" hidden="false" outlineLevel="0" max="5" min="5" style="3" width="5.57"/>
    <col collapsed="false" customWidth="true" hidden="false" outlineLevel="0" max="6" min="6" style="3" width="8.57"/>
    <col collapsed="false" customWidth="true" hidden="false" outlineLevel="0" max="7" min="7" style="3" width="17"/>
    <col collapsed="false" customWidth="true" hidden="false" outlineLevel="0" max="8" min="8" style="3" width="5.57"/>
    <col collapsed="false" customWidth="true" hidden="false" outlineLevel="0" max="9" min="9" style="3" width="8.57"/>
    <col collapsed="false" customWidth="true" hidden="false" outlineLevel="0" max="10" min="10" style="3" width="17"/>
    <col collapsed="false" customWidth="true" hidden="false" outlineLevel="0" max="11" min="11" style="3" width="5.57"/>
    <col collapsed="false" customWidth="true" hidden="false" outlineLevel="0" max="12" min="12" style="3" width="8.57"/>
    <col collapsed="false" customWidth="true" hidden="false" outlineLevel="0" max="13" min="13" style="3" width="17"/>
    <col collapsed="false" customWidth="true" hidden="false" outlineLevel="0" max="14" min="14" style="152" width="5.57"/>
    <col collapsed="false" customWidth="true" hidden="false" outlineLevel="0" max="15" min="15" style="3" width="8.57"/>
    <col collapsed="false" customWidth="true" hidden="false" outlineLevel="0" max="16" min="16" style="3" width="17"/>
    <col collapsed="false" customWidth="true" hidden="false" outlineLevel="0" max="17" min="17" style="152" width="5.57"/>
    <col collapsed="false" customWidth="true" hidden="false" outlineLevel="0" max="18" min="18" style="3" width="8.57"/>
    <col collapsed="false" customWidth="true" hidden="false" outlineLevel="0" max="19" min="19" style="3" width="17"/>
    <col collapsed="false" customWidth="true" hidden="true" outlineLevel="1" max="20" min="20" style="3" width="5.57"/>
    <col collapsed="false" customWidth="true" hidden="true" outlineLevel="1" max="21" min="21" style="3" width="9.85"/>
    <col collapsed="false" customWidth="true" hidden="true" outlineLevel="1" max="22" min="22" style="3" width="17"/>
    <col collapsed="false" customWidth="true" hidden="false" outlineLevel="0" max="23" min="23" style="3" width="14.7"/>
    <col collapsed="false" customWidth="true" hidden="false" outlineLevel="0" max="24" min="24" style="3" width="19.85"/>
    <col collapsed="false" customWidth="true" hidden="true" outlineLevel="1" max="25" min="25" style="3" width="16.14"/>
    <col collapsed="false" customWidth="true" hidden="true" outlineLevel="1" max="26" min="26" style="3" width="11.86"/>
    <col collapsed="false" customWidth="true" hidden="true" outlineLevel="1" max="27" min="27" style="3" width="9.14"/>
    <col collapsed="false" customWidth="true" hidden="true" outlineLevel="1" max="28" min="28" style="3" width="10.85"/>
    <col collapsed="false" customWidth="true" hidden="true" outlineLevel="1" max="29" min="29" style="153" width="9.14"/>
    <col collapsed="false" customWidth="true" hidden="true" outlineLevel="1" max="30" min="30" style="3" width="9.14"/>
    <col collapsed="false" customWidth="true" hidden="false" outlineLevel="0" max="1025" min="31" style="3" width="9.14"/>
  </cols>
  <sheetData>
    <row r="1" customFormat="false" ht="23.25" hidden="false" customHeight="false" outlineLevel="0" collapsed="false">
      <c r="A1" s="154" t="s">
        <v>212</v>
      </c>
    </row>
    <row r="2" s="158" customFormat="true" ht="15" hidden="false" customHeight="true" outlineLevel="0" collapsed="false">
      <c r="A2" s="155" t="s">
        <v>213</v>
      </c>
      <c r="B2" s="156" t="s">
        <v>214</v>
      </c>
      <c r="C2" s="156"/>
      <c r="D2" s="157"/>
      <c r="G2" s="157" t="s">
        <v>215</v>
      </c>
      <c r="J2" s="157" t="s">
        <v>216</v>
      </c>
      <c r="K2" s="159"/>
      <c r="L2" s="159"/>
      <c r="M2" s="157"/>
      <c r="N2" s="160"/>
      <c r="O2" s="159"/>
      <c r="P2" s="157"/>
      <c r="Q2" s="160"/>
      <c r="R2" s="159"/>
      <c r="S2" s="157"/>
      <c r="T2" s="159"/>
      <c r="U2" s="159"/>
      <c r="V2" s="157"/>
      <c r="W2" s="159"/>
      <c r="Y2" s="158" t="s">
        <v>217</v>
      </c>
      <c r="Z2" s="161" t="n">
        <v>43466</v>
      </c>
    </row>
    <row r="3" s="53" customFormat="true" ht="15" hidden="false" customHeight="true" outlineLevel="0" collapsed="false">
      <c r="A3" s="158"/>
      <c r="B3" s="156" t="s">
        <v>218</v>
      </c>
      <c r="C3" s="156"/>
      <c r="D3" s="162" t="s">
        <v>219</v>
      </c>
      <c r="E3" s="158"/>
      <c r="F3" s="158"/>
      <c r="G3" s="158"/>
      <c r="H3" s="158"/>
      <c r="I3" s="158"/>
      <c r="J3" s="158"/>
      <c r="K3" s="159"/>
      <c r="L3" s="159"/>
      <c r="M3" s="159"/>
      <c r="N3" s="160"/>
      <c r="O3" s="159"/>
      <c r="P3" s="159"/>
      <c r="Q3" s="160"/>
      <c r="R3" s="159"/>
      <c r="S3" s="159"/>
      <c r="T3" s="159"/>
      <c r="U3" s="159"/>
      <c r="V3" s="159"/>
      <c r="W3" s="159"/>
      <c r="X3" s="158"/>
      <c r="AD3" s="158"/>
      <c r="AE3" s="158"/>
    </row>
    <row r="4" s="53" customFormat="true" ht="15" hidden="false" customHeight="true" outlineLevel="0" collapsed="false">
      <c r="A4" s="163" t="s">
        <v>220</v>
      </c>
      <c r="B4" s="156" t="s">
        <v>221</v>
      </c>
      <c r="C4" s="156"/>
      <c r="D4" s="164" t="s">
        <v>222</v>
      </c>
      <c r="K4" s="164"/>
      <c r="L4" s="164"/>
      <c r="M4" s="164"/>
      <c r="N4" s="86"/>
      <c r="O4" s="164"/>
      <c r="P4" s="164"/>
      <c r="Q4" s="86"/>
      <c r="R4" s="164"/>
      <c r="S4" s="164"/>
      <c r="T4" s="164"/>
      <c r="U4" s="164"/>
      <c r="V4" s="164"/>
      <c r="W4" s="164"/>
      <c r="Y4" s="53" t="s">
        <v>223</v>
      </c>
      <c r="Z4" s="53" t="n">
        <v>50800</v>
      </c>
    </row>
    <row r="5" s="53" customFormat="true" ht="15" hidden="false" customHeight="true" outlineLevel="0" collapsed="false">
      <c r="A5" s="165"/>
      <c r="B5" s="156" t="s">
        <v>224</v>
      </c>
      <c r="C5" s="156"/>
      <c r="D5" s="166" t="n">
        <v>0.8</v>
      </c>
      <c r="N5" s="86"/>
      <c r="Q5" s="86"/>
      <c r="Y5" s="53" t="s">
        <v>225</v>
      </c>
      <c r="Z5" s="53" t="n">
        <v>54400</v>
      </c>
    </row>
    <row r="6" s="53" customFormat="true" ht="15" hidden="false" customHeight="true" outlineLevel="0" collapsed="false">
      <c r="B6" s="156" t="s">
        <v>226</v>
      </c>
      <c r="C6" s="156"/>
      <c r="D6" s="167" t="n">
        <v>30</v>
      </c>
      <c r="N6" s="86"/>
      <c r="Q6" s="86"/>
      <c r="Y6" s="53" t="s">
        <v>227</v>
      </c>
      <c r="Z6" s="53" t="n">
        <v>58000</v>
      </c>
    </row>
    <row r="7" s="53" customFormat="true" ht="15" hidden="false" customHeight="true" outlineLevel="0" collapsed="false">
      <c r="B7" s="156" t="s">
        <v>228</v>
      </c>
      <c r="C7" s="156"/>
      <c r="D7" s="167"/>
      <c r="N7" s="86"/>
      <c r="Q7" s="86"/>
      <c r="Y7" s="53" t="s">
        <v>229</v>
      </c>
      <c r="Z7" s="53" t="n">
        <v>85000</v>
      </c>
    </row>
    <row r="8" s="53" customFormat="true" ht="15" hidden="false" customHeight="true" outlineLevel="0" collapsed="false">
      <c r="B8" s="156" t="s">
        <v>230</v>
      </c>
      <c r="C8" s="156"/>
      <c r="D8" s="167"/>
      <c r="N8" s="86"/>
      <c r="Q8" s="86"/>
      <c r="Y8" s="53" t="s">
        <v>215</v>
      </c>
      <c r="Z8" s="53" t="n">
        <v>88000</v>
      </c>
      <c r="AC8" s="168"/>
    </row>
    <row r="9" s="53" customFormat="true" ht="15" hidden="false" customHeight="false" outlineLevel="0" collapsed="false">
      <c r="B9" s="169" t="s">
        <v>231</v>
      </c>
      <c r="C9" s="169"/>
      <c r="D9" s="170" t="s">
        <v>232</v>
      </c>
      <c r="N9" s="86"/>
      <c r="Q9" s="86"/>
      <c r="Y9" s="53" t="s">
        <v>216</v>
      </c>
      <c r="Z9" s="53" t="n">
        <v>92000</v>
      </c>
      <c r="AC9" s="168"/>
    </row>
    <row r="10" s="171" customFormat="true" ht="15.75" hidden="false" customHeight="false" outlineLevel="0" collapsed="false">
      <c r="C10" s="172"/>
      <c r="E10" s="171" t="s">
        <v>233</v>
      </c>
      <c r="H10" s="171" t="s">
        <v>234</v>
      </c>
      <c r="N10" s="173"/>
      <c r="Q10" s="173"/>
      <c r="Y10" s="171" t="s">
        <v>235</v>
      </c>
      <c r="Z10" s="174" t="n">
        <v>102800</v>
      </c>
      <c r="AC10" s="175"/>
    </row>
    <row r="11" s="53" customFormat="true" ht="15" hidden="false" customHeight="false" outlineLevel="0" collapsed="false">
      <c r="A11" s="136" t="s">
        <v>236</v>
      </c>
      <c r="B11" s="176" t="n">
        <v>1</v>
      </c>
      <c r="C11" s="177" t="n">
        <f aca="false">IF(D2=$Y$4,$Z$4,IF(D2=$Y$5,$Z$5,IF(D2=$Y$6,$Z$6,IF(D2=$Y$7,$Z$7,IF(D2=$Y$8,$Z$8,IF(D2=$Y$9,$Z$9,IF(D2=$Y$10,$Z$10,IF(D2=$Y$11,$Z$11,0))))))))</f>
        <v>0</v>
      </c>
      <c r="D11" s="178" t="n">
        <f aca="false">+C11/12</f>
        <v>0</v>
      </c>
      <c r="E11" s="176" t="n">
        <f aca="false">+B11</f>
        <v>1</v>
      </c>
      <c r="F11" s="177" t="n">
        <f aca="false">IF(G2=$Y$4,$Z$4,IF(G2=$Y$5,$Z$5,IF(G2=$Y$6,$Z$6,IF(G2=$Y$7,$Z$7,IF(G2=$Y$8,$Z$8,IF(G2=$Y$9,$Z$9,IF(G2=$Y$10,$Z$10,IF(G2=$Y$11,$Z$11,0))))))))</f>
        <v>88000</v>
      </c>
      <c r="G11" s="179"/>
      <c r="H11" s="176" t="n">
        <f aca="false">+B11</f>
        <v>1</v>
      </c>
      <c r="I11" s="177" t="n">
        <f aca="false">IF(J2=$Y$4,$Z$4,IF(J2=$Y$5,$Z$5,IF(J2=$Y$6,$Z$6,IF(J2=$Y$7,$Z$7,IF(J2=$Y$8,$Z$8,IF(J2=$Y$9,$Z$9,IF(J2=$Y$10,$Z$10,IF(J2=$Y$11,$Z$11,0))))))))</f>
        <v>92000</v>
      </c>
      <c r="J11" s="180"/>
      <c r="K11" s="176" t="n">
        <f aca="false">+B11</f>
        <v>1</v>
      </c>
      <c r="L11" s="177" t="n">
        <f aca="false">IF(M2=$Y$4,$Z$4,IF(M2=$Y$5,$Z$5,IF(M2=$Y$6,$Z$6,IF(M2=$Y$7,$Z$7,IF(M2=$Y$8,$Z$8,IF(M2=$Y$9,$Z$9,IF(M2=$Y$10,$Z$10,IF(M2=$Y$11,$Z$11,0))))))))</f>
        <v>0</v>
      </c>
      <c r="M11" s="180"/>
      <c r="N11" s="176" t="n">
        <f aca="false">+B11</f>
        <v>1</v>
      </c>
      <c r="O11" s="177" t="n">
        <f aca="false">IF(P2=$Y$4,$Z$4,IF(P2=$Y$5,$Z$5,IF(P2=$Y$6,$Z$6,IF(P2=$Y$7,$Z$7,IF(P2=$Y$8,$Z$8,IF(P2=$Y$9,$Z$9,IF(P2=$Y$10,$Z$10,IF(P2=$Y$11,$Z$11,0))))))))</f>
        <v>0</v>
      </c>
      <c r="P11" s="180"/>
      <c r="Q11" s="176" t="n">
        <f aca="false">+B11</f>
        <v>1</v>
      </c>
      <c r="R11" s="177" t="n">
        <f aca="false">IF(S2=$Y$4,$Z$4,IF(S2=$Y$5,$Z$5,IF(S2=$Y$6,$Z$6,IF(S2=$Y$7,$Z$7,IF(S2=$Y$8,$Z$8,IF(S2=$Y$9,$Z$9,IF(S2=$Y$10,$Z$10,IF(S2=$Y$11,$Z$11,0))))))))</f>
        <v>0</v>
      </c>
      <c r="S11" s="180"/>
      <c r="T11" s="176" t="n">
        <f aca="false">+B11</f>
        <v>1</v>
      </c>
      <c r="U11" s="177" t="n">
        <f aca="false">IF(V2=$Y$4,$Z$4,IF(V2=$Y$5,$Z$5,IF(V2=$Y$6,$Z$6,IF(V2=$Y$7,$Z$7,IF(V2=$Y$8,$Z$8,IF(V2=$Y$9,$Z$9,IF(V2=$Y$10,$Z$10,IF(V2=$Y$11,$Z$11,0))))))))</f>
        <v>0</v>
      </c>
      <c r="V11" s="180"/>
      <c r="Y11" s="53" t="s">
        <v>237</v>
      </c>
      <c r="Z11" s="53" t="n">
        <v>70300</v>
      </c>
      <c r="AC11" s="168"/>
    </row>
    <row r="12" s="53" customFormat="true" ht="15" hidden="false" customHeight="false" outlineLevel="0" collapsed="false">
      <c r="A12" s="136" t="s">
        <v>236</v>
      </c>
      <c r="B12" s="181" t="n">
        <v>1</v>
      </c>
      <c r="C12" s="182" t="n">
        <f aca="false">IF(D2=$Y$12,$Z$12,IF(D2=$Y$13,$Z$13,IF(D2=$Y$14,$Z$14,0)))</f>
        <v>0</v>
      </c>
      <c r="D12" s="183"/>
      <c r="E12" s="181" t="n">
        <f aca="false">+E11</f>
        <v>1</v>
      </c>
      <c r="F12" s="182" t="n">
        <f aca="false">IF(G2=$Y$12,$Z$12,IF(G2=$Y$13,$Z$13,IF(G2=$Y$14,$Z$14,0)))</f>
        <v>0</v>
      </c>
      <c r="G12" s="184"/>
      <c r="H12" s="181" t="n">
        <f aca="false">+H11</f>
        <v>1</v>
      </c>
      <c r="I12" s="182" t="n">
        <f aca="false">IF(J2=$Y$12,$Z$12,IF(J2=$Y$13,$Z$13,IF(J2=$Y$14,$Z$14,0)))</f>
        <v>0</v>
      </c>
      <c r="J12" s="185"/>
      <c r="K12" s="181" t="n">
        <f aca="false">+K11</f>
        <v>1</v>
      </c>
      <c r="L12" s="182" t="n">
        <f aca="false">IF(M2=$Y$12,$Z$12,IF(M2=$Y$13,$Z$13,IF(M2=$Y$14,$Z$14,0)))</f>
        <v>0</v>
      </c>
      <c r="M12" s="185"/>
      <c r="N12" s="181" t="n">
        <f aca="false">+N11</f>
        <v>1</v>
      </c>
      <c r="O12" s="182" t="n">
        <f aca="false">IF(P2=$Y$12,$Z$12,IF(P2=$Y$13,$Z$13,IF(P2=$Y$14,$Z$14,0)))</f>
        <v>0</v>
      </c>
      <c r="P12" s="185"/>
      <c r="Q12" s="181" t="n">
        <f aca="false">+Q11</f>
        <v>1</v>
      </c>
      <c r="R12" s="182" t="n">
        <f aca="false">IF(S2=$Y$12,$Z$12,IF(S2=$Y$13,$Z$13,IF(S2=$Y$14,$Z$14,0)))</f>
        <v>0</v>
      </c>
      <c r="S12" s="185"/>
      <c r="T12" s="181" t="n">
        <f aca="false">+T11</f>
        <v>1</v>
      </c>
      <c r="U12" s="182" t="n">
        <f aca="false">IF(V2=$Y$12,$Z$12,IF(V2=$Y$13,$Z$13,IF(V2=$Y$14,$Z$14,0)))</f>
        <v>0</v>
      </c>
      <c r="V12" s="185"/>
      <c r="Y12" s="53" t="s">
        <v>238</v>
      </c>
      <c r="Z12" s="53" t="n">
        <v>75300</v>
      </c>
      <c r="AA12" s="136"/>
      <c r="AC12" s="168"/>
    </row>
    <row r="13" s="136" customFormat="true" ht="15" hidden="false" customHeight="false" outlineLevel="0" collapsed="false">
      <c r="A13" s="136" t="s">
        <v>239</v>
      </c>
      <c r="B13" s="186" t="n">
        <f aca="false">+D5</f>
        <v>0.8</v>
      </c>
      <c r="C13" s="187" t="n">
        <f aca="false">+C11*B13+C12*B13</f>
        <v>0</v>
      </c>
      <c r="D13" s="188"/>
      <c r="E13" s="186" t="n">
        <f aca="false">+$D$5</f>
        <v>0.8</v>
      </c>
      <c r="F13" s="187" t="n">
        <f aca="false">+F11*E13+F12*E13</f>
        <v>70400</v>
      </c>
      <c r="G13" s="188"/>
      <c r="H13" s="186" t="n">
        <f aca="false">+$D$5</f>
        <v>0.8</v>
      </c>
      <c r="I13" s="187" t="n">
        <f aca="false">+I11*H13+I12*H13</f>
        <v>73600</v>
      </c>
      <c r="J13" s="188"/>
      <c r="K13" s="186" t="n">
        <f aca="false">+$D$5</f>
        <v>0.8</v>
      </c>
      <c r="L13" s="187" t="n">
        <f aca="false">+L11*K13+L12*K13</f>
        <v>0</v>
      </c>
      <c r="M13" s="188"/>
      <c r="N13" s="186" t="n">
        <f aca="false">+$D$5</f>
        <v>0.8</v>
      </c>
      <c r="O13" s="187" t="n">
        <f aca="false">+O11*N13+O12*N13</f>
        <v>0</v>
      </c>
      <c r="P13" s="188"/>
      <c r="Q13" s="186" t="n">
        <f aca="false">+$D$5</f>
        <v>0.8</v>
      </c>
      <c r="R13" s="187" t="n">
        <f aca="false">+R11*Q13+R12*Q13</f>
        <v>0</v>
      </c>
      <c r="S13" s="188"/>
      <c r="T13" s="186" t="n">
        <f aca="false">+$D$5</f>
        <v>0.8</v>
      </c>
      <c r="U13" s="187" t="n">
        <f aca="false">+U11*T13+U12*T13</f>
        <v>0</v>
      </c>
      <c r="V13" s="188"/>
      <c r="Y13" s="53" t="s">
        <v>240</v>
      </c>
      <c r="Z13" s="53" t="n">
        <v>80320</v>
      </c>
      <c r="AA13" s="53"/>
      <c r="AB13" s="53"/>
      <c r="AC13" s="168"/>
    </row>
    <row r="14" s="53" customFormat="true" ht="15" hidden="false" customHeight="false" outlineLevel="0" collapsed="false">
      <c r="A14" s="136" t="s">
        <v>241</v>
      </c>
      <c r="B14" s="186"/>
      <c r="C14" s="189" t="n">
        <f aca="false">IF((C12+C11)/100*(B13*100)&lt;=$AB$25,0,IF((C12+C11)&gt;($AB$24*100/30),(C12+C11)-$AB$24,(C12+C11)*0.7))</f>
        <v>0</v>
      </c>
      <c r="D14" s="188"/>
      <c r="E14" s="186"/>
      <c r="F14" s="189" t="n">
        <f aca="false">IF((F12+F11)/100*(E13*100)&lt;=$AB$25,0,IF((F12+F11)&gt;($AB$24*100/30),(F12+F11)-$AB$24,(F12+F11)*0.7))</f>
        <v>63115</v>
      </c>
      <c r="G14" s="188"/>
      <c r="H14" s="186"/>
      <c r="I14" s="189" t="n">
        <f aca="false">IF((I12+I11)/100*(H13*100)&lt;=$AB$25,0,IF((I12+I11)&gt;($AB$24*100/30),(I12+I11)-$AB$24,(I12+I11)*0.7))</f>
        <v>67115</v>
      </c>
      <c r="J14" s="188"/>
      <c r="K14" s="186"/>
      <c r="L14" s="189" t="n">
        <f aca="false">IF((L12+L11)/100*(K13*100)&lt;=$AB$25,0,IF((L12+L11)&gt;($AB$24*100/30),(L12+L11)-$AB$24,(L12+L11)*0.7))</f>
        <v>0</v>
      </c>
      <c r="M14" s="188"/>
      <c r="N14" s="186"/>
      <c r="O14" s="189" t="n">
        <f aca="false">IF((O12+O11)/100*(N13*100)&lt;=$AB$25,0,IF((O12+O11)&gt;($AB$24*100/30),(O12+O11)-$AB$24,(O12+O11)*0.7))</f>
        <v>0</v>
      </c>
      <c r="P14" s="188"/>
      <c r="Q14" s="186"/>
      <c r="R14" s="189" t="n">
        <f aca="false">IF((R12+R11)/100*(Q13*100)&lt;=$AB$25,0,IF((R12+R11)&gt;($AB$24*100/30),(R12+R11)-$AB$24,(R12+R11)*0.7))</f>
        <v>0</v>
      </c>
      <c r="S14" s="188"/>
      <c r="T14" s="186"/>
      <c r="U14" s="189" t="n">
        <f aca="false">IF((U12+U11)/100*(T13*100)&lt;=$AB$25,0,IF((U12+U11)&gt;($AB$24*100/30),(U12+U11)-$AB$24,(U12+U11)*0.7))</f>
        <v>0</v>
      </c>
      <c r="V14" s="188"/>
      <c r="W14" s="136"/>
      <c r="X14" s="136"/>
      <c r="Y14" s="53" t="s">
        <v>242</v>
      </c>
      <c r="Z14" s="164" t="n">
        <v>88365</v>
      </c>
      <c r="AC14" s="168"/>
      <c r="AD14" s="136"/>
      <c r="AE14" s="136"/>
    </row>
    <row r="15" s="53" customFormat="true" ht="15" hidden="true" customHeight="false" outlineLevel="1" collapsed="false">
      <c r="B15" s="190"/>
      <c r="C15" s="182"/>
      <c r="D15" s="185"/>
      <c r="E15" s="190"/>
      <c r="F15" s="70"/>
      <c r="G15" s="185"/>
      <c r="H15" s="190"/>
      <c r="I15" s="70"/>
      <c r="J15" s="185"/>
      <c r="K15" s="190"/>
      <c r="L15" s="70"/>
      <c r="M15" s="185"/>
      <c r="N15" s="191"/>
      <c r="O15" s="70"/>
      <c r="P15" s="185"/>
      <c r="Q15" s="191"/>
      <c r="R15" s="70"/>
      <c r="S15" s="185"/>
      <c r="T15" s="191"/>
      <c r="U15" s="70"/>
      <c r="V15" s="185"/>
      <c r="Z15" s="164"/>
      <c r="AC15" s="168"/>
    </row>
    <row r="16" s="53" customFormat="true" ht="15" hidden="true" customHeight="false" outlineLevel="1" collapsed="false">
      <c r="A16" s="53" t="s">
        <v>243</v>
      </c>
      <c r="B16" s="192" t="n">
        <f aca="false">'SV-Sätze'!C8</f>
        <v>0.05125</v>
      </c>
      <c r="C16" s="182" t="n">
        <f aca="false">+$B$16*C13</f>
        <v>0</v>
      </c>
      <c r="D16" s="183"/>
      <c r="E16" s="190"/>
      <c r="F16" s="182" t="n">
        <f aca="false">+$B$16*F13</f>
        <v>3608</v>
      </c>
      <c r="G16" s="185"/>
      <c r="H16" s="190"/>
      <c r="I16" s="182" t="n">
        <f aca="false">+$B$16*I13</f>
        <v>3772</v>
      </c>
      <c r="J16" s="185"/>
      <c r="K16" s="190"/>
      <c r="L16" s="182" t="n">
        <f aca="false">+$B$16*L13</f>
        <v>0</v>
      </c>
      <c r="M16" s="185"/>
      <c r="N16" s="191"/>
      <c r="O16" s="182" t="n">
        <f aca="false">+$B$16*O13</f>
        <v>0</v>
      </c>
      <c r="P16" s="185"/>
      <c r="Q16" s="191"/>
      <c r="R16" s="182" t="n">
        <f aca="false">+$B$16*R13</f>
        <v>0</v>
      </c>
      <c r="S16" s="185"/>
      <c r="T16" s="190"/>
      <c r="U16" s="182" t="n">
        <f aca="false">+$B$16*U13</f>
        <v>0</v>
      </c>
      <c r="V16" s="185"/>
      <c r="AC16" s="168"/>
    </row>
    <row r="17" s="53" customFormat="true" ht="15" hidden="true" customHeight="false" outlineLevel="1" collapsed="false">
      <c r="A17" s="53" t="s">
        <v>244</v>
      </c>
      <c r="B17" s="192" t="n">
        <f aca="false">'SV-Sätze'!C9</f>
        <v>0.006</v>
      </c>
      <c r="C17" s="182" t="n">
        <f aca="false">$B$17*C13</f>
        <v>0</v>
      </c>
      <c r="D17" s="183"/>
      <c r="E17" s="190"/>
      <c r="F17" s="182" t="n">
        <f aca="false">$B$17*F13</f>
        <v>422.4</v>
      </c>
      <c r="G17" s="185"/>
      <c r="H17" s="190"/>
      <c r="I17" s="182" t="n">
        <f aca="false">$B$17*I13</f>
        <v>441.6</v>
      </c>
      <c r="J17" s="185"/>
      <c r="K17" s="190"/>
      <c r="L17" s="182" t="n">
        <f aca="false">$B$17*L13</f>
        <v>0</v>
      </c>
      <c r="M17" s="185"/>
      <c r="N17" s="191"/>
      <c r="O17" s="182" t="n">
        <f aca="false">$B$17*O13</f>
        <v>0</v>
      </c>
      <c r="P17" s="185"/>
      <c r="Q17" s="191"/>
      <c r="R17" s="182" t="n">
        <f aca="false">$B$17*R13</f>
        <v>0</v>
      </c>
      <c r="S17" s="185"/>
      <c r="T17" s="190"/>
      <c r="U17" s="182" t="n">
        <f aca="false">$B$17*U13</f>
        <v>0</v>
      </c>
      <c r="V17" s="185"/>
      <c r="Y17" s="53" t="s">
        <v>219</v>
      </c>
      <c r="Z17" s="53" t="s">
        <v>222</v>
      </c>
      <c r="AB17" s="158" t="s">
        <v>245</v>
      </c>
      <c r="AC17" s="193" t="s">
        <v>246</v>
      </c>
    </row>
    <row r="18" s="53" customFormat="true" ht="15" hidden="true" customHeight="false" outlineLevel="1" collapsed="false">
      <c r="A18" s="53" t="s">
        <v>247</v>
      </c>
      <c r="B18" s="192" t="n">
        <f aca="false">'SV-Sätze'!C10</f>
        <v>0.011</v>
      </c>
      <c r="C18" s="182" t="n">
        <f aca="false">+$B$18*C13</f>
        <v>0</v>
      </c>
      <c r="D18" s="183"/>
      <c r="E18" s="190"/>
      <c r="F18" s="182" t="n">
        <f aca="false">+$B$18*F13</f>
        <v>774.4</v>
      </c>
      <c r="G18" s="185"/>
      <c r="H18" s="190"/>
      <c r="I18" s="182" t="n">
        <f aca="false">+$B$18*I13</f>
        <v>809.6</v>
      </c>
      <c r="J18" s="185"/>
      <c r="K18" s="190"/>
      <c r="L18" s="182" t="n">
        <f aca="false">+$B$18*L13</f>
        <v>0</v>
      </c>
      <c r="M18" s="185"/>
      <c r="N18" s="191"/>
      <c r="O18" s="182" t="n">
        <f aca="false">+$B$18*O13</f>
        <v>0</v>
      </c>
      <c r="P18" s="185"/>
      <c r="Q18" s="191"/>
      <c r="R18" s="182" t="n">
        <f aca="false">+$B$18*R13</f>
        <v>0</v>
      </c>
      <c r="S18" s="185"/>
      <c r="T18" s="190"/>
      <c r="U18" s="182" t="n">
        <f aca="false">+$B$18*U13</f>
        <v>0</v>
      </c>
      <c r="V18" s="185"/>
      <c r="AB18" s="194" t="s">
        <v>248</v>
      </c>
      <c r="AC18" s="168" t="n">
        <f aca="false">+'PK-Sätze'!G4</f>
        <v>9.4</v>
      </c>
    </row>
    <row r="19" s="53" customFormat="true" ht="15" hidden="true" customHeight="false" outlineLevel="1" collapsed="false">
      <c r="A19" s="53" t="s">
        <v>249</v>
      </c>
      <c r="B19" s="192" t="n">
        <f aca="false">'SV-Sätze'!C12</f>
        <v>0.001144</v>
      </c>
      <c r="C19" s="182" t="n">
        <f aca="false">+$B$19*C13</f>
        <v>0</v>
      </c>
      <c r="D19" s="183"/>
      <c r="E19" s="190"/>
      <c r="F19" s="182" t="n">
        <f aca="false">+$B$19*F13</f>
        <v>80.5376</v>
      </c>
      <c r="G19" s="185"/>
      <c r="H19" s="190"/>
      <c r="I19" s="182" t="n">
        <f aca="false">+$B$19*I13</f>
        <v>84.1984</v>
      </c>
      <c r="J19" s="185"/>
      <c r="K19" s="190"/>
      <c r="L19" s="182" t="n">
        <f aca="false">+$B$19*L13</f>
        <v>0</v>
      </c>
      <c r="M19" s="185"/>
      <c r="N19" s="191"/>
      <c r="O19" s="182" t="n">
        <f aca="false">+$B$19*O13</f>
        <v>0</v>
      </c>
      <c r="P19" s="185"/>
      <c r="Q19" s="191"/>
      <c r="R19" s="182" t="n">
        <f aca="false">+$B$19*R13</f>
        <v>0</v>
      </c>
      <c r="S19" s="185"/>
      <c r="T19" s="190"/>
      <c r="U19" s="182" t="n">
        <f aca="false">+$B$19*U13</f>
        <v>0</v>
      </c>
      <c r="V19" s="185"/>
      <c r="AB19" s="194" t="s">
        <v>250</v>
      </c>
      <c r="AC19" s="168" t="n">
        <f aca="false">+'PK-Sätze'!G5</f>
        <v>11.65</v>
      </c>
    </row>
    <row r="20" s="53" customFormat="true" ht="15" hidden="true" customHeight="false" outlineLevel="1" collapsed="false">
      <c r="A20" s="53" t="s">
        <v>251</v>
      </c>
      <c r="B20" s="192" t="n">
        <f aca="false">'SV-Sätze'!C13</f>
        <v>0.0026</v>
      </c>
      <c r="C20" s="182" t="n">
        <f aca="false">+$B$20*C13</f>
        <v>0</v>
      </c>
      <c r="D20" s="183"/>
      <c r="E20" s="190"/>
      <c r="F20" s="182" t="n">
        <f aca="false">+$B$20*F13</f>
        <v>183.04</v>
      </c>
      <c r="G20" s="185"/>
      <c r="H20" s="190"/>
      <c r="I20" s="182" t="n">
        <f aca="false">+$B$20*I13</f>
        <v>191.36</v>
      </c>
      <c r="J20" s="185"/>
      <c r="K20" s="190"/>
      <c r="L20" s="182" t="n">
        <f aca="false">+$B$20*L13</f>
        <v>0</v>
      </c>
      <c r="M20" s="185"/>
      <c r="N20" s="191"/>
      <c r="O20" s="182" t="n">
        <f aca="false">+$B$20*O13</f>
        <v>0</v>
      </c>
      <c r="P20" s="185"/>
      <c r="Q20" s="191"/>
      <c r="R20" s="182" t="n">
        <f aca="false">+$B$20*R13</f>
        <v>0</v>
      </c>
      <c r="S20" s="185"/>
      <c r="T20" s="190"/>
      <c r="U20" s="182" t="n">
        <f aca="false">+$B$20*U13</f>
        <v>0</v>
      </c>
      <c r="V20" s="185"/>
      <c r="AB20" s="194" t="s">
        <v>252</v>
      </c>
      <c r="AC20" s="168" t="n">
        <f aca="false">+'PK-Sätze'!G6</f>
        <v>17.7</v>
      </c>
    </row>
    <row r="21" s="53" customFormat="true" ht="15" hidden="true" customHeight="false" outlineLevel="1" collapsed="false">
      <c r="A21" s="164" t="s">
        <v>253</v>
      </c>
      <c r="B21" s="192" t="n">
        <f aca="false">IF(D9="ZH",'SV-Sätze'!C16,IF(D9="LU",'SV-Sätze'!C18,0))</f>
        <v>0.015</v>
      </c>
      <c r="C21" s="99" t="n">
        <f aca="false">+$B$21*C13</f>
        <v>0</v>
      </c>
      <c r="D21" s="183"/>
      <c r="E21" s="190"/>
      <c r="F21" s="99" t="n">
        <f aca="false">+$B$21*F13</f>
        <v>1056</v>
      </c>
      <c r="G21" s="185"/>
      <c r="H21" s="190"/>
      <c r="I21" s="99" t="n">
        <f aca="false">+$B$21*I13</f>
        <v>1104</v>
      </c>
      <c r="J21" s="185"/>
      <c r="K21" s="190"/>
      <c r="L21" s="99" t="n">
        <f aca="false">+$B$21*L13</f>
        <v>0</v>
      </c>
      <c r="M21" s="185"/>
      <c r="N21" s="191"/>
      <c r="O21" s="99" t="n">
        <f aca="false">+$B$21*O13</f>
        <v>0</v>
      </c>
      <c r="P21" s="185"/>
      <c r="Q21" s="191"/>
      <c r="R21" s="99" t="n">
        <f aca="false">+$B$21*R13</f>
        <v>0</v>
      </c>
      <c r="S21" s="185"/>
      <c r="T21" s="190"/>
      <c r="U21" s="99" t="n">
        <f aca="false">+$B$21*U13</f>
        <v>0</v>
      </c>
      <c r="V21" s="185"/>
      <c r="AB21" s="194" t="s">
        <v>254</v>
      </c>
      <c r="AC21" s="168" t="n">
        <f aca="false">+'PK-Sätze'!G6</f>
        <v>17.7</v>
      </c>
    </row>
    <row r="22" s="53" customFormat="true" ht="15" hidden="true" customHeight="false" outlineLevel="1" collapsed="false">
      <c r="B22" s="190"/>
      <c r="C22" s="182"/>
      <c r="D22" s="183"/>
      <c r="E22" s="190"/>
      <c r="F22" s="182"/>
      <c r="G22" s="185"/>
      <c r="H22" s="190"/>
      <c r="I22" s="182"/>
      <c r="J22" s="185"/>
      <c r="K22" s="190"/>
      <c r="L22" s="182"/>
      <c r="M22" s="185"/>
      <c r="N22" s="191"/>
      <c r="O22" s="182"/>
      <c r="P22" s="185"/>
      <c r="Q22" s="191"/>
      <c r="R22" s="182"/>
      <c r="S22" s="185"/>
      <c r="T22" s="191"/>
      <c r="U22" s="182"/>
      <c r="V22" s="185"/>
      <c r="AB22" s="194" t="s">
        <v>255</v>
      </c>
      <c r="AC22" s="168" t="n">
        <f aca="false">+'PK-Sätze'!G7</f>
        <v>22.55</v>
      </c>
    </row>
    <row r="23" s="53" customFormat="true" ht="15" hidden="true" customHeight="false" outlineLevel="1" collapsed="false">
      <c r="A23" s="53" t="s">
        <v>256</v>
      </c>
      <c r="B23" s="192" t="n">
        <f aca="false">IF($D$6&lt;35,AC18%,IF($D$6&lt;45,AC19%,IF($D$6&lt;55,AC20%,IF($D$6&lt;70,AC22%))))</f>
        <v>0.094</v>
      </c>
      <c r="C23" s="182" t="n">
        <f aca="false">IF($D$4="Standardplan",C14*$B$23*B13,"")</f>
        <v>0</v>
      </c>
      <c r="D23" s="183"/>
      <c r="E23" s="190"/>
      <c r="F23" s="182" t="n">
        <f aca="false">IF($D$4="Standardplan",F14*$B$23*E13,"")</f>
        <v>4746.248</v>
      </c>
      <c r="G23" s="185"/>
      <c r="H23" s="190"/>
      <c r="I23" s="182" t="n">
        <f aca="false">IF($D$4="Standardplan",I14*$B$23*H13,"")</f>
        <v>5047.048</v>
      </c>
      <c r="J23" s="185"/>
      <c r="K23" s="190"/>
      <c r="L23" s="182" t="n">
        <f aca="false">IF($D$4="Standardplan",L14*$B$23*K13,"")</f>
        <v>0</v>
      </c>
      <c r="M23" s="185"/>
      <c r="N23" s="191"/>
      <c r="O23" s="182" t="n">
        <f aca="false">IF($D$4="Standardplan",O14*$B$23*N13,"")</f>
        <v>0</v>
      </c>
      <c r="P23" s="185"/>
      <c r="Q23" s="191"/>
      <c r="R23" s="182" t="n">
        <f aca="false">IF($D$4="Standardplan",R14*$B$23*Q13,"")</f>
        <v>0</v>
      </c>
      <c r="S23" s="185"/>
      <c r="T23" s="191"/>
      <c r="U23" s="182" t="n">
        <f aca="false">IF($D$4="Standardplan",U14*$B$23*T13,"")</f>
        <v>0</v>
      </c>
      <c r="V23" s="185"/>
    </row>
    <row r="24" s="53" customFormat="true" ht="15" hidden="true" customHeight="false" outlineLevel="1" collapsed="false">
      <c r="A24" s="53" t="s">
        <v>257</v>
      </c>
      <c r="B24" s="195" t="n">
        <v>250</v>
      </c>
      <c r="C24" s="182" t="n">
        <f aca="false">IF(C14&gt;0,$B$24,0)</f>
        <v>0</v>
      </c>
      <c r="D24" s="183"/>
      <c r="E24" s="190"/>
      <c r="F24" s="182" t="n">
        <f aca="false">IF(F14&gt;0,$B$24,0)</f>
        <v>250</v>
      </c>
      <c r="G24" s="185"/>
      <c r="H24" s="190"/>
      <c r="I24" s="182" t="n">
        <f aca="false">IF(I14&gt;0,$B$24,0)</f>
        <v>250</v>
      </c>
      <c r="J24" s="185"/>
      <c r="K24" s="190"/>
      <c r="L24" s="182" t="n">
        <f aca="false">IF(L14&gt;0,$B$24,0)</f>
        <v>0</v>
      </c>
      <c r="M24" s="185"/>
      <c r="N24" s="191"/>
      <c r="O24" s="182" t="n">
        <f aca="false">IF(O14&gt;0,$B$24,0)</f>
        <v>0</v>
      </c>
      <c r="P24" s="185"/>
      <c r="Q24" s="191"/>
      <c r="R24" s="182" t="n">
        <f aca="false">IF(R14&gt;0,$B$24,0)</f>
        <v>0</v>
      </c>
      <c r="S24" s="185"/>
      <c r="T24" s="191"/>
      <c r="U24" s="182" t="n">
        <f aca="false">IF(U14&gt;0,$B$24,0)</f>
        <v>0</v>
      </c>
      <c r="V24" s="185"/>
      <c r="Y24" s="53" t="s">
        <v>258</v>
      </c>
      <c r="AB24" s="196" t="n">
        <v>24885</v>
      </c>
    </row>
    <row r="25" s="53" customFormat="true" ht="15" hidden="true" customHeight="false" outlineLevel="1" collapsed="false">
      <c r="B25" s="190"/>
      <c r="C25" s="182"/>
      <c r="D25" s="183"/>
      <c r="E25" s="190"/>
      <c r="F25" s="70"/>
      <c r="G25" s="185"/>
      <c r="H25" s="190"/>
      <c r="I25" s="70"/>
      <c r="J25" s="185"/>
      <c r="K25" s="190"/>
      <c r="L25" s="70"/>
      <c r="M25" s="185"/>
      <c r="N25" s="191"/>
      <c r="O25" s="70"/>
      <c r="P25" s="185"/>
      <c r="Q25" s="191"/>
      <c r="R25" s="70"/>
      <c r="S25" s="185"/>
      <c r="T25" s="191"/>
      <c r="U25" s="70"/>
      <c r="V25" s="185"/>
      <c r="Y25" s="53" t="s">
        <v>259</v>
      </c>
      <c r="AB25" s="197"/>
    </row>
    <row r="26" s="53" customFormat="true" ht="15" hidden="true" customHeight="false" outlineLevel="1" collapsed="false">
      <c r="A26" s="53" t="s">
        <v>253</v>
      </c>
      <c r="B26" s="190"/>
      <c r="C26" s="189"/>
      <c r="D26" s="183"/>
      <c r="E26" s="190"/>
      <c r="F26" s="70"/>
      <c r="G26" s="185"/>
      <c r="H26" s="190"/>
      <c r="I26" s="70"/>
      <c r="J26" s="185"/>
      <c r="K26" s="190"/>
      <c r="L26" s="70"/>
      <c r="M26" s="185"/>
      <c r="N26" s="191"/>
      <c r="O26" s="70"/>
      <c r="P26" s="185"/>
      <c r="Q26" s="191"/>
      <c r="R26" s="70"/>
      <c r="S26" s="185"/>
      <c r="T26" s="191"/>
      <c r="U26" s="70"/>
      <c r="V26" s="185"/>
      <c r="Y26" s="164" t="s">
        <v>231</v>
      </c>
      <c r="Z26" s="164"/>
      <c r="AA26" s="164"/>
      <c r="AB26" s="198" t="s">
        <v>260</v>
      </c>
    </row>
    <row r="27" s="53" customFormat="true" ht="15" hidden="true" customHeight="false" outlineLevel="1" collapsed="false">
      <c r="A27" s="53" t="s">
        <v>261</v>
      </c>
      <c r="B27" s="199" t="n">
        <f aca="false">IF($D$9="ZH",FAK!F9-FAK!$F$17,IF($D$9="LU",FAK!F9-FAK!$F$19,""))</f>
        <v>2097</v>
      </c>
      <c r="C27" s="182" t="n">
        <f aca="false">IF($D$7&lt;2,$D$7*B27,B27*1)</f>
        <v>0</v>
      </c>
      <c r="D27" s="185"/>
      <c r="E27" s="190"/>
      <c r="F27" s="182" t="n">
        <f aca="false">+C27</f>
        <v>0</v>
      </c>
      <c r="G27" s="185"/>
      <c r="H27" s="190"/>
      <c r="I27" s="182" t="n">
        <f aca="false">+F27</f>
        <v>0</v>
      </c>
      <c r="J27" s="185"/>
      <c r="K27" s="190"/>
      <c r="L27" s="182" t="n">
        <f aca="false">+I27</f>
        <v>0</v>
      </c>
      <c r="M27" s="185"/>
      <c r="N27" s="191"/>
      <c r="O27" s="182" t="n">
        <f aca="false">+L27</f>
        <v>0</v>
      </c>
      <c r="P27" s="185"/>
      <c r="Q27" s="191"/>
      <c r="R27" s="182" t="n">
        <f aca="false">+O27</f>
        <v>0</v>
      </c>
      <c r="S27" s="185"/>
      <c r="T27" s="191"/>
      <c r="U27" s="182" t="n">
        <f aca="false">+R27</f>
        <v>0</v>
      </c>
      <c r="V27" s="185"/>
      <c r="Y27" s="164"/>
      <c r="Z27" s="164"/>
      <c r="AA27" s="164"/>
      <c r="AB27" s="198" t="s">
        <v>232</v>
      </c>
    </row>
    <row r="28" s="53" customFormat="true" ht="15" hidden="true" customHeight="false" outlineLevel="1" collapsed="false">
      <c r="A28" s="53" t="s">
        <v>262</v>
      </c>
      <c r="B28" s="199" t="n">
        <f aca="false">IF($D$9="ZH",FAK!F11-FAK!$F$17,IF($D$9="LU",FAK!F11-FAK!$F$19,""))</f>
        <v>504</v>
      </c>
      <c r="C28" s="182" t="n">
        <f aca="false">IF($D$7&gt;1,($D$7-1)*B28,0)</f>
        <v>0</v>
      </c>
      <c r="D28" s="185"/>
      <c r="E28" s="190"/>
      <c r="F28" s="182" t="n">
        <f aca="false">+C28</f>
        <v>0</v>
      </c>
      <c r="G28" s="185"/>
      <c r="H28" s="190"/>
      <c r="I28" s="182" t="n">
        <f aca="false">+F28</f>
        <v>0</v>
      </c>
      <c r="J28" s="185"/>
      <c r="K28" s="190"/>
      <c r="L28" s="182" t="n">
        <f aca="false">+I28</f>
        <v>0</v>
      </c>
      <c r="M28" s="185"/>
      <c r="N28" s="191"/>
      <c r="O28" s="182" t="n">
        <f aca="false">+L28</f>
        <v>0</v>
      </c>
      <c r="P28" s="185"/>
      <c r="Q28" s="191"/>
      <c r="R28" s="182" t="n">
        <f aca="false">+O28</f>
        <v>0</v>
      </c>
      <c r="S28" s="185"/>
      <c r="T28" s="191"/>
      <c r="U28" s="182" t="n">
        <f aca="false">+R28</f>
        <v>0</v>
      </c>
      <c r="V28" s="185"/>
    </row>
    <row r="29" s="53" customFormat="true" ht="15" hidden="true" customHeight="false" outlineLevel="1" collapsed="false">
      <c r="A29" s="53" t="s">
        <v>263</v>
      </c>
      <c r="B29" s="199" t="n">
        <f aca="false">IF($D$9="ZH",FAK!F12-FAK!$F$18,IF($D$9="LU",FAK!F12-FAK!$F$20,""))</f>
        <v>762</v>
      </c>
      <c r="C29" s="182" t="n">
        <f aca="false">+D8*B29</f>
        <v>0</v>
      </c>
      <c r="D29" s="185"/>
      <c r="E29" s="190"/>
      <c r="F29" s="182" t="n">
        <f aca="false">+C29</f>
        <v>0</v>
      </c>
      <c r="G29" s="185"/>
      <c r="H29" s="190"/>
      <c r="I29" s="182" t="n">
        <f aca="false">+F29</f>
        <v>0</v>
      </c>
      <c r="J29" s="185"/>
      <c r="K29" s="190"/>
      <c r="L29" s="182" t="n">
        <f aca="false">+I29</f>
        <v>0</v>
      </c>
      <c r="M29" s="185"/>
      <c r="N29" s="191"/>
      <c r="O29" s="182" t="n">
        <f aca="false">+L29</f>
        <v>0</v>
      </c>
      <c r="P29" s="185"/>
      <c r="Q29" s="191"/>
      <c r="R29" s="182" t="n">
        <f aca="false">+O29</f>
        <v>0</v>
      </c>
      <c r="S29" s="185"/>
      <c r="T29" s="191"/>
      <c r="U29" s="182" t="n">
        <f aca="false">+R29</f>
        <v>0</v>
      </c>
      <c r="V29" s="185"/>
    </row>
    <row r="30" s="53" customFormat="true" ht="15" hidden="false" customHeight="false" outlineLevel="0" collapsed="false">
      <c r="B30" s="200"/>
      <c r="C30" s="182"/>
      <c r="D30" s="185"/>
      <c r="E30" s="190"/>
      <c r="F30" s="70"/>
      <c r="G30" s="185"/>
      <c r="H30" s="190"/>
      <c r="I30" s="70"/>
      <c r="J30" s="185"/>
      <c r="K30" s="190"/>
      <c r="L30" s="70"/>
      <c r="M30" s="185"/>
      <c r="N30" s="191"/>
      <c r="O30" s="70"/>
      <c r="P30" s="185"/>
      <c r="Q30" s="191"/>
      <c r="R30" s="70"/>
      <c r="S30" s="185"/>
      <c r="T30" s="191"/>
      <c r="U30" s="70"/>
      <c r="V30" s="185"/>
    </row>
    <row r="31" s="53" customFormat="true" ht="15" hidden="false" customHeight="false" outlineLevel="0" collapsed="false">
      <c r="A31" s="201"/>
      <c r="B31" s="202"/>
      <c r="C31" s="203"/>
      <c r="D31" s="204"/>
      <c r="E31" s="190"/>
      <c r="F31" s="201"/>
      <c r="G31" s="204"/>
      <c r="H31" s="190"/>
      <c r="I31" s="201"/>
      <c r="J31" s="204"/>
      <c r="K31" s="190"/>
      <c r="L31" s="201"/>
      <c r="M31" s="204"/>
      <c r="N31" s="191"/>
      <c r="O31" s="201"/>
      <c r="P31" s="204"/>
      <c r="Q31" s="191"/>
      <c r="R31" s="201"/>
      <c r="S31" s="204"/>
      <c r="T31" s="191"/>
      <c r="U31" s="201"/>
      <c r="V31" s="204"/>
      <c r="W31" s="205"/>
    </row>
    <row r="32" s="53" customFormat="true" ht="15" hidden="false" customHeight="false" outlineLevel="0" collapsed="false">
      <c r="A32" s="206"/>
      <c r="B32" s="190"/>
      <c r="C32" s="207" t="n">
        <v>2019</v>
      </c>
      <c r="D32" s="185"/>
      <c r="E32" s="190"/>
      <c r="F32" s="207" t="n">
        <v>2020</v>
      </c>
      <c r="G32" s="185"/>
      <c r="H32" s="190"/>
      <c r="I32" s="207" t="n">
        <v>2021</v>
      </c>
      <c r="J32" s="185"/>
      <c r="K32" s="190"/>
      <c r="L32" s="207" t="n">
        <v>2022</v>
      </c>
      <c r="M32" s="185"/>
      <c r="N32" s="191"/>
      <c r="O32" s="207" t="n">
        <v>2023</v>
      </c>
      <c r="P32" s="185"/>
      <c r="Q32" s="191"/>
      <c r="R32" s="207" t="n">
        <v>2024</v>
      </c>
      <c r="S32" s="185"/>
      <c r="T32" s="191"/>
      <c r="U32" s="207" t="n">
        <v>2025</v>
      </c>
      <c r="V32" s="185"/>
      <c r="W32" s="208" t="s">
        <v>264</v>
      </c>
    </row>
    <row r="33" s="53" customFormat="true" ht="15" hidden="false" customHeight="false" outlineLevel="0" collapsed="false">
      <c r="A33" s="209"/>
      <c r="B33" s="190"/>
      <c r="C33" s="210"/>
      <c r="D33" s="185"/>
      <c r="E33" s="190"/>
      <c r="F33" s="211" t="n">
        <v>1.02</v>
      </c>
      <c r="G33" s="185" t="s">
        <v>265</v>
      </c>
      <c r="H33" s="190"/>
      <c r="I33" s="211" t="n">
        <v>1.02</v>
      </c>
      <c r="J33" s="185" t="s">
        <v>265</v>
      </c>
      <c r="K33" s="190"/>
      <c r="L33" s="211" t="n">
        <v>1.02</v>
      </c>
      <c r="M33" s="185" t="s">
        <v>265</v>
      </c>
      <c r="N33" s="191"/>
      <c r="O33" s="211" t="n">
        <v>1.02</v>
      </c>
      <c r="P33" s="185" t="s">
        <v>265</v>
      </c>
      <c r="Q33" s="191"/>
      <c r="R33" s="211" t="n">
        <v>1.02</v>
      </c>
      <c r="S33" s="185" t="s">
        <v>265</v>
      </c>
      <c r="T33" s="191"/>
      <c r="U33" s="211" t="n">
        <v>1.02</v>
      </c>
      <c r="V33" s="185" t="s">
        <v>265</v>
      </c>
      <c r="W33" s="208"/>
    </row>
    <row r="34" s="53" customFormat="true" ht="15" hidden="false" customHeight="false" outlineLevel="0" collapsed="false">
      <c r="A34" s="209"/>
      <c r="B34" s="190"/>
      <c r="C34" s="212"/>
      <c r="D34" s="185"/>
      <c r="E34" s="190"/>
      <c r="F34" s="212"/>
      <c r="G34" s="185"/>
      <c r="H34" s="190"/>
      <c r="I34" s="212"/>
      <c r="J34" s="185"/>
      <c r="K34" s="190"/>
      <c r="L34" s="212"/>
      <c r="M34" s="185"/>
      <c r="N34" s="191"/>
      <c r="O34" s="212"/>
      <c r="P34" s="185"/>
      <c r="Q34" s="191"/>
      <c r="R34" s="212"/>
      <c r="S34" s="185"/>
      <c r="T34" s="191"/>
      <c r="U34" s="212"/>
      <c r="V34" s="185"/>
      <c r="W34" s="208"/>
    </row>
    <row r="35" s="53" customFormat="true" ht="15" hidden="false" customHeight="false" outlineLevel="0" collapsed="false">
      <c r="A35" s="209"/>
      <c r="B35" s="190"/>
      <c r="C35" s="212" t="s">
        <v>266</v>
      </c>
      <c r="D35" s="185" t="s">
        <v>267</v>
      </c>
      <c r="E35" s="190"/>
      <c r="F35" s="212" t="s">
        <v>266</v>
      </c>
      <c r="G35" s="185" t="s">
        <v>267</v>
      </c>
      <c r="H35" s="190"/>
      <c r="I35" s="212" t="s">
        <v>266</v>
      </c>
      <c r="J35" s="185" t="s">
        <v>267</v>
      </c>
      <c r="K35" s="190"/>
      <c r="L35" s="212" t="s">
        <v>266</v>
      </c>
      <c r="M35" s="185" t="s">
        <v>267</v>
      </c>
      <c r="N35" s="191"/>
      <c r="O35" s="212" t="s">
        <v>266</v>
      </c>
      <c r="P35" s="185" t="s">
        <v>267</v>
      </c>
      <c r="Q35" s="191"/>
      <c r="R35" s="212" t="s">
        <v>266</v>
      </c>
      <c r="S35" s="185" t="s">
        <v>267</v>
      </c>
      <c r="T35" s="191"/>
      <c r="U35" s="212" t="s">
        <v>266</v>
      </c>
      <c r="V35" s="185" t="s">
        <v>267</v>
      </c>
      <c r="W35" s="208"/>
    </row>
    <row r="36" s="53" customFormat="true" ht="15" hidden="false" customHeight="false" outlineLevel="0" collapsed="false">
      <c r="A36" s="209" t="s">
        <v>268</v>
      </c>
      <c r="B36" s="190"/>
      <c r="C36" s="212" t="n">
        <f aca="false">+C13+C27+C28+C29</f>
        <v>0</v>
      </c>
      <c r="D36" s="184" t="n">
        <f aca="false">+C36/12</f>
        <v>0</v>
      </c>
      <c r="E36" s="190"/>
      <c r="F36" s="212" t="n">
        <f aca="false">(+F13+F27+F28+F29)*F33</f>
        <v>71808</v>
      </c>
      <c r="G36" s="184" t="n">
        <f aca="false">+F36/12</f>
        <v>5984</v>
      </c>
      <c r="H36" s="190"/>
      <c r="I36" s="212" t="n">
        <f aca="false">(+I13+I27+I28+I29)*I33^2</f>
        <v>76573.44</v>
      </c>
      <c r="J36" s="184" t="n">
        <f aca="false">+I36/12</f>
        <v>6381.12</v>
      </c>
      <c r="K36" s="190"/>
      <c r="L36" s="212" t="n">
        <f aca="false">(+L13+L27+L28+L29)*L33^3</f>
        <v>0</v>
      </c>
      <c r="M36" s="184" t="n">
        <f aca="false">+L36/12</f>
        <v>0</v>
      </c>
      <c r="N36" s="199"/>
      <c r="O36" s="212" t="n">
        <f aca="false">(+O13+O27+O28+O29)*O33^4</f>
        <v>0</v>
      </c>
      <c r="P36" s="184" t="n">
        <f aca="false">+O36/12</f>
        <v>0</v>
      </c>
      <c r="Q36" s="199"/>
      <c r="R36" s="212" t="n">
        <f aca="false">(+R13+R27+R28+R29)*R33^5</f>
        <v>0</v>
      </c>
      <c r="S36" s="184" t="n">
        <f aca="false">+R36/12</f>
        <v>0</v>
      </c>
      <c r="T36" s="199"/>
      <c r="U36" s="212" t="n">
        <f aca="false">(+U13+U27+U28+U29)*U33^6</f>
        <v>0</v>
      </c>
      <c r="V36" s="184" t="n">
        <f aca="false">+U36/12</f>
        <v>0</v>
      </c>
      <c r="W36" s="213" t="n">
        <f aca="false">+I36+F36+C36+L36+O36+R36+U36</f>
        <v>148381.44</v>
      </c>
    </row>
    <row r="37" s="53" customFormat="true" ht="15" hidden="false" customHeight="false" outlineLevel="0" collapsed="false">
      <c r="A37" s="209" t="s">
        <v>269</v>
      </c>
      <c r="B37" s="192" t="e">
        <f aca="false">+C37/C36</f>
        <v>#DIV/0!</v>
      </c>
      <c r="C37" s="212" t="n">
        <f aca="false">SUM(C16:C24)</f>
        <v>0</v>
      </c>
      <c r="D37" s="184" t="n">
        <f aca="false">+C37/12</f>
        <v>0</v>
      </c>
      <c r="E37" s="190"/>
      <c r="F37" s="212" t="n">
        <f aca="false">SUM(F16:F23)</f>
        <v>10870.6256</v>
      </c>
      <c r="G37" s="184" t="n">
        <f aca="false">+F37/12</f>
        <v>905.885466666667</v>
      </c>
      <c r="H37" s="190"/>
      <c r="I37" s="212" t="n">
        <f aca="false">SUM(I16:I23)</f>
        <v>11449.8064</v>
      </c>
      <c r="J37" s="184" t="n">
        <f aca="false">+I37/12</f>
        <v>954.150533333334</v>
      </c>
      <c r="K37" s="190"/>
      <c r="L37" s="212" t="n">
        <f aca="false">SUM(L16:L23)</f>
        <v>0</v>
      </c>
      <c r="M37" s="184" t="n">
        <f aca="false">+L37/12</f>
        <v>0</v>
      </c>
      <c r="N37" s="199"/>
      <c r="O37" s="212" t="n">
        <f aca="false">SUM(O16:O23)</f>
        <v>0</v>
      </c>
      <c r="P37" s="184" t="n">
        <f aca="false">+O37/12</f>
        <v>0</v>
      </c>
      <c r="Q37" s="199"/>
      <c r="R37" s="212" t="n">
        <f aca="false">SUM(R16:R23)</f>
        <v>0</v>
      </c>
      <c r="S37" s="184" t="n">
        <f aca="false">+R37/12</f>
        <v>0</v>
      </c>
      <c r="T37" s="199"/>
      <c r="U37" s="212" t="n">
        <f aca="false">SUM(U16:U23)</f>
        <v>0</v>
      </c>
      <c r="V37" s="184" t="n">
        <f aca="false">+U37/12</f>
        <v>0</v>
      </c>
      <c r="W37" s="213" t="n">
        <f aca="false">+I37+F37+C37+L37+O37+R37+U37</f>
        <v>22320.432</v>
      </c>
    </row>
    <row r="38" s="53" customFormat="true" ht="15" hidden="false" customHeight="false" outlineLevel="0" collapsed="false">
      <c r="A38" s="206" t="s">
        <v>270</v>
      </c>
      <c r="B38" s="214"/>
      <c r="C38" s="215" t="n">
        <f aca="false">+C37+C36</f>
        <v>0</v>
      </c>
      <c r="D38" s="216" t="n">
        <f aca="false">+D37+D36</f>
        <v>0</v>
      </c>
      <c r="E38" s="190"/>
      <c r="F38" s="215" t="n">
        <f aca="false">+F37+F36</f>
        <v>82678.6256</v>
      </c>
      <c r="G38" s="216" t="n">
        <f aca="false">+G37+G36</f>
        <v>6889.88546666667</v>
      </c>
      <c r="H38" s="190"/>
      <c r="I38" s="215" t="n">
        <f aca="false">+I37+I36</f>
        <v>88023.2464</v>
      </c>
      <c r="J38" s="216" t="n">
        <f aca="false">+J37+J36</f>
        <v>7335.27053333333</v>
      </c>
      <c r="K38" s="190"/>
      <c r="L38" s="215" t="n">
        <f aca="false">+L37+L36</f>
        <v>0</v>
      </c>
      <c r="M38" s="216" t="n">
        <f aca="false">+M37+M36</f>
        <v>0</v>
      </c>
      <c r="N38" s="217"/>
      <c r="O38" s="215" t="n">
        <f aca="false">+O37+O36</f>
        <v>0</v>
      </c>
      <c r="P38" s="216" t="n">
        <f aca="false">+P37+P36</f>
        <v>0</v>
      </c>
      <c r="Q38" s="217"/>
      <c r="R38" s="215" t="n">
        <f aca="false">+R37+R36</f>
        <v>0</v>
      </c>
      <c r="S38" s="216" t="n">
        <f aca="false">+S37+S36</f>
        <v>0</v>
      </c>
      <c r="T38" s="217"/>
      <c r="U38" s="215" t="n">
        <f aca="false">+U37+U36</f>
        <v>0</v>
      </c>
      <c r="V38" s="216" t="n">
        <f aca="false">+V37+V36</f>
        <v>0</v>
      </c>
      <c r="W38" s="218" t="n">
        <f aca="false">+I38+F38+C38+L38+O38+R38+U38</f>
        <v>170701.872</v>
      </c>
    </row>
    <row r="39" s="53" customFormat="true" ht="15" hidden="false" customHeight="false" outlineLevel="0" collapsed="false">
      <c r="A39" s="219"/>
      <c r="B39" s="220"/>
      <c r="C39" s="221"/>
      <c r="D39" s="222"/>
      <c r="E39" s="190"/>
      <c r="F39" s="219"/>
      <c r="G39" s="222"/>
      <c r="H39" s="190"/>
      <c r="I39" s="219"/>
      <c r="J39" s="222"/>
      <c r="K39" s="190"/>
      <c r="L39" s="219"/>
      <c r="M39" s="222"/>
      <c r="N39" s="191"/>
      <c r="O39" s="219"/>
      <c r="P39" s="222"/>
      <c r="Q39" s="191"/>
      <c r="R39" s="219"/>
      <c r="S39" s="222"/>
      <c r="T39" s="191"/>
      <c r="U39" s="219"/>
      <c r="V39" s="222"/>
      <c r="W39" s="223"/>
    </row>
    <row r="40" s="53" customFormat="true" ht="15" hidden="false" customHeight="false" outlineLevel="0" collapsed="false">
      <c r="B40" s="190"/>
      <c r="C40" s="182"/>
      <c r="D40" s="185"/>
      <c r="E40" s="190"/>
      <c r="F40" s="70"/>
      <c r="G40" s="185"/>
      <c r="H40" s="190"/>
      <c r="I40" s="70"/>
      <c r="J40" s="185"/>
      <c r="K40" s="190"/>
      <c r="L40" s="70"/>
      <c r="M40" s="185"/>
      <c r="N40" s="224"/>
      <c r="O40" s="70"/>
      <c r="P40" s="185"/>
      <c r="Q40" s="224"/>
      <c r="R40" s="70"/>
      <c r="S40" s="185"/>
      <c r="T40" s="224"/>
      <c r="U40" s="70"/>
      <c r="V40" s="185"/>
    </row>
    <row r="41" s="53" customFormat="true" ht="15" hidden="false" customHeight="false" outlineLevel="0" collapsed="false">
      <c r="A41" s="201"/>
      <c r="B41" s="202"/>
      <c r="C41" s="225"/>
      <c r="D41" s="204"/>
      <c r="E41" s="202"/>
      <c r="F41" s="226"/>
      <c r="G41" s="204"/>
      <c r="H41" s="202"/>
      <c r="I41" s="226"/>
      <c r="J41" s="204"/>
      <c r="K41" s="202"/>
      <c r="L41" s="226"/>
      <c r="M41" s="204"/>
      <c r="N41" s="191"/>
      <c r="O41" s="226"/>
      <c r="P41" s="204"/>
      <c r="Q41" s="191"/>
      <c r="R41" s="226"/>
      <c r="S41" s="204"/>
      <c r="T41" s="191"/>
      <c r="U41" s="226"/>
      <c r="V41" s="204"/>
      <c r="W41" s="227" t="s">
        <v>271</v>
      </c>
    </row>
    <row r="42" s="53" customFormat="true" ht="15" hidden="false" customHeight="false" outlineLevel="0" collapsed="false">
      <c r="A42" s="209" t="s">
        <v>272</v>
      </c>
      <c r="B42" s="228"/>
      <c r="C42" s="182"/>
      <c r="D42" s="184" t="n">
        <f aca="false">+D38*B42</f>
        <v>0</v>
      </c>
      <c r="E42" s="228" t="n">
        <v>10</v>
      </c>
      <c r="F42" s="70"/>
      <c r="G42" s="184" t="n">
        <f aca="false">+G38*E42</f>
        <v>68898.8546666667</v>
      </c>
      <c r="H42" s="228" t="n">
        <v>1</v>
      </c>
      <c r="I42" s="70"/>
      <c r="J42" s="184" t="n">
        <f aca="false">+J38*H42</f>
        <v>7335.27053333333</v>
      </c>
      <c r="K42" s="228"/>
      <c r="L42" s="182"/>
      <c r="M42" s="184" t="n">
        <f aca="false">+M38*K42</f>
        <v>0</v>
      </c>
      <c r="N42" s="228"/>
      <c r="O42" s="182"/>
      <c r="P42" s="184" t="n">
        <f aca="false">+P38*N42</f>
        <v>0</v>
      </c>
      <c r="Q42" s="228"/>
      <c r="R42" s="182"/>
      <c r="S42" s="184" t="n">
        <f aca="false">+S38*Q42</f>
        <v>0</v>
      </c>
      <c r="T42" s="228"/>
      <c r="U42" s="182"/>
      <c r="V42" s="184" t="n">
        <f aca="false">+V38*T42</f>
        <v>0</v>
      </c>
      <c r="W42" s="229" t="n">
        <f aca="false">+J42+G42+D42+M42+P42+S42+V42</f>
        <v>76234.1252</v>
      </c>
    </row>
    <row r="43" s="53" customFormat="true" ht="15" hidden="false" customHeight="false" outlineLevel="0" collapsed="false">
      <c r="A43" s="209"/>
      <c r="B43" s="190"/>
      <c r="C43" s="182"/>
      <c r="D43" s="185"/>
      <c r="E43" s="190"/>
      <c r="F43" s="70"/>
      <c r="G43" s="185"/>
      <c r="H43" s="190"/>
      <c r="I43" s="70"/>
      <c r="J43" s="185"/>
      <c r="K43" s="190"/>
      <c r="L43" s="70"/>
      <c r="M43" s="185"/>
      <c r="N43" s="191"/>
      <c r="O43" s="70"/>
      <c r="P43" s="185"/>
      <c r="Q43" s="191"/>
      <c r="R43" s="70"/>
      <c r="S43" s="185"/>
      <c r="T43" s="191"/>
      <c r="U43" s="70"/>
      <c r="V43" s="185"/>
      <c r="W43" s="230"/>
    </row>
    <row r="44" s="53" customFormat="true" ht="15.75" hidden="false" customHeight="false" outlineLevel="0" collapsed="false">
      <c r="A44" s="219"/>
      <c r="B44" s="231"/>
      <c r="C44" s="232"/>
      <c r="D44" s="233"/>
      <c r="E44" s="231"/>
      <c r="F44" s="234"/>
      <c r="G44" s="233"/>
      <c r="H44" s="231"/>
      <c r="I44" s="234"/>
      <c r="J44" s="233"/>
      <c r="K44" s="231"/>
      <c r="L44" s="234"/>
      <c r="M44" s="233"/>
      <c r="N44" s="235"/>
      <c r="O44" s="234"/>
      <c r="P44" s="233"/>
      <c r="Q44" s="235"/>
      <c r="R44" s="234"/>
      <c r="S44" s="233"/>
      <c r="T44" s="235"/>
      <c r="U44" s="234"/>
      <c r="V44" s="233"/>
      <c r="W44" s="236" t="n">
        <f aca="false">+B42+E42+H42+K42+N42+Q42+T42</f>
        <v>11</v>
      </c>
    </row>
    <row r="45" s="53" customFormat="true" ht="15" hidden="false" customHeight="false" outlineLevel="0" collapsed="false">
      <c r="C45" s="52"/>
      <c r="N45" s="86"/>
      <c r="Q45" s="86"/>
    </row>
    <row r="46" s="53" customFormat="true" ht="16.5" hidden="true" customHeight="true" outlineLevel="1" collapsed="false">
      <c r="C46" s="52"/>
      <c r="N46" s="86"/>
      <c r="Q46" s="86"/>
    </row>
    <row r="47" s="53" customFormat="true" ht="15" hidden="true" customHeight="true" outlineLevel="1" collapsed="false">
      <c r="A47" s="136" t="s">
        <v>273</v>
      </c>
      <c r="C47" s="52"/>
      <c r="N47" s="86"/>
      <c r="Q47" s="86"/>
      <c r="W47" s="237" t="s">
        <v>271</v>
      </c>
      <c r="X47" s="238" t="s">
        <v>273</v>
      </c>
    </row>
    <row r="48" s="53" customFormat="true" ht="15" hidden="true" customHeight="true" outlineLevel="1" collapsed="false">
      <c r="A48" s="53" t="s">
        <v>80</v>
      </c>
      <c r="C48" s="52"/>
      <c r="D48" s="197" t="n">
        <f aca="false">+D42</f>
        <v>0</v>
      </c>
      <c r="E48" s="197"/>
      <c r="F48" s="197"/>
      <c r="G48" s="197" t="n">
        <f aca="false">+G42</f>
        <v>68898.8546666667</v>
      </c>
      <c r="H48" s="197"/>
      <c r="I48" s="197"/>
      <c r="J48" s="197" t="n">
        <f aca="false">+J42</f>
        <v>7335.27053333333</v>
      </c>
      <c r="K48" s="197"/>
      <c r="L48" s="197"/>
      <c r="M48" s="197" t="n">
        <f aca="false">+M42</f>
        <v>0</v>
      </c>
      <c r="N48" s="197"/>
      <c r="O48" s="197"/>
      <c r="P48" s="197" t="n">
        <f aca="false">+P42</f>
        <v>0</v>
      </c>
      <c r="Q48" s="197"/>
      <c r="R48" s="197"/>
      <c r="S48" s="197" t="n">
        <f aca="false">+S42</f>
        <v>0</v>
      </c>
      <c r="T48" s="197"/>
      <c r="U48" s="197"/>
      <c r="V48" s="197" t="n">
        <f aca="false">+V42</f>
        <v>0</v>
      </c>
      <c r="W48" s="239" t="n">
        <f aca="false">SUM(B48:V48)</f>
        <v>76234.1252</v>
      </c>
      <c r="X48" s="237" t="s">
        <v>80</v>
      </c>
    </row>
    <row r="49" s="53" customFormat="true" ht="15" hidden="true" customHeight="true" outlineLevel="1" collapsed="false">
      <c r="A49" s="53" t="s">
        <v>123</v>
      </c>
      <c r="C49" s="52"/>
      <c r="D49" s="52" t="n">
        <f aca="false">D48/1.16</f>
        <v>0</v>
      </c>
      <c r="G49" s="52" t="n">
        <f aca="false">G48/1.16</f>
        <v>59395.5643678161</v>
      </c>
      <c r="J49" s="52" t="n">
        <f aca="false">J48/1.16</f>
        <v>6323.50908045977</v>
      </c>
      <c r="M49" s="52" t="n">
        <f aca="false">M48/1.16</f>
        <v>0</v>
      </c>
      <c r="N49" s="86"/>
      <c r="P49" s="52" t="n">
        <f aca="false">P48/1.16</f>
        <v>0</v>
      </c>
      <c r="Q49" s="86"/>
      <c r="S49" s="52" t="n">
        <f aca="false">S48/1.16</f>
        <v>0</v>
      </c>
      <c r="V49" s="52" t="n">
        <f aca="false">V48/1.14</f>
        <v>0</v>
      </c>
      <c r="W49" s="239" t="n">
        <f aca="false">SUM(B49:V49)</f>
        <v>65719.0734482759</v>
      </c>
      <c r="X49" s="237" t="s">
        <v>123</v>
      </c>
    </row>
    <row r="50" customFormat="false" ht="15" hidden="true" customHeight="false" outlineLevel="1" collapsed="false">
      <c r="A50" s="53" t="s">
        <v>125</v>
      </c>
      <c r="B50" s="53"/>
      <c r="C50" s="52"/>
      <c r="D50" s="52" t="n">
        <f aca="false">D48/1.16*0.16</f>
        <v>0</v>
      </c>
      <c r="E50" s="53"/>
      <c r="F50" s="53"/>
      <c r="G50" s="52" t="n">
        <f aca="false">G48/1.16*0.16</f>
        <v>9503.29029885058</v>
      </c>
      <c r="H50" s="53"/>
      <c r="I50" s="53"/>
      <c r="J50" s="52" t="n">
        <f aca="false">J48/1.16*0.16</f>
        <v>1011.76145287356</v>
      </c>
      <c r="K50" s="53"/>
      <c r="L50" s="53"/>
      <c r="M50" s="52" t="n">
        <f aca="false">M48/1.16*0.16</f>
        <v>0</v>
      </c>
      <c r="N50" s="86"/>
      <c r="O50" s="53"/>
      <c r="P50" s="52" t="n">
        <f aca="false">P48/1.16*0.16</f>
        <v>0</v>
      </c>
      <c r="Q50" s="86"/>
      <c r="R50" s="53"/>
      <c r="S50" s="52" t="n">
        <f aca="false">S48/1.16*0.16</f>
        <v>0</v>
      </c>
      <c r="T50" s="53"/>
      <c r="U50" s="53"/>
      <c r="V50" s="52" t="n">
        <f aca="false">V48/1.14*0.14</f>
        <v>0</v>
      </c>
      <c r="W50" s="239" t="n">
        <f aca="false">SUM(B50:V50)</f>
        <v>10515.0517517241</v>
      </c>
      <c r="X50" s="237" t="str">
        <f aca="false">A50</f>
        <v>Social Security (16 %)</v>
      </c>
      <c r="Y50" s="53"/>
      <c r="Z50" s="53"/>
      <c r="AA50" s="53"/>
      <c r="AB50" s="53"/>
      <c r="AC50" s="53"/>
      <c r="AD50" s="53"/>
      <c r="AE50" s="53"/>
    </row>
    <row r="51" customFormat="false" ht="15" hidden="true" customHeight="false" outlineLevel="1"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sheetData>
  <sheetProtection sheet="true" objects="true" scenarios="true"/>
  <mergeCells count="7">
    <mergeCell ref="B2:C2"/>
    <mergeCell ref="B3:C3"/>
    <mergeCell ref="B4:C4"/>
    <mergeCell ref="B5:C5"/>
    <mergeCell ref="B6:C6"/>
    <mergeCell ref="B7:C7"/>
    <mergeCell ref="B8:C8"/>
  </mergeCells>
  <conditionalFormatting sqref="D2 G2 J2:V2">
    <cfRule type="cellIs" priority="2" operator="between" aboveAverage="0" equalAverage="0" bottom="0" percent="0" rank="0" text="" dxfId="0">
      <formula>$Y$5</formula>
      <formula>$Y$14</formula>
    </cfRule>
  </conditionalFormatting>
  <dataValidations count="2">
    <dataValidation allowBlank="true" operator="between" showDropDown="false" showErrorMessage="true" showInputMessage="true" sqref="D2 G2 J2:V2" type="list">
      <formula1>$Y$4:$Y$14</formula1>
      <formula2>0</formula2>
    </dataValidation>
    <dataValidation allowBlank="true" operator="between" showDropDown="false" showErrorMessage="true" showInputMessage="true" sqref="D9" type="list">
      <formula1>$AB$26:$AB$27</formula1>
      <formula2>0</formula2>
    </dataValidation>
  </dataValidations>
  <printOptions headings="false" gridLines="false" gridLinesSet="true" horizontalCentered="false" verticalCentered="false"/>
  <pageMargins left="0.196527777777778" right="0.196527777777778" top="0.590277777777778" bottom="0.7875" header="0.511805555555555" footer="0.3937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&amp;L&amp;8&amp;F, &amp;A, 11.07.2019 / AG</oddFooter>
  </headerFooter>
  <legacyDrawing r:id="rId2"/>
</worksheet>
</file>

<file path=xl/worksheets/sheet5.xml><?xml version="1.0" encoding="utf-8"?>
<worksheet xmlns="http://schemas.openxmlformats.org/spreadsheetml/2006/main" xmlns:r="http://schemas.openxmlformats.org/officeDocument/2006/relationships">
  <sheetPr filterMode="false">
    <pageSetUpPr fitToPage="true"/>
  </sheetPr>
  <dimension ref="A1:AE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2.75" zeroHeight="false" outlineLevelRow="1" outlineLevelCol="1"/>
  <cols>
    <col collapsed="false" customWidth="true" hidden="false" outlineLevel="0" max="1" min="1" style="3" width="21.71"/>
    <col collapsed="false" customWidth="true" hidden="false" outlineLevel="0" max="2" min="2" style="3" width="8.14"/>
    <col collapsed="false" customWidth="true" hidden="false" outlineLevel="0" max="3" min="3" style="131" width="11.29"/>
    <col collapsed="false" customWidth="true" hidden="false" outlineLevel="0" max="4" min="4" style="3" width="17"/>
    <col collapsed="false" customWidth="true" hidden="false" outlineLevel="0" max="5" min="5" style="3" width="5.57"/>
    <col collapsed="false" customWidth="true" hidden="false" outlineLevel="0" max="6" min="6" style="3" width="8.57"/>
    <col collapsed="false" customWidth="true" hidden="false" outlineLevel="0" max="7" min="7" style="3" width="17"/>
    <col collapsed="false" customWidth="true" hidden="false" outlineLevel="0" max="8" min="8" style="3" width="5.57"/>
    <col collapsed="false" customWidth="true" hidden="false" outlineLevel="0" max="9" min="9" style="3" width="8.57"/>
    <col collapsed="false" customWidth="true" hidden="false" outlineLevel="0" max="10" min="10" style="3" width="17"/>
    <col collapsed="false" customWidth="true" hidden="false" outlineLevel="0" max="11" min="11" style="3" width="5.57"/>
    <col collapsed="false" customWidth="true" hidden="false" outlineLevel="0" max="12" min="12" style="3" width="8.57"/>
    <col collapsed="false" customWidth="true" hidden="false" outlineLevel="0" max="13" min="13" style="3" width="17"/>
    <col collapsed="false" customWidth="true" hidden="false" outlineLevel="0" max="14" min="14" style="152" width="5.57"/>
    <col collapsed="false" customWidth="true" hidden="false" outlineLevel="0" max="15" min="15" style="3" width="8.57"/>
    <col collapsed="false" customWidth="true" hidden="false" outlineLevel="0" max="16" min="16" style="3" width="17"/>
    <col collapsed="false" customWidth="true" hidden="false" outlineLevel="0" max="17" min="17" style="152" width="5.57"/>
    <col collapsed="false" customWidth="true" hidden="false" outlineLevel="0" max="18" min="18" style="3" width="8.57"/>
    <col collapsed="false" customWidth="true" hidden="false" outlineLevel="0" max="19" min="19" style="3" width="17"/>
    <col collapsed="false" customWidth="true" hidden="true" outlineLevel="1" max="20" min="20" style="3" width="5.57"/>
    <col collapsed="false" customWidth="true" hidden="true" outlineLevel="1" max="21" min="21" style="3" width="9.85"/>
    <col collapsed="false" customWidth="true" hidden="true" outlineLevel="1" max="22" min="22" style="3" width="17"/>
    <col collapsed="false" customWidth="true" hidden="false" outlineLevel="0" max="23" min="23" style="3" width="14.7"/>
    <col collapsed="false" customWidth="true" hidden="false" outlineLevel="0" max="24" min="24" style="3" width="19.85"/>
    <col collapsed="false" customWidth="true" hidden="true" outlineLevel="1" max="25" min="25" style="3" width="16.14"/>
    <col collapsed="false" customWidth="true" hidden="true" outlineLevel="1" max="26" min="26" style="3" width="11.86"/>
    <col collapsed="false" customWidth="true" hidden="true" outlineLevel="1" max="27" min="27" style="3" width="9.14"/>
    <col collapsed="false" customWidth="true" hidden="true" outlineLevel="1" max="28" min="28" style="3" width="10.85"/>
    <col collapsed="false" customWidth="true" hidden="true" outlineLevel="1" max="29" min="29" style="153" width="9.14"/>
    <col collapsed="false" customWidth="true" hidden="true" outlineLevel="1" max="30" min="30" style="3" width="9.14"/>
    <col collapsed="false" customWidth="true" hidden="false" outlineLevel="0" max="1025" min="31" style="3" width="9.14"/>
  </cols>
  <sheetData>
    <row r="1" customFormat="false" ht="23.25" hidden="false" customHeight="false" outlineLevel="0" collapsed="false">
      <c r="A1" s="154" t="s">
        <v>274</v>
      </c>
    </row>
    <row r="2" s="158" customFormat="true" ht="15" hidden="false" customHeight="true" outlineLevel="0" collapsed="false">
      <c r="A2" s="155" t="s">
        <v>213</v>
      </c>
      <c r="B2" s="156" t="s">
        <v>214</v>
      </c>
      <c r="C2" s="156"/>
      <c r="D2" s="157"/>
      <c r="G2" s="157"/>
      <c r="J2" s="157"/>
      <c r="K2" s="159"/>
      <c r="L2" s="159"/>
      <c r="M2" s="157"/>
      <c r="N2" s="160"/>
      <c r="O2" s="159"/>
      <c r="P2" s="157"/>
      <c r="Q2" s="160"/>
      <c r="R2" s="159"/>
      <c r="S2" s="157"/>
      <c r="T2" s="159"/>
      <c r="U2" s="159"/>
      <c r="V2" s="157"/>
      <c r="W2" s="159"/>
      <c r="Y2" s="158" t="s">
        <v>217</v>
      </c>
      <c r="Z2" s="161" t="n">
        <v>43466</v>
      </c>
    </row>
    <row r="3" s="53" customFormat="true" ht="15" hidden="false" customHeight="true" outlineLevel="0" collapsed="false">
      <c r="A3" s="158"/>
      <c r="B3" s="156" t="s">
        <v>218</v>
      </c>
      <c r="C3" s="156"/>
      <c r="D3" s="162" t="s">
        <v>219</v>
      </c>
      <c r="E3" s="158"/>
      <c r="F3" s="158"/>
      <c r="G3" s="158"/>
      <c r="H3" s="158"/>
      <c r="I3" s="158"/>
      <c r="J3" s="158"/>
      <c r="K3" s="159"/>
      <c r="L3" s="159"/>
      <c r="M3" s="159"/>
      <c r="N3" s="160"/>
      <c r="O3" s="159"/>
      <c r="P3" s="159"/>
      <c r="Q3" s="160"/>
      <c r="R3" s="159"/>
      <c r="S3" s="159"/>
      <c r="T3" s="159"/>
      <c r="U3" s="159"/>
      <c r="V3" s="159"/>
      <c r="W3" s="159"/>
      <c r="X3" s="158"/>
      <c r="AD3" s="158"/>
      <c r="AE3" s="158"/>
    </row>
    <row r="4" s="53" customFormat="true" ht="15" hidden="false" customHeight="true" outlineLevel="0" collapsed="false">
      <c r="A4" s="163" t="s">
        <v>220</v>
      </c>
      <c r="B4" s="156" t="s">
        <v>221</v>
      </c>
      <c r="C4" s="156"/>
      <c r="D4" s="164" t="s">
        <v>222</v>
      </c>
      <c r="K4" s="164"/>
      <c r="L4" s="164"/>
      <c r="M4" s="164"/>
      <c r="N4" s="86"/>
      <c r="O4" s="164"/>
      <c r="P4" s="164"/>
      <c r="Q4" s="86"/>
      <c r="R4" s="164"/>
      <c r="S4" s="164"/>
      <c r="T4" s="164"/>
      <c r="U4" s="164"/>
      <c r="V4" s="164"/>
      <c r="W4" s="164"/>
      <c r="Y4" s="53" t="s">
        <v>223</v>
      </c>
      <c r="Z4" s="53" t="n">
        <v>50800</v>
      </c>
    </row>
    <row r="5" s="53" customFormat="true" ht="15" hidden="false" customHeight="true" outlineLevel="0" collapsed="false">
      <c r="A5" s="165"/>
      <c r="B5" s="156" t="s">
        <v>224</v>
      </c>
      <c r="C5" s="156"/>
      <c r="D5" s="166"/>
      <c r="N5" s="86"/>
      <c r="Q5" s="86"/>
      <c r="Y5" s="53" t="s">
        <v>225</v>
      </c>
      <c r="Z5" s="53" t="n">
        <v>54400</v>
      </c>
    </row>
    <row r="6" s="53" customFormat="true" ht="15" hidden="false" customHeight="true" outlineLevel="0" collapsed="false">
      <c r="B6" s="156" t="s">
        <v>226</v>
      </c>
      <c r="C6" s="156"/>
      <c r="D6" s="167"/>
      <c r="N6" s="86"/>
      <c r="Q6" s="86"/>
      <c r="Y6" s="53" t="s">
        <v>227</v>
      </c>
      <c r="Z6" s="53" t="n">
        <v>58000</v>
      </c>
    </row>
    <row r="7" s="53" customFormat="true" ht="15" hidden="false" customHeight="true" outlineLevel="0" collapsed="false">
      <c r="B7" s="156" t="s">
        <v>228</v>
      </c>
      <c r="C7" s="156"/>
      <c r="D7" s="167"/>
      <c r="N7" s="86"/>
      <c r="Q7" s="86"/>
      <c r="Y7" s="53" t="s">
        <v>229</v>
      </c>
      <c r="Z7" s="53" t="n">
        <v>85000</v>
      </c>
    </row>
    <row r="8" s="53" customFormat="true" ht="15" hidden="false" customHeight="true" outlineLevel="0" collapsed="false">
      <c r="B8" s="156" t="s">
        <v>230</v>
      </c>
      <c r="C8" s="156"/>
      <c r="D8" s="167"/>
      <c r="N8" s="86"/>
      <c r="Q8" s="86"/>
      <c r="Y8" s="53" t="s">
        <v>215</v>
      </c>
      <c r="Z8" s="53" t="n">
        <v>88000</v>
      </c>
      <c r="AC8" s="168"/>
    </row>
    <row r="9" s="53" customFormat="true" ht="15" hidden="false" customHeight="false" outlineLevel="0" collapsed="false">
      <c r="B9" s="169" t="s">
        <v>231</v>
      </c>
      <c r="C9" s="169"/>
      <c r="D9" s="170" t="s">
        <v>260</v>
      </c>
      <c r="N9" s="86"/>
      <c r="Q9" s="86"/>
      <c r="Y9" s="53" t="s">
        <v>216</v>
      </c>
      <c r="Z9" s="53" t="n">
        <v>92000</v>
      </c>
      <c r="AC9" s="168"/>
    </row>
    <row r="10" s="171" customFormat="true" ht="15.75" hidden="false" customHeight="false" outlineLevel="0" collapsed="false">
      <c r="C10" s="172"/>
      <c r="N10" s="173"/>
      <c r="Q10" s="173"/>
      <c r="Y10" s="171" t="s">
        <v>235</v>
      </c>
      <c r="Z10" s="174" t="n">
        <v>102800</v>
      </c>
      <c r="AC10" s="175"/>
    </row>
    <row r="11" s="53" customFormat="true" ht="15" hidden="false" customHeight="false" outlineLevel="0" collapsed="false">
      <c r="A11" s="136" t="s">
        <v>236</v>
      </c>
      <c r="B11" s="176" t="n">
        <v>1</v>
      </c>
      <c r="C11" s="177" t="n">
        <f aca="false">IF(D2=$Y$4,$Z$4,IF(D2=$Y$5,$Z$5,IF(D2=$Y$6,$Z$6,IF(D2=$Y$7,$Z$7,IF(D2=$Y$8,$Z$8,IF(D2=$Y$9,$Z$9,IF(D2=$Y$10,$Z$10,IF(D2=$Y$11,$Z$11,0))))))))</f>
        <v>0</v>
      </c>
      <c r="D11" s="178" t="n">
        <f aca="false">+C11/12</f>
        <v>0</v>
      </c>
      <c r="E11" s="176" t="n">
        <f aca="false">+B11</f>
        <v>1</v>
      </c>
      <c r="F11" s="177" t="n">
        <f aca="false">IF(G2=$Y$4,$Z$4,IF(G2=$Y$5,$Z$5,IF(G2=$Y$6,$Z$6,IF(G2=$Y$7,$Z$7,IF(G2=$Y$8,$Z$8,IF(G2=$Y$9,$Z$9,IF(G2=$Y$10,$Z$10,IF(G2=$Y$11,$Z$11,0))))))))</f>
        <v>0</v>
      </c>
      <c r="G11" s="179"/>
      <c r="H11" s="176" t="n">
        <f aca="false">+B11</f>
        <v>1</v>
      </c>
      <c r="I11" s="177" t="n">
        <f aca="false">IF(J2=$Y$4,$Z$4,IF(J2=$Y$5,$Z$5,IF(J2=$Y$6,$Z$6,IF(J2=$Y$7,$Z$7,IF(J2=$Y$8,$Z$8,IF(J2=$Y$9,$Z$9,IF(J2=$Y$10,$Z$10,IF(J2=$Y$11,$Z$11,0))))))))</f>
        <v>0</v>
      </c>
      <c r="J11" s="180"/>
      <c r="K11" s="176" t="n">
        <f aca="false">+B11</f>
        <v>1</v>
      </c>
      <c r="L11" s="177" t="n">
        <f aca="false">IF(M2=$Y$4,$Z$4,IF(M2=$Y$5,$Z$5,IF(M2=$Y$6,$Z$6,IF(M2=$Y$7,$Z$7,IF(M2=$Y$8,$Z$8,IF(M2=$Y$9,$Z$9,IF(M2=$Y$10,$Z$10,IF(M2=$Y$11,$Z$11,0))))))))</f>
        <v>0</v>
      </c>
      <c r="M11" s="180"/>
      <c r="N11" s="176" t="n">
        <f aca="false">+B11</f>
        <v>1</v>
      </c>
      <c r="O11" s="177" t="n">
        <f aca="false">IF(P2=$Y$4,$Z$4,IF(P2=$Y$5,$Z$5,IF(P2=$Y$6,$Z$6,IF(P2=$Y$7,$Z$7,IF(P2=$Y$8,$Z$8,IF(P2=$Y$9,$Z$9,IF(P2=$Y$10,$Z$10,IF(P2=$Y$11,$Z$11,0))))))))</f>
        <v>0</v>
      </c>
      <c r="P11" s="180"/>
      <c r="Q11" s="176" t="n">
        <f aca="false">+B11</f>
        <v>1</v>
      </c>
      <c r="R11" s="177" t="n">
        <f aca="false">IF(S2=$Y$4,$Z$4,IF(S2=$Y$5,$Z$5,IF(S2=$Y$6,$Z$6,IF(S2=$Y$7,$Z$7,IF(S2=$Y$8,$Z$8,IF(S2=$Y$9,$Z$9,IF(S2=$Y$10,$Z$10,IF(S2=$Y$11,$Z$11,0))))))))</f>
        <v>0</v>
      </c>
      <c r="S11" s="180"/>
      <c r="T11" s="176" t="n">
        <f aca="false">+B11</f>
        <v>1</v>
      </c>
      <c r="U11" s="177" t="n">
        <f aca="false">IF(V2=$Y$4,$Z$4,IF(V2=$Y$5,$Z$5,IF(V2=$Y$6,$Z$6,IF(V2=$Y$7,$Z$7,IF(V2=$Y$8,$Z$8,IF(V2=$Y$9,$Z$9,IF(V2=$Y$10,$Z$10,IF(V2=$Y$11,$Z$11,0))))))))</f>
        <v>0</v>
      </c>
      <c r="V11" s="180"/>
      <c r="Y11" s="53" t="s">
        <v>237</v>
      </c>
      <c r="Z11" s="53" t="n">
        <v>70300</v>
      </c>
      <c r="AC11" s="168"/>
    </row>
    <row r="12" s="53" customFormat="true" ht="15" hidden="false" customHeight="false" outlineLevel="0" collapsed="false">
      <c r="A12" s="136" t="s">
        <v>236</v>
      </c>
      <c r="B12" s="181" t="n">
        <f aca="false">+B11</f>
        <v>1</v>
      </c>
      <c r="C12" s="182" t="n">
        <f aca="false">IF(D2=$Y$12,$Z$12,IF(D2=$Y$13,$Z$13,IF(D2=$Y$14,$Z$14,0)))</f>
        <v>0</v>
      </c>
      <c r="D12" s="183"/>
      <c r="E12" s="181" t="n">
        <f aca="false">+E11</f>
        <v>1</v>
      </c>
      <c r="F12" s="182" t="n">
        <f aca="false">IF(G2=$Y$12,$Z$12,IF(G2=$Y$13,$Z$13,IF(G2=$Y$14,$Z$14,0)))</f>
        <v>0</v>
      </c>
      <c r="G12" s="184"/>
      <c r="H12" s="181" t="n">
        <f aca="false">+H11</f>
        <v>1</v>
      </c>
      <c r="I12" s="182" t="n">
        <f aca="false">IF(J2=$Y$12,$Z$12,IF(J2=$Y$13,$Z$13,IF(J2=$Y$14,$Z$14,0)))</f>
        <v>0</v>
      </c>
      <c r="J12" s="185"/>
      <c r="K12" s="181" t="n">
        <f aca="false">+K11</f>
        <v>1</v>
      </c>
      <c r="L12" s="182" t="n">
        <f aca="false">IF(M2=$Y$12,$Z$12,IF(M2=$Y$13,$Z$13,IF(M2=$Y$14,$Z$14,0)))</f>
        <v>0</v>
      </c>
      <c r="M12" s="185"/>
      <c r="N12" s="181" t="n">
        <f aca="false">+N11</f>
        <v>1</v>
      </c>
      <c r="O12" s="182" t="n">
        <f aca="false">IF(P2=$Y$12,$Z$12,IF(P2=$Y$13,$Z$13,IF(P2=$Y$14,$Z$14,0)))</f>
        <v>0</v>
      </c>
      <c r="P12" s="185"/>
      <c r="Q12" s="181" t="n">
        <f aca="false">+Q11</f>
        <v>1</v>
      </c>
      <c r="R12" s="182" t="n">
        <f aca="false">IF(S2=$Y$12,$Z$12,IF(S2=$Y$13,$Z$13,IF(S2=$Y$14,$Z$14,0)))</f>
        <v>0</v>
      </c>
      <c r="S12" s="185"/>
      <c r="T12" s="181" t="n">
        <f aca="false">+T11</f>
        <v>1</v>
      </c>
      <c r="U12" s="182" t="n">
        <f aca="false">IF(V2=$Y$12,$Z$12,IF(V2=$Y$13,$Z$13,IF(V2=$Y$14,$Z$14,0)))</f>
        <v>0</v>
      </c>
      <c r="V12" s="185"/>
      <c r="Y12" s="53" t="s">
        <v>238</v>
      </c>
      <c r="Z12" s="53" t="n">
        <v>75300</v>
      </c>
      <c r="AA12" s="136"/>
      <c r="AC12" s="168"/>
    </row>
    <row r="13" s="136" customFormat="true" ht="15" hidden="false" customHeight="false" outlineLevel="0" collapsed="false">
      <c r="A13" s="136" t="s">
        <v>239</v>
      </c>
      <c r="B13" s="186" t="n">
        <f aca="false">+D5</f>
        <v>0</v>
      </c>
      <c r="C13" s="187" t="n">
        <f aca="false">+C11*B13+C12*B13</f>
        <v>0</v>
      </c>
      <c r="D13" s="188"/>
      <c r="E13" s="186" t="n">
        <f aca="false">+$D$5</f>
        <v>0</v>
      </c>
      <c r="F13" s="187" t="n">
        <f aca="false">+F11*E13+F12*E13</f>
        <v>0</v>
      </c>
      <c r="G13" s="188"/>
      <c r="H13" s="186" t="n">
        <f aca="false">+$D$5</f>
        <v>0</v>
      </c>
      <c r="I13" s="187" t="n">
        <f aca="false">+I11*H13+I12*H13</f>
        <v>0</v>
      </c>
      <c r="J13" s="188"/>
      <c r="K13" s="186" t="n">
        <f aca="false">+$D$5</f>
        <v>0</v>
      </c>
      <c r="L13" s="187" t="n">
        <f aca="false">+L11*K13+L12*K13</f>
        <v>0</v>
      </c>
      <c r="M13" s="188"/>
      <c r="N13" s="186" t="n">
        <f aca="false">+$D$5</f>
        <v>0</v>
      </c>
      <c r="O13" s="187" t="n">
        <f aca="false">+O11*N13+O12*N13</f>
        <v>0</v>
      </c>
      <c r="P13" s="188"/>
      <c r="Q13" s="186" t="n">
        <f aca="false">+$D$5</f>
        <v>0</v>
      </c>
      <c r="R13" s="187" t="n">
        <f aca="false">+R11*Q13+R12*Q13</f>
        <v>0</v>
      </c>
      <c r="S13" s="188"/>
      <c r="T13" s="186" t="n">
        <f aca="false">+$D$5</f>
        <v>0</v>
      </c>
      <c r="U13" s="187" t="n">
        <f aca="false">+U11*T13+U12*T13</f>
        <v>0</v>
      </c>
      <c r="V13" s="188"/>
      <c r="Y13" s="53" t="s">
        <v>240</v>
      </c>
      <c r="Z13" s="53" t="n">
        <v>80320</v>
      </c>
      <c r="AA13" s="53"/>
      <c r="AB13" s="53"/>
      <c r="AC13" s="168"/>
    </row>
    <row r="14" s="53" customFormat="true" ht="15" hidden="false" customHeight="false" outlineLevel="0" collapsed="false">
      <c r="A14" s="136" t="s">
        <v>241</v>
      </c>
      <c r="B14" s="186"/>
      <c r="C14" s="189" t="n">
        <f aca="false">IF((C12+C11)/100*(B13*100)&lt;=$AB$25,0,IF((C12+C11)&gt;($AB$24*100/30),(C12+C11)-$AB$24,(C12+C11)*0.7))</f>
        <v>0</v>
      </c>
      <c r="D14" s="188"/>
      <c r="E14" s="186"/>
      <c r="F14" s="189" t="n">
        <f aca="false">IF((F12+F11)/100*(E13*100)&lt;=$AB$25,0,IF((F12+F11)&gt;($AB$24*100/30),(F12+F11)-$AB$24,(F12+F11)*0.7))</f>
        <v>0</v>
      </c>
      <c r="G14" s="188"/>
      <c r="H14" s="186"/>
      <c r="I14" s="189" t="n">
        <f aca="false">IF((I12+I11)/100*(H13*100)&lt;=$AB$25,0,IF((I12+I11)&gt;($AB$24*100/30),(I12+I11)-$AB$24,(I12+I11)*0.7))</f>
        <v>0</v>
      </c>
      <c r="J14" s="188"/>
      <c r="K14" s="186"/>
      <c r="L14" s="189" t="n">
        <f aca="false">IF((L12+L11)/100*(K13*100)&lt;=$AB$25,0,IF((L12+L11)&gt;($AB$24*100/30),(L12+L11)-$AB$24,(L12+L11)*0.7))</f>
        <v>0</v>
      </c>
      <c r="M14" s="188"/>
      <c r="N14" s="186"/>
      <c r="O14" s="189" t="n">
        <f aca="false">IF((O12+O11)/100*(N13*100)&lt;=$AB$25,0,IF((O12+O11)&gt;($AB$24*100/30),(O12+O11)-$AB$24,(O12+O11)*0.7))</f>
        <v>0</v>
      </c>
      <c r="P14" s="188"/>
      <c r="Q14" s="186"/>
      <c r="R14" s="189" t="n">
        <f aca="false">IF((R12+R11)/100*(Q13*100)&lt;=$AB$25,0,IF((R12+R11)&gt;($AB$24*100/30),(R12+R11)-$AB$24,(R12+R11)*0.7))</f>
        <v>0</v>
      </c>
      <c r="S14" s="188"/>
      <c r="T14" s="186"/>
      <c r="U14" s="189" t="n">
        <f aca="false">IF((U12+U11)/100*(T13*100)&lt;=$AB$25,0,IF((U12+U11)&gt;($AB$24*100/30),(U12+U11)-$AB$24,(U12+U11)*0.7))</f>
        <v>0</v>
      </c>
      <c r="V14" s="188"/>
      <c r="W14" s="136"/>
      <c r="X14" s="136"/>
      <c r="Y14" s="53" t="s">
        <v>242</v>
      </c>
      <c r="Z14" s="164" t="n">
        <v>88365</v>
      </c>
      <c r="AC14" s="168"/>
      <c r="AD14" s="136"/>
      <c r="AE14" s="136"/>
    </row>
    <row r="15" s="53" customFormat="true" ht="15" hidden="true" customHeight="false" outlineLevel="1" collapsed="false">
      <c r="B15" s="190"/>
      <c r="C15" s="182"/>
      <c r="D15" s="185"/>
      <c r="E15" s="190"/>
      <c r="F15" s="70"/>
      <c r="G15" s="185"/>
      <c r="H15" s="190"/>
      <c r="I15" s="70"/>
      <c r="J15" s="185"/>
      <c r="K15" s="190"/>
      <c r="L15" s="70"/>
      <c r="M15" s="185"/>
      <c r="N15" s="191"/>
      <c r="O15" s="70"/>
      <c r="P15" s="185"/>
      <c r="Q15" s="191"/>
      <c r="R15" s="70"/>
      <c r="S15" s="185"/>
      <c r="T15" s="191"/>
      <c r="U15" s="70"/>
      <c r="V15" s="185"/>
      <c r="Z15" s="164"/>
      <c r="AC15" s="168"/>
    </row>
    <row r="16" s="53" customFormat="true" ht="15" hidden="true" customHeight="false" outlineLevel="1" collapsed="false">
      <c r="A16" s="53" t="s">
        <v>243</v>
      </c>
      <c r="B16" s="192" t="n">
        <f aca="false">'SV-Sätze'!C8</f>
        <v>0.05125</v>
      </c>
      <c r="C16" s="182" t="n">
        <f aca="false">+$B$16*C13</f>
        <v>0</v>
      </c>
      <c r="D16" s="183"/>
      <c r="E16" s="190"/>
      <c r="F16" s="182" t="n">
        <f aca="false">+$B$16*F13</f>
        <v>0</v>
      </c>
      <c r="G16" s="185"/>
      <c r="H16" s="190"/>
      <c r="I16" s="182" t="n">
        <f aca="false">+$B$16*I13</f>
        <v>0</v>
      </c>
      <c r="J16" s="185"/>
      <c r="K16" s="190"/>
      <c r="L16" s="182" t="n">
        <f aca="false">+$B$16*L13</f>
        <v>0</v>
      </c>
      <c r="M16" s="185"/>
      <c r="N16" s="191"/>
      <c r="O16" s="182" t="n">
        <f aca="false">+$B$16*O13</f>
        <v>0</v>
      </c>
      <c r="P16" s="185"/>
      <c r="Q16" s="191"/>
      <c r="R16" s="182" t="n">
        <f aca="false">+$B$16*R13</f>
        <v>0</v>
      </c>
      <c r="S16" s="185"/>
      <c r="T16" s="190"/>
      <c r="U16" s="182" t="n">
        <f aca="false">+$B$16*U13</f>
        <v>0</v>
      </c>
      <c r="V16" s="185"/>
      <c r="AC16" s="168"/>
    </row>
    <row r="17" s="53" customFormat="true" ht="15" hidden="true" customHeight="false" outlineLevel="1" collapsed="false">
      <c r="A17" s="53" t="s">
        <v>244</v>
      </c>
      <c r="B17" s="240" t="n">
        <f aca="false">'SV-Sätze'!C9</f>
        <v>0.006</v>
      </c>
      <c r="C17" s="182" t="n">
        <f aca="false">$B$17*C13</f>
        <v>0</v>
      </c>
      <c r="D17" s="183"/>
      <c r="E17" s="190"/>
      <c r="F17" s="182" t="n">
        <f aca="false">$B$17*F13</f>
        <v>0</v>
      </c>
      <c r="G17" s="185"/>
      <c r="H17" s="190"/>
      <c r="I17" s="182" t="n">
        <f aca="false">$B$17*I13</f>
        <v>0</v>
      </c>
      <c r="J17" s="185"/>
      <c r="K17" s="190"/>
      <c r="L17" s="182" t="n">
        <f aca="false">$B$17*L13</f>
        <v>0</v>
      </c>
      <c r="M17" s="185"/>
      <c r="N17" s="191"/>
      <c r="O17" s="182" t="n">
        <f aca="false">$B$17*O13</f>
        <v>0</v>
      </c>
      <c r="P17" s="185"/>
      <c r="Q17" s="191"/>
      <c r="R17" s="182" t="n">
        <f aca="false">$B$17*R13</f>
        <v>0</v>
      </c>
      <c r="S17" s="185"/>
      <c r="T17" s="190"/>
      <c r="U17" s="182" t="n">
        <f aca="false">$B$17*U13</f>
        <v>0</v>
      </c>
      <c r="V17" s="185"/>
      <c r="Y17" s="53" t="s">
        <v>219</v>
      </c>
      <c r="Z17" s="53" t="s">
        <v>222</v>
      </c>
      <c r="AB17" s="158" t="s">
        <v>245</v>
      </c>
      <c r="AC17" s="193" t="s">
        <v>246</v>
      </c>
    </row>
    <row r="18" s="53" customFormat="true" ht="15" hidden="true" customHeight="false" outlineLevel="1" collapsed="false">
      <c r="A18" s="53" t="s">
        <v>247</v>
      </c>
      <c r="B18" s="192" t="n">
        <f aca="false">'SV-Sätze'!C10</f>
        <v>0.011</v>
      </c>
      <c r="C18" s="182" t="n">
        <f aca="false">+$B$18*C13</f>
        <v>0</v>
      </c>
      <c r="D18" s="183"/>
      <c r="E18" s="190"/>
      <c r="F18" s="182" t="n">
        <f aca="false">+$B$18*F13</f>
        <v>0</v>
      </c>
      <c r="G18" s="185"/>
      <c r="H18" s="190"/>
      <c r="I18" s="182" t="n">
        <f aca="false">+$B$18*I13</f>
        <v>0</v>
      </c>
      <c r="J18" s="185"/>
      <c r="K18" s="190"/>
      <c r="L18" s="182" t="n">
        <f aca="false">+$B$18*L13</f>
        <v>0</v>
      </c>
      <c r="M18" s="185"/>
      <c r="N18" s="191"/>
      <c r="O18" s="182" t="n">
        <f aca="false">+$B$18*O13</f>
        <v>0</v>
      </c>
      <c r="P18" s="185"/>
      <c r="Q18" s="191"/>
      <c r="R18" s="182" t="n">
        <f aca="false">+$B$18*R13</f>
        <v>0</v>
      </c>
      <c r="S18" s="185"/>
      <c r="T18" s="190"/>
      <c r="U18" s="182" t="n">
        <f aca="false">+$B$18*U13</f>
        <v>0</v>
      </c>
      <c r="V18" s="185"/>
      <c r="AB18" s="194" t="s">
        <v>248</v>
      </c>
      <c r="AC18" s="168" t="n">
        <f aca="false">+'PK-Sätze'!G4</f>
        <v>9.4</v>
      </c>
    </row>
    <row r="19" s="53" customFormat="true" ht="15" hidden="true" customHeight="false" outlineLevel="1" collapsed="false">
      <c r="A19" s="53" t="s">
        <v>249</v>
      </c>
      <c r="B19" s="192" t="n">
        <f aca="false">'SV-Sätze'!C12</f>
        <v>0.001144</v>
      </c>
      <c r="C19" s="182" t="n">
        <f aca="false">+$B$19*C13</f>
        <v>0</v>
      </c>
      <c r="D19" s="183"/>
      <c r="E19" s="190"/>
      <c r="F19" s="182" t="n">
        <f aca="false">+$B$19*F13</f>
        <v>0</v>
      </c>
      <c r="G19" s="185"/>
      <c r="H19" s="190"/>
      <c r="I19" s="182" t="n">
        <f aca="false">+$B$19*I13</f>
        <v>0</v>
      </c>
      <c r="J19" s="185"/>
      <c r="K19" s="190"/>
      <c r="L19" s="182" t="n">
        <f aca="false">+$B$19*L13</f>
        <v>0</v>
      </c>
      <c r="M19" s="185"/>
      <c r="N19" s="191"/>
      <c r="O19" s="182" t="n">
        <f aca="false">+$B$19*O13</f>
        <v>0</v>
      </c>
      <c r="P19" s="185"/>
      <c r="Q19" s="191"/>
      <c r="R19" s="182" t="n">
        <f aca="false">+$B$19*R13</f>
        <v>0</v>
      </c>
      <c r="S19" s="185"/>
      <c r="T19" s="190"/>
      <c r="U19" s="182" t="n">
        <f aca="false">+$B$19*U13</f>
        <v>0</v>
      </c>
      <c r="V19" s="185"/>
      <c r="AB19" s="194" t="s">
        <v>250</v>
      </c>
      <c r="AC19" s="168" t="n">
        <f aca="false">+'PK-Sätze'!G5</f>
        <v>11.65</v>
      </c>
    </row>
    <row r="20" s="53" customFormat="true" ht="15" hidden="true" customHeight="false" outlineLevel="1" collapsed="false">
      <c r="A20" s="53" t="s">
        <v>251</v>
      </c>
      <c r="B20" s="192" t="n">
        <f aca="false">'SV-Sätze'!C13</f>
        <v>0.0026</v>
      </c>
      <c r="C20" s="182" t="n">
        <f aca="false">+$B$20*C13</f>
        <v>0</v>
      </c>
      <c r="D20" s="183"/>
      <c r="E20" s="190"/>
      <c r="F20" s="182" t="n">
        <f aca="false">+$B$20*F13</f>
        <v>0</v>
      </c>
      <c r="G20" s="185"/>
      <c r="H20" s="190"/>
      <c r="I20" s="182" t="n">
        <f aca="false">+$B$20*I13</f>
        <v>0</v>
      </c>
      <c r="J20" s="185"/>
      <c r="K20" s="190"/>
      <c r="L20" s="182" t="n">
        <f aca="false">+$B$20*L13</f>
        <v>0</v>
      </c>
      <c r="M20" s="185"/>
      <c r="N20" s="191"/>
      <c r="O20" s="182" t="n">
        <f aca="false">+$B$20*O13</f>
        <v>0</v>
      </c>
      <c r="P20" s="185"/>
      <c r="Q20" s="191"/>
      <c r="R20" s="182" t="n">
        <f aca="false">+$B$20*R13</f>
        <v>0</v>
      </c>
      <c r="S20" s="185"/>
      <c r="T20" s="190"/>
      <c r="U20" s="182" t="n">
        <f aca="false">+$B$20*U13</f>
        <v>0</v>
      </c>
      <c r="V20" s="185"/>
      <c r="AB20" s="194" t="s">
        <v>252</v>
      </c>
      <c r="AC20" s="168" t="n">
        <f aca="false">+'PK-Sätze'!G6</f>
        <v>17.7</v>
      </c>
    </row>
    <row r="21" s="53" customFormat="true" ht="15" hidden="true" customHeight="false" outlineLevel="1" collapsed="false">
      <c r="A21" s="164" t="s">
        <v>253</v>
      </c>
      <c r="B21" s="192" t="n">
        <f aca="false">IF(D9="ZH",'SV-Sätze'!C16,IF(D9="LU",'SV-Sätze'!C18,0))</f>
        <v>0.011</v>
      </c>
      <c r="C21" s="99" t="n">
        <f aca="false">+$B$21*C13</f>
        <v>0</v>
      </c>
      <c r="D21" s="183"/>
      <c r="E21" s="190"/>
      <c r="F21" s="99" t="n">
        <f aca="false">+$B$21*F13</f>
        <v>0</v>
      </c>
      <c r="G21" s="185"/>
      <c r="H21" s="190"/>
      <c r="I21" s="99" t="n">
        <f aca="false">+$B$21*I13</f>
        <v>0</v>
      </c>
      <c r="J21" s="185"/>
      <c r="K21" s="190"/>
      <c r="L21" s="99" t="n">
        <f aca="false">+$B$21*L13</f>
        <v>0</v>
      </c>
      <c r="M21" s="185"/>
      <c r="N21" s="191"/>
      <c r="O21" s="99" t="n">
        <f aca="false">+$B$21*O13</f>
        <v>0</v>
      </c>
      <c r="P21" s="185"/>
      <c r="Q21" s="191"/>
      <c r="R21" s="99" t="n">
        <f aca="false">+$B$21*R13</f>
        <v>0</v>
      </c>
      <c r="S21" s="185"/>
      <c r="T21" s="190"/>
      <c r="U21" s="99" t="n">
        <f aca="false">+$B$21*U13</f>
        <v>0</v>
      </c>
      <c r="V21" s="185"/>
      <c r="AB21" s="194" t="s">
        <v>254</v>
      </c>
      <c r="AC21" s="168" t="n">
        <f aca="false">+'PK-Sätze'!G6</f>
        <v>17.7</v>
      </c>
    </row>
    <row r="22" s="53" customFormat="true" ht="15" hidden="true" customHeight="false" outlineLevel="1" collapsed="false">
      <c r="B22" s="190"/>
      <c r="C22" s="182"/>
      <c r="D22" s="183"/>
      <c r="E22" s="190"/>
      <c r="F22" s="182"/>
      <c r="G22" s="185"/>
      <c r="H22" s="190"/>
      <c r="I22" s="182"/>
      <c r="J22" s="185"/>
      <c r="K22" s="190"/>
      <c r="L22" s="182"/>
      <c r="M22" s="185"/>
      <c r="N22" s="191"/>
      <c r="O22" s="182"/>
      <c r="P22" s="185"/>
      <c r="Q22" s="191"/>
      <c r="R22" s="182"/>
      <c r="S22" s="185"/>
      <c r="T22" s="191"/>
      <c r="U22" s="182"/>
      <c r="V22" s="185"/>
      <c r="AB22" s="194" t="s">
        <v>255</v>
      </c>
      <c r="AC22" s="168" t="n">
        <f aca="false">+'PK-Sätze'!G7</f>
        <v>22.55</v>
      </c>
    </row>
    <row r="23" s="53" customFormat="true" ht="15" hidden="true" customHeight="false" outlineLevel="1" collapsed="false">
      <c r="A23" s="53" t="s">
        <v>256</v>
      </c>
      <c r="B23" s="192" t="n">
        <f aca="false">IF($D$6&lt;35,AC18%,IF($D$6&lt;45,AC19%,IF($D$6&lt;55,AC20%,IF($D$6&lt;70,AC22%))))</f>
        <v>0.094</v>
      </c>
      <c r="C23" s="182" t="n">
        <f aca="false">IF($D$4="Standardplan",C14*$B$23*B13,"")</f>
        <v>0</v>
      </c>
      <c r="D23" s="183"/>
      <c r="E23" s="190"/>
      <c r="F23" s="182" t="n">
        <f aca="false">IF($D$4="Standardplan",F14*$B$23*E13,"")</f>
        <v>0</v>
      </c>
      <c r="G23" s="185"/>
      <c r="H23" s="190"/>
      <c r="I23" s="182" t="n">
        <f aca="false">IF($D$4="Standardplan",I14*$B$23*H13,"")</f>
        <v>0</v>
      </c>
      <c r="J23" s="185"/>
      <c r="K23" s="190"/>
      <c r="L23" s="182" t="n">
        <f aca="false">IF($D$4="Standardplan",L14*$B$23*K13,"")</f>
        <v>0</v>
      </c>
      <c r="M23" s="185"/>
      <c r="N23" s="191"/>
      <c r="O23" s="182" t="n">
        <f aca="false">IF($D$4="Standardplan",O14*$B$23*N13,"")</f>
        <v>0</v>
      </c>
      <c r="P23" s="185"/>
      <c r="Q23" s="191"/>
      <c r="R23" s="182" t="n">
        <f aca="false">IF($D$4="Standardplan",R14*$B$23*Q13,"")</f>
        <v>0</v>
      </c>
      <c r="S23" s="185"/>
      <c r="T23" s="191"/>
      <c r="U23" s="182" t="n">
        <f aca="false">IF($D$4="Standardplan",U14*$B$23*T13,"")</f>
        <v>0</v>
      </c>
      <c r="V23" s="185"/>
    </row>
    <row r="24" s="53" customFormat="true" ht="15" hidden="true" customHeight="false" outlineLevel="1" collapsed="false">
      <c r="A24" s="53" t="s">
        <v>257</v>
      </c>
      <c r="B24" s="195" t="n">
        <v>250</v>
      </c>
      <c r="C24" s="182" t="n">
        <f aca="false">IF(C14&gt;0,$B$24,0)</f>
        <v>0</v>
      </c>
      <c r="D24" s="183"/>
      <c r="E24" s="190"/>
      <c r="F24" s="182" t="n">
        <f aca="false">IF(F14&gt;0,$B$24,0)</f>
        <v>0</v>
      </c>
      <c r="G24" s="185"/>
      <c r="H24" s="190"/>
      <c r="I24" s="182" t="n">
        <f aca="false">IF(I14&gt;0,$B$24,0)</f>
        <v>0</v>
      </c>
      <c r="J24" s="185"/>
      <c r="K24" s="190"/>
      <c r="L24" s="182" t="n">
        <f aca="false">IF(L14&gt;0,$B$24,0)</f>
        <v>0</v>
      </c>
      <c r="M24" s="185"/>
      <c r="N24" s="191"/>
      <c r="O24" s="182" t="n">
        <f aca="false">IF(O14&gt;0,$B$24,0)</f>
        <v>0</v>
      </c>
      <c r="P24" s="185"/>
      <c r="Q24" s="191"/>
      <c r="R24" s="182" t="n">
        <f aca="false">IF(R14&gt;0,$B$24,0)</f>
        <v>0</v>
      </c>
      <c r="S24" s="185"/>
      <c r="T24" s="191"/>
      <c r="U24" s="182" t="n">
        <f aca="false">IF(U14&gt;0,$B$24,0)</f>
        <v>0</v>
      </c>
      <c r="V24" s="185"/>
      <c r="Y24" s="53" t="s">
        <v>258</v>
      </c>
      <c r="AB24" s="196" t="n">
        <v>24885</v>
      </c>
    </row>
    <row r="25" s="53" customFormat="true" ht="15" hidden="true" customHeight="false" outlineLevel="1" collapsed="false">
      <c r="B25" s="190"/>
      <c r="C25" s="182"/>
      <c r="D25" s="183"/>
      <c r="E25" s="190"/>
      <c r="F25" s="70"/>
      <c r="G25" s="185"/>
      <c r="H25" s="190"/>
      <c r="I25" s="70"/>
      <c r="J25" s="185"/>
      <c r="K25" s="190"/>
      <c r="L25" s="70"/>
      <c r="M25" s="185"/>
      <c r="N25" s="191"/>
      <c r="O25" s="70"/>
      <c r="P25" s="185"/>
      <c r="Q25" s="191"/>
      <c r="R25" s="70"/>
      <c r="S25" s="185"/>
      <c r="T25" s="191"/>
      <c r="U25" s="70"/>
      <c r="V25" s="185"/>
      <c r="Y25" s="53" t="s">
        <v>259</v>
      </c>
      <c r="AB25" s="197"/>
    </row>
    <row r="26" s="53" customFormat="true" ht="15" hidden="true" customHeight="false" outlineLevel="1" collapsed="false">
      <c r="A26" s="53" t="s">
        <v>253</v>
      </c>
      <c r="B26" s="190"/>
      <c r="C26" s="189"/>
      <c r="D26" s="183"/>
      <c r="E26" s="190"/>
      <c r="F26" s="70"/>
      <c r="G26" s="185"/>
      <c r="H26" s="190"/>
      <c r="I26" s="70"/>
      <c r="J26" s="185"/>
      <c r="K26" s="190"/>
      <c r="L26" s="70"/>
      <c r="M26" s="185"/>
      <c r="N26" s="191"/>
      <c r="O26" s="70"/>
      <c r="P26" s="185"/>
      <c r="Q26" s="191"/>
      <c r="R26" s="70"/>
      <c r="S26" s="185"/>
      <c r="T26" s="191"/>
      <c r="U26" s="70"/>
      <c r="V26" s="185"/>
      <c r="Y26" s="164" t="s">
        <v>231</v>
      </c>
      <c r="Z26" s="164"/>
      <c r="AA26" s="164"/>
      <c r="AB26" s="241" t="s">
        <v>260</v>
      </c>
    </row>
    <row r="27" s="53" customFormat="true" ht="15" hidden="true" customHeight="false" outlineLevel="1" collapsed="false">
      <c r="A27" s="53" t="s">
        <v>261</v>
      </c>
      <c r="B27" s="199" t="n">
        <f aca="false">IF($D$9="ZH",FAK!F9-FAK!$F$17,IF($D$9="LU",FAK!F9-FAK!$F$19,""))</f>
        <v>2097</v>
      </c>
      <c r="C27" s="182" t="n">
        <f aca="false">IF($D$7&lt;2,$D$7*B27,B27*1)</f>
        <v>0</v>
      </c>
      <c r="D27" s="185"/>
      <c r="E27" s="190"/>
      <c r="F27" s="182" t="n">
        <f aca="false">+C27</f>
        <v>0</v>
      </c>
      <c r="G27" s="185"/>
      <c r="H27" s="190"/>
      <c r="I27" s="182" t="n">
        <f aca="false">+F27</f>
        <v>0</v>
      </c>
      <c r="J27" s="185"/>
      <c r="K27" s="190"/>
      <c r="L27" s="182" t="n">
        <f aca="false">+I27</f>
        <v>0</v>
      </c>
      <c r="M27" s="185"/>
      <c r="N27" s="191"/>
      <c r="O27" s="182" t="n">
        <f aca="false">+L27</f>
        <v>0</v>
      </c>
      <c r="P27" s="185"/>
      <c r="Q27" s="191"/>
      <c r="R27" s="182" t="n">
        <f aca="false">+O27</f>
        <v>0</v>
      </c>
      <c r="S27" s="185"/>
      <c r="T27" s="191"/>
      <c r="U27" s="182" t="n">
        <f aca="false">+R27</f>
        <v>0</v>
      </c>
      <c r="V27" s="185"/>
      <c r="Y27" s="164"/>
      <c r="Z27" s="164"/>
      <c r="AA27" s="164"/>
      <c r="AB27" s="241" t="s">
        <v>232</v>
      </c>
    </row>
    <row r="28" s="53" customFormat="true" ht="15" hidden="true" customHeight="false" outlineLevel="1" collapsed="false">
      <c r="A28" s="53" t="s">
        <v>262</v>
      </c>
      <c r="B28" s="199" t="n">
        <f aca="false">IF($D$9="ZH",FAK!F11-FAK!$F$17,IF($D$9="LU",FAK!F11-FAK!$F$19,""))</f>
        <v>504</v>
      </c>
      <c r="C28" s="182" t="n">
        <f aca="false">IF($D$7&gt;1,($D$7-1)*B28,0)</f>
        <v>0</v>
      </c>
      <c r="D28" s="185"/>
      <c r="E28" s="190"/>
      <c r="F28" s="182" t="n">
        <f aca="false">+C28</f>
        <v>0</v>
      </c>
      <c r="G28" s="185"/>
      <c r="H28" s="190"/>
      <c r="I28" s="182" t="n">
        <f aca="false">+F28</f>
        <v>0</v>
      </c>
      <c r="J28" s="185"/>
      <c r="K28" s="190"/>
      <c r="L28" s="182" t="n">
        <f aca="false">+I28</f>
        <v>0</v>
      </c>
      <c r="M28" s="185"/>
      <c r="N28" s="191"/>
      <c r="O28" s="182" t="n">
        <f aca="false">+L28</f>
        <v>0</v>
      </c>
      <c r="P28" s="185"/>
      <c r="Q28" s="191"/>
      <c r="R28" s="182" t="n">
        <f aca="false">+O28</f>
        <v>0</v>
      </c>
      <c r="S28" s="185"/>
      <c r="T28" s="191"/>
      <c r="U28" s="182" t="n">
        <f aca="false">+R28</f>
        <v>0</v>
      </c>
      <c r="V28" s="185"/>
    </row>
    <row r="29" s="53" customFormat="true" ht="15" hidden="true" customHeight="false" outlineLevel="1" collapsed="false">
      <c r="A29" s="53" t="s">
        <v>263</v>
      </c>
      <c r="B29" s="199" t="n">
        <f aca="false">IF($D$9="ZH",FAK!F12-FAK!$F$18,IF($D$9="LU",FAK!F12-FAK!$F$20,""))</f>
        <v>282</v>
      </c>
      <c r="C29" s="182" t="n">
        <f aca="false">+D8*B29</f>
        <v>0</v>
      </c>
      <c r="D29" s="185"/>
      <c r="E29" s="190"/>
      <c r="F29" s="182" t="n">
        <f aca="false">+C29</f>
        <v>0</v>
      </c>
      <c r="G29" s="185"/>
      <c r="H29" s="190"/>
      <c r="I29" s="182" t="n">
        <f aca="false">+F29</f>
        <v>0</v>
      </c>
      <c r="J29" s="185"/>
      <c r="K29" s="190"/>
      <c r="L29" s="182" t="n">
        <f aca="false">+I29</f>
        <v>0</v>
      </c>
      <c r="M29" s="185"/>
      <c r="N29" s="191"/>
      <c r="O29" s="182" t="n">
        <f aca="false">+L29</f>
        <v>0</v>
      </c>
      <c r="P29" s="185"/>
      <c r="Q29" s="191"/>
      <c r="R29" s="182" t="n">
        <f aca="false">+O29</f>
        <v>0</v>
      </c>
      <c r="S29" s="185"/>
      <c r="T29" s="191"/>
      <c r="U29" s="182" t="n">
        <f aca="false">+R29</f>
        <v>0</v>
      </c>
      <c r="V29" s="185"/>
    </row>
    <row r="30" s="53" customFormat="true" ht="15" hidden="false" customHeight="false" outlineLevel="0" collapsed="false">
      <c r="B30" s="200"/>
      <c r="C30" s="182"/>
      <c r="D30" s="185"/>
      <c r="E30" s="190"/>
      <c r="F30" s="70"/>
      <c r="G30" s="185"/>
      <c r="H30" s="190"/>
      <c r="I30" s="70"/>
      <c r="J30" s="185"/>
      <c r="K30" s="190"/>
      <c r="L30" s="70"/>
      <c r="M30" s="185"/>
      <c r="N30" s="191"/>
      <c r="O30" s="70"/>
      <c r="P30" s="185"/>
      <c r="Q30" s="191"/>
      <c r="R30" s="70"/>
      <c r="S30" s="185"/>
      <c r="T30" s="191"/>
      <c r="U30" s="70"/>
      <c r="V30" s="185"/>
    </row>
    <row r="31" s="53" customFormat="true" ht="15" hidden="false" customHeight="false" outlineLevel="0" collapsed="false">
      <c r="A31" s="201"/>
      <c r="B31" s="202"/>
      <c r="C31" s="203"/>
      <c r="D31" s="204"/>
      <c r="E31" s="190"/>
      <c r="F31" s="201"/>
      <c r="G31" s="204"/>
      <c r="H31" s="190"/>
      <c r="I31" s="201"/>
      <c r="J31" s="204"/>
      <c r="K31" s="190"/>
      <c r="L31" s="201"/>
      <c r="M31" s="204"/>
      <c r="N31" s="191"/>
      <c r="O31" s="201"/>
      <c r="P31" s="204"/>
      <c r="Q31" s="191"/>
      <c r="R31" s="201"/>
      <c r="S31" s="204"/>
      <c r="T31" s="191"/>
      <c r="U31" s="201"/>
      <c r="V31" s="204"/>
      <c r="W31" s="205"/>
    </row>
    <row r="32" s="53" customFormat="true" ht="15" hidden="false" customHeight="false" outlineLevel="0" collapsed="false">
      <c r="A32" s="206"/>
      <c r="B32" s="190"/>
      <c r="C32" s="207" t="n">
        <v>2019</v>
      </c>
      <c r="D32" s="185"/>
      <c r="E32" s="190"/>
      <c r="F32" s="207" t="n">
        <v>2020</v>
      </c>
      <c r="G32" s="185"/>
      <c r="H32" s="190"/>
      <c r="I32" s="207" t="n">
        <v>2021</v>
      </c>
      <c r="J32" s="185"/>
      <c r="K32" s="190"/>
      <c r="L32" s="207" t="n">
        <v>2022</v>
      </c>
      <c r="M32" s="185"/>
      <c r="N32" s="191"/>
      <c r="O32" s="207" t="n">
        <v>2023</v>
      </c>
      <c r="P32" s="185"/>
      <c r="Q32" s="191"/>
      <c r="R32" s="207" t="n">
        <v>2024</v>
      </c>
      <c r="S32" s="185"/>
      <c r="T32" s="191"/>
      <c r="U32" s="207" t="n">
        <v>2025</v>
      </c>
      <c r="V32" s="185"/>
      <c r="W32" s="208" t="s">
        <v>264</v>
      </c>
    </row>
    <row r="33" s="53" customFormat="true" ht="15" hidden="false" customHeight="false" outlineLevel="0" collapsed="false">
      <c r="A33" s="209"/>
      <c r="B33" s="190"/>
      <c r="C33" s="210"/>
      <c r="D33" s="185"/>
      <c r="E33" s="190"/>
      <c r="F33" s="211" t="n">
        <v>1.02</v>
      </c>
      <c r="G33" s="185" t="s">
        <v>265</v>
      </c>
      <c r="H33" s="190"/>
      <c r="I33" s="211" t="n">
        <v>1.02</v>
      </c>
      <c r="J33" s="185" t="s">
        <v>265</v>
      </c>
      <c r="K33" s="190"/>
      <c r="L33" s="211" t="n">
        <v>1.02</v>
      </c>
      <c r="M33" s="185" t="s">
        <v>265</v>
      </c>
      <c r="N33" s="191"/>
      <c r="O33" s="211" t="n">
        <v>1.02</v>
      </c>
      <c r="P33" s="185" t="s">
        <v>265</v>
      </c>
      <c r="Q33" s="191"/>
      <c r="R33" s="211" t="n">
        <v>1.02</v>
      </c>
      <c r="S33" s="185" t="s">
        <v>265</v>
      </c>
      <c r="T33" s="191"/>
      <c r="U33" s="211" t="n">
        <v>1.02</v>
      </c>
      <c r="V33" s="185" t="s">
        <v>265</v>
      </c>
      <c r="W33" s="208"/>
    </row>
    <row r="34" s="53" customFormat="true" ht="15" hidden="false" customHeight="false" outlineLevel="0" collapsed="false">
      <c r="A34" s="209"/>
      <c r="B34" s="190"/>
      <c r="C34" s="212"/>
      <c r="D34" s="185"/>
      <c r="E34" s="190"/>
      <c r="F34" s="212"/>
      <c r="G34" s="185"/>
      <c r="H34" s="190"/>
      <c r="I34" s="212"/>
      <c r="J34" s="185"/>
      <c r="K34" s="190"/>
      <c r="L34" s="212"/>
      <c r="M34" s="185"/>
      <c r="N34" s="191"/>
      <c r="O34" s="212"/>
      <c r="P34" s="185"/>
      <c r="Q34" s="191"/>
      <c r="R34" s="212"/>
      <c r="S34" s="185"/>
      <c r="T34" s="191"/>
      <c r="U34" s="212"/>
      <c r="V34" s="185"/>
      <c r="W34" s="208"/>
    </row>
    <row r="35" s="53" customFormat="true" ht="15" hidden="false" customHeight="false" outlineLevel="0" collapsed="false">
      <c r="A35" s="209"/>
      <c r="B35" s="190"/>
      <c r="C35" s="212" t="s">
        <v>266</v>
      </c>
      <c r="D35" s="185" t="s">
        <v>267</v>
      </c>
      <c r="E35" s="190"/>
      <c r="F35" s="212" t="s">
        <v>266</v>
      </c>
      <c r="G35" s="185" t="s">
        <v>267</v>
      </c>
      <c r="H35" s="190"/>
      <c r="I35" s="212" t="s">
        <v>266</v>
      </c>
      <c r="J35" s="185" t="s">
        <v>267</v>
      </c>
      <c r="K35" s="190"/>
      <c r="L35" s="212" t="s">
        <v>266</v>
      </c>
      <c r="M35" s="185" t="s">
        <v>267</v>
      </c>
      <c r="N35" s="191"/>
      <c r="O35" s="212" t="s">
        <v>266</v>
      </c>
      <c r="P35" s="185" t="s">
        <v>267</v>
      </c>
      <c r="Q35" s="191"/>
      <c r="R35" s="212" t="s">
        <v>266</v>
      </c>
      <c r="S35" s="185" t="s">
        <v>267</v>
      </c>
      <c r="T35" s="191"/>
      <c r="U35" s="212" t="s">
        <v>266</v>
      </c>
      <c r="V35" s="185" t="s">
        <v>267</v>
      </c>
      <c r="W35" s="208"/>
    </row>
    <row r="36" s="53" customFormat="true" ht="15" hidden="false" customHeight="false" outlineLevel="0" collapsed="false">
      <c r="A36" s="209" t="s">
        <v>268</v>
      </c>
      <c r="B36" s="190"/>
      <c r="C36" s="212" t="n">
        <f aca="false">+C13+C27+C28+C29</f>
        <v>0</v>
      </c>
      <c r="D36" s="184" t="n">
        <f aca="false">+C36/12</f>
        <v>0</v>
      </c>
      <c r="E36" s="190"/>
      <c r="F36" s="212" t="n">
        <f aca="false">(+F13+F27+F28+F29)*F33</f>
        <v>0</v>
      </c>
      <c r="G36" s="184" t="n">
        <f aca="false">+F36/12</f>
        <v>0</v>
      </c>
      <c r="H36" s="190"/>
      <c r="I36" s="212" t="n">
        <f aca="false">(+I13+I27+I28+I29)*I33^2</f>
        <v>0</v>
      </c>
      <c r="J36" s="184" t="n">
        <f aca="false">+I36/12</f>
        <v>0</v>
      </c>
      <c r="K36" s="190"/>
      <c r="L36" s="212" t="n">
        <f aca="false">(+L13+L27+L28+L29)*L33^3</f>
        <v>0</v>
      </c>
      <c r="M36" s="184" t="n">
        <f aca="false">+L36/12</f>
        <v>0</v>
      </c>
      <c r="N36" s="199"/>
      <c r="O36" s="212" t="n">
        <f aca="false">(+O13+O27+O28+O29)*O33^4</f>
        <v>0</v>
      </c>
      <c r="P36" s="184" t="n">
        <f aca="false">+O36/12</f>
        <v>0</v>
      </c>
      <c r="Q36" s="199"/>
      <c r="R36" s="212" t="n">
        <f aca="false">(+R13+R27+R28+R29)*R33^5</f>
        <v>0</v>
      </c>
      <c r="S36" s="184" t="n">
        <f aca="false">+R36/12</f>
        <v>0</v>
      </c>
      <c r="T36" s="199"/>
      <c r="U36" s="212" t="n">
        <f aca="false">(+U13+U27+U28+U29)*U33^6</f>
        <v>0</v>
      </c>
      <c r="V36" s="184" t="n">
        <f aca="false">+U36/12</f>
        <v>0</v>
      </c>
      <c r="W36" s="213" t="n">
        <f aca="false">+I36+F36+C36+L36+O36+R36+U36</f>
        <v>0</v>
      </c>
    </row>
    <row r="37" s="53" customFormat="true" ht="15" hidden="false" customHeight="false" outlineLevel="0" collapsed="false">
      <c r="A37" s="209" t="s">
        <v>269</v>
      </c>
      <c r="B37" s="192" t="e">
        <f aca="false">+C37/C36</f>
        <v>#DIV/0!</v>
      </c>
      <c r="C37" s="212" t="n">
        <f aca="false">SUM(C16:C24)</f>
        <v>0</v>
      </c>
      <c r="D37" s="184" t="n">
        <f aca="false">+C37/12</f>
        <v>0</v>
      </c>
      <c r="E37" s="190"/>
      <c r="F37" s="212" t="n">
        <f aca="false">SUM(F16:F23)</f>
        <v>0</v>
      </c>
      <c r="G37" s="184" t="n">
        <f aca="false">+F37/12</f>
        <v>0</v>
      </c>
      <c r="H37" s="190"/>
      <c r="I37" s="212" t="n">
        <f aca="false">SUM(I16:I23)</f>
        <v>0</v>
      </c>
      <c r="J37" s="184" t="n">
        <f aca="false">+I37/12</f>
        <v>0</v>
      </c>
      <c r="K37" s="190"/>
      <c r="L37" s="212" t="n">
        <f aca="false">SUM(L16:L23)</f>
        <v>0</v>
      </c>
      <c r="M37" s="184" t="n">
        <f aca="false">+L37/12</f>
        <v>0</v>
      </c>
      <c r="N37" s="199"/>
      <c r="O37" s="212" t="n">
        <f aca="false">SUM(O16:O23)</f>
        <v>0</v>
      </c>
      <c r="P37" s="184" t="n">
        <f aca="false">+O37/12</f>
        <v>0</v>
      </c>
      <c r="Q37" s="199"/>
      <c r="R37" s="212" t="n">
        <f aca="false">SUM(R16:R23)</f>
        <v>0</v>
      </c>
      <c r="S37" s="184" t="n">
        <f aca="false">+R37/12</f>
        <v>0</v>
      </c>
      <c r="T37" s="199"/>
      <c r="U37" s="212" t="n">
        <f aca="false">SUM(U16:U23)</f>
        <v>0</v>
      </c>
      <c r="V37" s="184" t="n">
        <f aca="false">+U37/12</f>
        <v>0</v>
      </c>
      <c r="W37" s="213" t="n">
        <f aca="false">+I37+F37+C37+L37+O37+R37+U37</f>
        <v>0</v>
      </c>
    </row>
    <row r="38" s="53" customFormat="true" ht="15" hidden="false" customHeight="false" outlineLevel="0" collapsed="false">
      <c r="A38" s="206" t="s">
        <v>270</v>
      </c>
      <c r="B38" s="214"/>
      <c r="C38" s="215" t="n">
        <f aca="false">+C37+C36</f>
        <v>0</v>
      </c>
      <c r="D38" s="216" t="n">
        <f aca="false">+D37+D36</f>
        <v>0</v>
      </c>
      <c r="E38" s="190"/>
      <c r="F38" s="215" t="n">
        <f aca="false">+F37+F36</f>
        <v>0</v>
      </c>
      <c r="G38" s="216" t="n">
        <f aca="false">+G37+G36</f>
        <v>0</v>
      </c>
      <c r="H38" s="190"/>
      <c r="I38" s="215" t="n">
        <f aca="false">+I37+I36</f>
        <v>0</v>
      </c>
      <c r="J38" s="216" t="n">
        <f aca="false">+J37+J36</f>
        <v>0</v>
      </c>
      <c r="K38" s="190"/>
      <c r="L38" s="215" t="n">
        <f aca="false">+L37+L36</f>
        <v>0</v>
      </c>
      <c r="M38" s="216" t="n">
        <f aca="false">+M37+M36</f>
        <v>0</v>
      </c>
      <c r="N38" s="217"/>
      <c r="O38" s="215" t="n">
        <f aca="false">+O37+O36</f>
        <v>0</v>
      </c>
      <c r="P38" s="216" t="n">
        <f aca="false">+P37+P36</f>
        <v>0</v>
      </c>
      <c r="Q38" s="217"/>
      <c r="R38" s="215" t="n">
        <f aca="false">+R37+R36</f>
        <v>0</v>
      </c>
      <c r="S38" s="216" t="n">
        <f aca="false">+S37+S36</f>
        <v>0</v>
      </c>
      <c r="T38" s="217"/>
      <c r="U38" s="215" t="n">
        <f aca="false">+U37+U36</f>
        <v>0</v>
      </c>
      <c r="V38" s="216" t="n">
        <f aca="false">+V37+V36</f>
        <v>0</v>
      </c>
      <c r="W38" s="218" t="n">
        <f aca="false">+I38+F38+C38+L38+O38+R38+U38</f>
        <v>0</v>
      </c>
    </row>
    <row r="39" s="53" customFormat="true" ht="15" hidden="false" customHeight="false" outlineLevel="0" collapsed="false">
      <c r="A39" s="219"/>
      <c r="B39" s="220"/>
      <c r="C39" s="221"/>
      <c r="D39" s="222"/>
      <c r="E39" s="190"/>
      <c r="F39" s="219"/>
      <c r="G39" s="222"/>
      <c r="H39" s="190"/>
      <c r="I39" s="219"/>
      <c r="J39" s="222"/>
      <c r="K39" s="190"/>
      <c r="L39" s="219"/>
      <c r="M39" s="222"/>
      <c r="N39" s="191"/>
      <c r="O39" s="219"/>
      <c r="P39" s="222"/>
      <c r="Q39" s="191"/>
      <c r="R39" s="219"/>
      <c r="S39" s="222"/>
      <c r="T39" s="191"/>
      <c r="U39" s="219"/>
      <c r="V39" s="222"/>
      <c r="W39" s="223"/>
    </row>
    <row r="40" s="53" customFormat="true" ht="15" hidden="false" customHeight="false" outlineLevel="0" collapsed="false">
      <c r="B40" s="190"/>
      <c r="C40" s="182"/>
      <c r="D40" s="185"/>
      <c r="E40" s="190"/>
      <c r="F40" s="70"/>
      <c r="G40" s="185"/>
      <c r="H40" s="190"/>
      <c r="I40" s="70"/>
      <c r="J40" s="185"/>
      <c r="K40" s="190"/>
      <c r="L40" s="70"/>
      <c r="M40" s="185"/>
      <c r="N40" s="224"/>
      <c r="O40" s="70"/>
      <c r="P40" s="185"/>
      <c r="Q40" s="224"/>
      <c r="R40" s="70"/>
      <c r="S40" s="185"/>
      <c r="T40" s="224"/>
      <c r="U40" s="70"/>
      <c r="V40" s="185"/>
    </row>
    <row r="41" s="53" customFormat="true" ht="15" hidden="false" customHeight="false" outlineLevel="0" collapsed="false">
      <c r="A41" s="201"/>
      <c r="B41" s="202"/>
      <c r="C41" s="225"/>
      <c r="D41" s="204"/>
      <c r="E41" s="202"/>
      <c r="F41" s="226"/>
      <c r="G41" s="204"/>
      <c r="H41" s="202"/>
      <c r="I41" s="226"/>
      <c r="J41" s="204"/>
      <c r="K41" s="202"/>
      <c r="L41" s="226"/>
      <c r="M41" s="204"/>
      <c r="N41" s="191"/>
      <c r="O41" s="226"/>
      <c r="P41" s="204"/>
      <c r="Q41" s="191"/>
      <c r="R41" s="226"/>
      <c r="S41" s="204"/>
      <c r="T41" s="191"/>
      <c r="U41" s="226"/>
      <c r="V41" s="204"/>
      <c r="W41" s="227" t="s">
        <v>271</v>
      </c>
    </row>
    <row r="42" s="53" customFormat="true" ht="15" hidden="false" customHeight="false" outlineLevel="0" collapsed="false">
      <c r="A42" s="209" t="s">
        <v>272</v>
      </c>
      <c r="B42" s="228"/>
      <c r="C42" s="182"/>
      <c r="D42" s="184" t="n">
        <f aca="false">+D38*B42</f>
        <v>0</v>
      </c>
      <c r="E42" s="228"/>
      <c r="F42" s="70"/>
      <c r="G42" s="184" t="n">
        <f aca="false">+G38*E42</f>
        <v>0</v>
      </c>
      <c r="H42" s="228"/>
      <c r="I42" s="70"/>
      <c r="J42" s="184" t="n">
        <f aca="false">+J38*H42</f>
        <v>0</v>
      </c>
      <c r="K42" s="228"/>
      <c r="L42" s="182"/>
      <c r="M42" s="184" t="n">
        <f aca="false">+M38*K42</f>
        <v>0</v>
      </c>
      <c r="N42" s="228"/>
      <c r="O42" s="182"/>
      <c r="P42" s="184" t="n">
        <f aca="false">+P38*N42</f>
        <v>0</v>
      </c>
      <c r="Q42" s="228"/>
      <c r="R42" s="182"/>
      <c r="S42" s="184" t="n">
        <f aca="false">+S38*Q42</f>
        <v>0</v>
      </c>
      <c r="T42" s="228"/>
      <c r="U42" s="182"/>
      <c r="V42" s="184" t="n">
        <f aca="false">+V38*T42</f>
        <v>0</v>
      </c>
      <c r="W42" s="229" t="n">
        <f aca="false">+J42+G42+D42+M42+P42+S42+V42</f>
        <v>0</v>
      </c>
    </row>
    <row r="43" s="53" customFormat="true" ht="15" hidden="false" customHeight="false" outlineLevel="0" collapsed="false">
      <c r="A43" s="209"/>
      <c r="B43" s="190"/>
      <c r="C43" s="182"/>
      <c r="D43" s="185"/>
      <c r="E43" s="190"/>
      <c r="F43" s="70"/>
      <c r="G43" s="185"/>
      <c r="H43" s="190"/>
      <c r="I43" s="70"/>
      <c r="J43" s="185"/>
      <c r="K43" s="190"/>
      <c r="L43" s="70"/>
      <c r="M43" s="185"/>
      <c r="N43" s="191"/>
      <c r="O43" s="70"/>
      <c r="P43" s="185"/>
      <c r="Q43" s="191"/>
      <c r="R43" s="70"/>
      <c r="S43" s="185"/>
      <c r="T43" s="191"/>
      <c r="U43" s="70"/>
      <c r="V43" s="185"/>
      <c r="W43" s="230"/>
    </row>
    <row r="44" s="53" customFormat="true" ht="15.75" hidden="false" customHeight="false" outlineLevel="0" collapsed="false">
      <c r="A44" s="219"/>
      <c r="B44" s="231"/>
      <c r="C44" s="232"/>
      <c r="D44" s="233"/>
      <c r="E44" s="231"/>
      <c r="F44" s="234"/>
      <c r="G44" s="233"/>
      <c r="H44" s="231"/>
      <c r="I44" s="234"/>
      <c r="J44" s="233"/>
      <c r="K44" s="231"/>
      <c r="L44" s="234"/>
      <c r="M44" s="233"/>
      <c r="N44" s="235"/>
      <c r="O44" s="234"/>
      <c r="P44" s="233"/>
      <c r="Q44" s="235"/>
      <c r="R44" s="234"/>
      <c r="S44" s="233"/>
      <c r="T44" s="235"/>
      <c r="U44" s="234"/>
      <c r="V44" s="233"/>
      <c r="W44" s="236" t="n">
        <f aca="false">+B42+E42+H42+K42+N42+Q42+T42</f>
        <v>0</v>
      </c>
    </row>
    <row r="45" s="53" customFormat="true" ht="15" hidden="false" customHeight="false" outlineLevel="0" collapsed="false">
      <c r="C45" s="52"/>
      <c r="N45" s="86"/>
      <c r="Q45" s="86"/>
    </row>
    <row r="46" s="53" customFormat="true" ht="15" hidden="true" customHeight="true" outlineLevel="1" collapsed="false">
      <c r="C46" s="52"/>
      <c r="N46" s="86"/>
      <c r="Q46" s="86"/>
    </row>
    <row r="47" s="53" customFormat="true" ht="15" hidden="true" customHeight="true" outlineLevel="1" collapsed="false">
      <c r="A47" s="136" t="s">
        <v>273</v>
      </c>
      <c r="C47" s="52"/>
      <c r="N47" s="86"/>
      <c r="Q47" s="86"/>
      <c r="W47" s="237" t="s">
        <v>271</v>
      </c>
      <c r="X47" s="238" t="s">
        <v>273</v>
      </c>
    </row>
    <row r="48" s="53" customFormat="true" ht="15" hidden="true" customHeight="true" outlineLevel="1" collapsed="false">
      <c r="A48" s="53" t="s">
        <v>80</v>
      </c>
      <c r="C48" s="52"/>
      <c r="D48" s="197" t="n">
        <f aca="false">+D42</f>
        <v>0</v>
      </c>
      <c r="E48" s="197"/>
      <c r="F48" s="197"/>
      <c r="G48" s="197" t="n">
        <f aca="false">+G42</f>
        <v>0</v>
      </c>
      <c r="H48" s="197"/>
      <c r="I48" s="197"/>
      <c r="J48" s="197" t="n">
        <f aca="false">+J42</f>
        <v>0</v>
      </c>
      <c r="K48" s="197"/>
      <c r="L48" s="197"/>
      <c r="M48" s="197" t="n">
        <f aca="false">+M42</f>
        <v>0</v>
      </c>
      <c r="N48" s="197"/>
      <c r="O48" s="197"/>
      <c r="P48" s="197" t="n">
        <f aca="false">+P42</f>
        <v>0</v>
      </c>
      <c r="Q48" s="197"/>
      <c r="R48" s="197"/>
      <c r="S48" s="197" t="n">
        <f aca="false">+S42</f>
        <v>0</v>
      </c>
      <c r="T48" s="197"/>
      <c r="U48" s="197"/>
      <c r="V48" s="197" t="n">
        <f aca="false">+V42</f>
        <v>0</v>
      </c>
      <c r="W48" s="239" t="n">
        <f aca="false">SUM(B48:V48)</f>
        <v>0</v>
      </c>
      <c r="X48" s="237" t="s">
        <v>80</v>
      </c>
    </row>
    <row r="49" s="53" customFormat="true" ht="15" hidden="true" customHeight="true" outlineLevel="1" collapsed="false">
      <c r="A49" s="53" t="s">
        <v>123</v>
      </c>
      <c r="C49" s="52"/>
      <c r="D49" s="52" t="n">
        <f aca="false">D48/1.16</f>
        <v>0</v>
      </c>
      <c r="G49" s="52" t="n">
        <f aca="false">G48/1.16</f>
        <v>0</v>
      </c>
      <c r="J49" s="52" t="n">
        <f aca="false">J48/1.16</f>
        <v>0</v>
      </c>
      <c r="M49" s="52" t="n">
        <f aca="false">M48/1.16</f>
        <v>0</v>
      </c>
      <c r="N49" s="86"/>
      <c r="P49" s="52" t="n">
        <f aca="false">P48/1.16</f>
        <v>0</v>
      </c>
      <c r="Q49" s="86"/>
      <c r="S49" s="52" t="n">
        <f aca="false">S48/1.16</f>
        <v>0</v>
      </c>
      <c r="V49" s="52" t="n">
        <f aca="false">V48/1.14</f>
        <v>0</v>
      </c>
      <c r="W49" s="239" t="n">
        <f aca="false">SUM(B49:V49)</f>
        <v>0</v>
      </c>
      <c r="X49" s="237" t="s">
        <v>123</v>
      </c>
    </row>
    <row r="50" customFormat="false" ht="15" hidden="true" customHeight="false" outlineLevel="1" collapsed="false">
      <c r="A50" s="53" t="s">
        <v>125</v>
      </c>
      <c r="B50" s="53"/>
      <c r="C50" s="52"/>
      <c r="D50" s="52" t="n">
        <f aca="false">D48/1.16*0.16</f>
        <v>0</v>
      </c>
      <c r="E50" s="53"/>
      <c r="F50" s="53"/>
      <c r="G50" s="52" t="n">
        <f aca="false">G48/1.16*0.16</f>
        <v>0</v>
      </c>
      <c r="H50" s="53"/>
      <c r="I50" s="53"/>
      <c r="J50" s="52" t="n">
        <f aca="false">J48/1.16*0.16</f>
        <v>0</v>
      </c>
      <c r="K50" s="53"/>
      <c r="L50" s="53"/>
      <c r="M50" s="52" t="n">
        <f aca="false">M48/1.16*0.16</f>
        <v>0</v>
      </c>
      <c r="N50" s="86"/>
      <c r="O50" s="53"/>
      <c r="P50" s="52" t="n">
        <f aca="false">P48/1.16*0.16</f>
        <v>0</v>
      </c>
      <c r="Q50" s="86"/>
      <c r="R50" s="53"/>
      <c r="S50" s="52" t="n">
        <f aca="false">S48/1.16*0.16</f>
        <v>0</v>
      </c>
      <c r="T50" s="53"/>
      <c r="U50" s="53"/>
      <c r="V50" s="52" t="n">
        <f aca="false">V48/1.14*0.14</f>
        <v>0</v>
      </c>
      <c r="W50" s="239" t="n">
        <f aca="false">SUM(B50:V50)</f>
        <v>0</v>
      </c>
      <c r="X50" s="237" t="str">
        <f aca="false">A50</f>
        <v>Social Security (16 %)</v>
      </c>
      <c r="Y50" s="53"/>
      <c r="Z50" s="53"/>
      <c r="AA50" s="53"/>
      <c r="AB50" s="53"/>
      <c r="AC50" s="53"/>
      <c r="AD50" s="53"/>
      <c r="AE50" s="53"/>
    </row>
    <row r="51" customFormat="false" ht="15" hidden="true" customHeight="false" outlineLevel="1"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sheetData>
  <sheetProtection sheet="true" password="c7ac" objects="true" scenarios="true"/>
  <mergeCells count="7">
    <mergeCell ref="B2:C2"/>
    <mergeCell ref="B3:C3"/>
    <mergeCell ref="B4:C4"/>
    <mergeCell ref="B5:C5"/>
    <mergeCell ref="B6:C6"/>
    <mergeCell ref="B7:C7"/>
    <mergeCell ref="B8:C8"/>
  </mergeCells>
  <conditionalFormatting sqref="T2:V2">
    <cfRule type="cellIs" priority="2" operator="between" aboveAverage="0" equalAverage="0" bottom="0" percent="0" rank="0" text="" dxfId="0">
      <formula>$Y$5</formula>
      <formula>$Y$14</formula>
    </cfRule>
  </conditionalFormatting>
  <conditionalFormatting sqref="D2 G2 J2:S2">
    <cfRule type="cellIs" priority="3" operator="between" aboveAverage="0" equalAverage="0" bottom="0" percent="0" rank="0" text="" dxfId="0">
      <formula>$Y$5</formula>
      <formula>$Y$14</formula>
    </cfRule>
  </conditionalFormatting>
  <dataValidations count="2">
    <dataValidation allowBlank="true" operator="between" showDropDown="false" showErrorMessage="true" showInputMessage="true" sqref="D2 G2 J2:V2" type="list">
      <formula1>$Y$4:$Y$14</formula1>
      <formula2>0</formula2>
    </dataValidation>
    <dataValidation allowBlank="true" operator="between" showDropDown="false" showErrorMessage="true" showInputMessage="true" sqref="D9" type="list">
      <formula1>$AB$26:$AB$27</formula1>
      <formula2>0</formula2>
    </dataValidation>
  </dataValidations>
  <printOptions headings="false" gridLines="false" gridLinesSet="true" horizontalCentered="false" verticalCentered="false"/>
  <pageMargins left="0.196527777777778" right="0.196527777777778" top="0.590277777777778" bottom="0.7875" header="0.511805555555555" footer="0.3937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&amp;L&amp;8&amp;F, &amp;A, 11.07.2019 / AG</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true"/>
  </sheetPr>
  <dimension ref="A1:AE52"/>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2.75" zeroHeight="false" outlineLevelRow="1" outlineLevelCol="1"/>
  <cols>
    <col collapsed="false" customWidth="true" hidden="false" outlineLevel="0" max="1" min="1" style="3" width="21.71"/>
    <col collapsed="false" customWidth="true" hidden="false" outlineLevel="0" max="2" min="2" style="3" width="8.14"/>
    <col collapsed="false" customWidth="true" hidden="false" outlineLevel="0" max="3" min="3" style="131" width="11.29"/>
    <col collapsed="false" customWidth="true" hidden="false" outlineLevel="0" max="4" min="4" style="3" width="17"/>
    <col collapsed="false" customWidth="true" hidden="false" outlineLevel="0" max="5" min="5" style="3" width="5.57"/>
    <col collapsed="false" customWidth="true" hidden="false" outlineLevel="0" max="6" min="6" style="3" width="8.57"/>
    <col collapsed="false" customWidth="true" hidden="false" outlineLevel="0" max="7" min="7" style="3" width="17"/>
    <col collapsed="false" customWidth="true" hidden="false" outlineLevel="0" max="8" min="8" style="3" width="5.57"/>
    <col collapsed="false" customWidth="true" hidden="false" outlineLevel="0" max="9" min="9" style="3" width="8.57"/>
    <col collapsed="false" customWidth="true" hidden="false" outlineLevel="0" max="10" min="10" style="3" width="17"/>
    <col collapsed="false" customWidth="true" hidden="false" outlineLevel="0" max="11" min="11" style="3" width="5.57"/>
    <col collapsed="false" customWidth="true" hidden="false" outlineLevel="0" max="12" min="12" style="3" width="8.57"/>
    <col collapsed="false" customWidth="true" hidden="false" outlineLevel="0" max="13" min="13" style="3" width="17"/>
    <col collapsed="false" customWidth="true" hidden="false" outlineLevel="0" max="14" min="14" style="152" width="5.57"/>
    <col collapsed="false" customWidth="true" hidden="false" outlineLevel="0" max="15" min="15" style="3" width="8.57"/>
    <col collapsed="false" customWidth="true" hidden="false" outlineLevel="0" max="16" min="16" style="3" width="17"/>
    <col collapsed="false" customWidth="true" hidden="false" outlineLevel="0" max="17" min="17" style="152" width="5.57"/>
    <col collapsed="false" customWidth="true" hidden="false" outlineLevel="0" max="18" min="18" style="3" width="8.57"/>
    <col collapsed="false" customWidth="true" hidden="false" outlineLevel="0" max="19" min="19" style="3" width="17"/>
    <col collapsed="false" customWidth="true" hidden="true" outlineLevel="1" max="20" min="20" style="3" width="5.57"/>
    <col collapsed="false" customWidth="true" hidden="true" outlineLevel="1" max="21" min="21" style="3" width="9.85"/>
    <col collapsed="false" customWidth="true" hidden="true" outlineLevel="1" max="22" min="22" style="3" width="17"/>
    <col collapsed="false" customWidth="true" hidden="false" outlineLevel="0" max="23" min="23" style="3" width="14.7"/>
    <col collapsed="false" customWidth="true" hidden="false" outlineLevel="0" max="24" min="24" style="3" width="19.85"/>
    <col collapsed="false" customWidth="true" hidden="true" outlineLevel="1" max="25" min="25" style="3" width="16.14"/>
    <col collapsed="false" customWidth="true" hidden="true" outlineLevel="1" max="26" min="26" style="3" width="11.86"/>
    <col collapsed="false" customWidth="true" hidden="true" outlineLevel="1" max="27" min="27" style="3" width="9.14"/>
    <col collapsed="false" customWidth="true" hidden="true" outlineLevel="1" max="28" min="28" style="3" width="10.85"/>
    <col collapsed="false" customWidth="true" hidden="true" outlineLevel="1" max="29" min="29" style="153" width="9.14"/>
    <col collapsed="false" customWidth="true" hidden="true" outlineLevel="1" max="30" min="30" style="3" width="9.14"/>
    <col collapsed="false" customWidth="true" hidden="false" outlineLevel="0" max="1025" min="31" style="3" width="9.14"/>
  </cols>
  <sheetData>
    <row r="1" customFormat="false" ht="23.25" hidden="false" customHeight="false" outlineLevel="0" collapsed="false">
      <c r="A1" s="154" t="s">
        <v>275</v>
      </c>
    </row>
    <row r="2" s="158" customFormat="true" ht="15" hidden="false" customHeight="true" outlineLevel="0" collapsed="false">
      <c r="A2" s="155" t="s">
        <v>213</v>
      </c>
      <c r="B2" s="156" t="s">
        <v>214</v>
      </c>
      <c r="C2" s="156"/>
      <c r="D2" s="157"/>
      <c r="G2" s="157"/>
      <c r="J2" s="157"/>
      <c r="K2" s="159"/>
      <c r="L2" s="159"/>
      <c r="M2" s="157"/>
      <c r="N2" s="160"/>
      <c r="O2" s="159"/>
      <c r="P2" s="157"/>
      <c r="Q2" s="160"/>
      <c r="R2" s="159"/>
      <c r="S2" s="157"/>
      <c r="T2" s="159"/>
      <c r="U2" s="159"/>
      <c r="V2" s="157"/>
      <c r="W2" s="159"/>
      <c r="Y2" s="158" t="s">
        <v>217</v>
      </c>
      <c r="Z2" s="161" t="n">
        <v>43466</v>
      </c>
    </row>
    <row r="3" s="53" customFormat="true" ht="15" hidden="false" customHeight="true" outlineLevel="0" collapsed="false">
      <c r="A3" s="158"/>
      <c r="B3" s="156" t="s">
        <v>218</v>
      </c>
      <c r="C3" s="156"/>
      <c r="D3" s="162" t="s">
        <v>219</v>
      </c>
      <c r="E3" s="158"/>
      <c r="F3" s="158"/>
      <c r="G3" s="158"/>
      <c r="H3" s="158"/>
      <c r="I3" s="158"/>
      <c r="J3" s="158"/>
      <c r="K3" s="159"/>
      <c r="L3" s="159"/>
      <c r="M3" s="159"/>
      <c r="N3" s="160"/>
      <c r="O3" s="159"/>
      <c r="P3" s="159"/>
      <c r="Q3" s="160"/>
      <c r="R3" s="159"/>
      <c r="S3" s="159"/>
      <c r="T3" s="159"/>
      <c r="U3" s="159"/>
      <c r="V3" s="159"/>
      <c r="W3" s="159"/>
      <c r="X3" s="158"/>
      <c r="AD3" s="158"/>
      <c r="AE3" s="158"/>
    </row>
    <row r="4" s="53" customFormat="true" ht="15" hidden="false" customHeight="true" outlineLevel="0" collapsed="false">
      <c r="A4" s="163" t="s">
        <v>220</v>
      </c>
      <c r="B4" s="156" t="s">
        <v>221</v>
      </c>
      <c r="C4" s="156"/>
      <c r="D4" s="164" t="s">
        <v>222</v>
      </c>
      <c r="K4" s="164"/>
      <c r="L4" s="164"/>
      <c r="M4" s="164"/>
      <c r="N4" s="86"/>
      <c r="O4" s="164"/>
      <c r="P4" s="164"/>
      <c r="Q4" s="86"/>
      <c r="R4" s="164"/>
      <c r="S4" s="164"/>
      <c r="T4" s="164"/>
      <c r="U4" s="164"/>
      <c r="V4" s="164"/>
      <c r="W4" s="164"/>
      <c r="Y4" s="53" t="s">
        <v>223</v>
      </c>
      <c r="Z4" s="53" t="n">
        <v>50800</v>
      </c>
    </row>
    <row r="5" s="53" customFormat="true" ht="15" hidden="false" customHeight="true" outlineLevel="0" collapsed="false">
      <c r="A5" s="165"/>
      <c r="B5" s="156" t="s">
        <v>224</v>
      </c>
      <c r="C5" s="156"/>
      <c r="D5" s="166"/>
      <c r="N5" s="86"/>
      <c r="Q5" s="86"/>
      <c r="Y5" s="53" t="s">
        <v>225</v>
      </c>
      <c r="Z5" s="53" t="n">
        <v>54400</v>
      </c>
    </row>
    <row r="6" s="53" customFormat="true" ht="15" hidden="false" customHeight="true" outlineLevel="0" collapsed="false">
      <c r="B6" s="156" t="s">
        <v>226</v>
      </c>
      <c r="C6" s="156"/>
      <c r="D6" s="167"/>
      <c r="N6" s="86"/>
      <c r="Q6" s="86"/>
      <c r="Y6" s="53" t="s">
        <v>227</v>
      </c>
      <c r="Z6" s="53" t="n">
        <v>58000</v>
      </c>
    </row>
    <row r="7" s="53" customFormat="true" ht="15" hidden="false" customHeight="true" outlineLevel="0" collapsed="false">
      <c r="B7" s="156" t="s">
        <v>228</v>
      </c>
      <c r="C7" s="156"/>
      <c r="D7" s="167"/>
      <c r="N7" s="86"/>
      <c r="Q7" s="86"/>
      <c r="Y7" s="53" t="s">
        <v>229</v>
      </c>
      <c r="Z7" s="53" t="n">
        <v>85000</v>
      </c>
    </row>
    <row r="8" s="53" customFormat="true" ht="15" hidden="false" customHeight="true" outlineLevel="0" collapsed="false">
      <c r="B8" s="156" t="s">
        <v>230</v>
      </c>
      <c r="C8" s="156"/>
      <c r="D8" s="167"/>
      <c r="N8" s="86"/>
      <c r="Q8" s="86"/>
      <c r="Y8" s="53" t="s">
        <v>215</v>
      </c>
      <c r="Z8" s="53" t="n">
        <v>88000</v>
      </c>
      <c r="AC8" s="168"/>
    </row>
    <row r="9" s="53" customFormat="true" ht="15" hidden="false" customHeight="false" outlineLevel="0" collapsed="false">
      <c r="B9" s="169" t="s">
        <v>231</v>
      </c>
      <c r="C9" s="169"/>
      <c r="D9" s="170" t="s">
        <v>260</v>
      </c>
      <c r="N9" s="86"/>
      <c r="Q9" s="86"/>
      <c r="Y9" s="53" t="s">
        <v>216</v>
      </c>
      <c r="Z9" s="53" t="n">
        <v>92000</v>
      </c>
      <c r="AC9" s="168"/>
    </row>
    <row r="10" s="171" customFormat="true" ht="15.75" hidden="false" customHeight="false" outlineLevel="0" collapsed="false">
      <c r="C10" s="172"/>
      <c r="N10" s="173"/>
      <c r="Q10" s="173"/>
      <c r="Y10" s="171" t="s">
        <v>235</v>
      </c>
      <c r="Z10" s="174" t="n">
        <v>102800</v>
      </c>
      <c r="AC10" s="175"/>
    </row>
    <row r="11" s="53" customFormat="true" ht="15" hidden="false" customHeight="false" outlineLevel="0" collapsed="false">
      <c r="A11" s="136" t="s">
        <v>236</v>
      </c>
      <c r="B11" s="176" t="n">
        <v>1</v>
      </c>
      <c r="C11" s="177" t="n">
        <f aca="false">IF(D2=$Y$4,$Z$4,IF(D2=$Y$5,$Z$5,IF(D2=$Y$6,$Z$6,IF(D2=$Y$7,$Z$7,IF(D2=$Y$8,$Z$8,IF(D2=$Y$9,$Z$9,IF(D2=$Y$10,$Z$10,IF(D2=$Y$11,$Z$11,0))))))))</f>
        <v>0</v>
      </c>
      <c r="D11" s="178" t="n">
        <f aca="false">+C11/12</f>
        <v>0</v>
      </c>
      <c r="E11" s="176" t="n">
        <v>1</v>
      </c>
      <c r="F11" s="177" t="n">
        <f aca="false">IF(G2=$Y$4,$Z$4,IF(G2=$Y$5,$Z$5,IF(G2=$Y$6,$Z$6,IF(G2=$Y$7,$Z$7,IF(G2=$Y$8,$Z$8,IF(G2=$Y$9,$Z$9,IF(G2=$Y$10,$Z$10,IF(G2=$Y$11,$Z$11,0))))))))</f>
        <v>0</v>
      </c>
      <c r="G11" s="179"/>
      <c r="H11" s="176" t="n">
        <v>1</v>
      </c>
      <c r="I11" s="177" t="n">
        <f aca="false">IF(J2=$Y$4,$Z$4,IF(J2=$Y$5,$Z$5,IF(J2=$Y$6,$Z$6,IF(J2=$Y$7,$Z$7,IF(J2=$Y$8,$Z$8,IF(J2=$Y$9,$Z$9,IF(J2=$Y$10,$Z$10,IF(J2=$Y$11,$Z$11,0))))))))</f>
        <v>0</v>
      </c>
      <c r="J11" s="180"/>
      <c r="K11" s="176" t="n">
        <v>1</v>
      </c>
      <c r="L11" s="177" t="n">
        <f aca="false">IF(M2=$Y$4,$Z$4,IF(M2=$Y$5,$Z$5,IF(M2=$Y$6,$Z$6,IF(M2=$Y$7,$Z$7,IF(M2=$Y$8,$Z$8,IF(M2=$Y$9,$Z$9,IF(M2=$Y$10,$Z$10,IF(M2=$Y$11,$Z$11,0))))))))</f>
        <v>0</v>
      </c>
      <c r="M11" s="180"/>
      <c r="N11" s="176" t="n">
        <v>1</v>
      </c>
      <c r="O11" s="177" t="n">
        <f aca="false">IF(P2=$Y$4,$Z$4,IF(P2=$Y$5,$Z$5,IF(P2=$Y$6,$Z$6,IF(P2=$Y$7,$Z$7,IF(P2=$Y$8,$Z$8,IF(P2=$Y$9,$Z$9,IF(P2=$Y$10,$Z$10,IF(P2=$Y$11,$Z$11,0))))))))</f>
        <v>0</v>
      </c>
      <c r="P11" s="180"/>
      <c r="Q11" s="176" t="n">
        <v>1</v>
      </c>
      <c r="R11" s="177" t="n">
        <f aca="false">IF(S2=$Y$4,$Z$4,IF(S2=$Y$5,$Z$5,IF(S2=$Y$6,$Z$6,IF(S2=$Y$7,$Z$7,IF(S2=$Y$8,$Z$8,IF(S2=$Y$9,$Z$9,IF(S2=$Y$10,$Z$10,IF(S2=$Y$11,$Z$11,0))))))))</f>
        <v>0</v>
      </c>
      <c r="S11" s="180"/>
      <c r="T11" s="176" t="n">
        <v>1</v>
      </c>
      <c r="U11" s="177" t="n">
        <f aca="false">IF(V2=$Y$4,$Z$4,IF(V2=$Y$5,$Z$5,IF(V2=$Y$6,$Z$6,IF(V2=$Y$7,$Z$7,IF(V2=$Y$8,$Z$8,IF(V2=$Y$9,$Z$9,IF(V2=$Y$10,$Z$10,IF(V2=$Y$11,$Z$11,0))))))))</f>
        <v>0</v>
      </c>
      <c r="V11" s="180"/>
      <c r="Y11" s="53" t="s">
        <v>237</v>
      </c>
      <c r="Z11" s="53" t="n">
        <v>70300</v>
      </c>
      <c r="AC11" s="168"/>
    </row>
    <row r="12" s="53" customFormat="true" ht="15" hidden="false" customHeight="false" outlineLevel="0" collapsed="false">
      <c r="A12" s="136" t="s">
        <v>236</v>
      </c>
      <c r="B12" s="181" t="n">
        <f aca="false">+B11</f>
        <v>1</v>
      </c>
      <c r="C12" s="182" t="n">
        <f aca="false">IF(D2=$Y$12,$Z$12,IF(D2=$Y$13,$Z$13,IF(D2=$Y$14,$Z$14,0)))</f>
        <v>0</v>
      </c>
      <c r="D12" s="183"/>
      <c r="E12" s="181" t="n">
        <f aca="false">+E11</f>
        <v>1</v>
      </c>
      <c r="F12" s="182" t="n">
        <f aca="false">IF(G2=$Y$12,$Z$12,IF(G2=$Y$13,$Z$13,IF(G2=$Y$14,$Z$14,0)))</f>
        <v>0</v>
      </c>
      <c r="G12" s="184"/>
      <c r="H12" s="181" t="n">
        <f aca="false">+H11</f>
        <v>1</v>
      </c>
      <c r="I12" s="182" t="n">
        <f aca="false">IF(J2=$Y$12,$Z$12,IF(J2=$Y$13,$Z$13,IF(J2=$Y$14,$Z$14,0)))</f>
        <v>0</v>
      </c>
      <c r="J12" s="185"/>
      <c r="K12" s="181" t="n">
        <f aca="false">+K11</f>
        <v>1</v>
      </c>
      <c r="L12" s="182" t="n">
        <f aca="false">IF(M2=$Y$12,$Z$12,IF(M2=$Y$13,$Z$13,IF(M2=$Y$14,$Z$14,0)))</f>
        <v>0</v>
      </c>
      <c r="M12" s="185"/>
      <c r="N12" s="181" t="n">
        <f aca="false">+N11</f>
        <v>1</v>
      </c>
      <c r="O12" s="182" t="n">
        <f aca="false">IF(P2=$Y$12,$Z$12,IF(P2=$Y$13,$Z$13,IF(P2=$Y$14,$Z$14,0)))</f>
        <v>0</v>
      </c>
      <c r="P12" s="185"/>
      <c r="Q12" s="181" t="n">
        <f aca="false">+Q11</f>
        <v>1</v>
      </c>
      <c r="R12" s="182" t="n">
        <f aca="false">IF(S2=$Y$12,$Z$12,IF(S2=$Y$13,$Z$13,IF(S2=$Y$14,$Z$14,0)))</f>
        <v>0</v>
      </c>
      <c r="S12" s="185"/>
      <c r="T12" s="181" t="n">
        <f aca="false">+T11</f>
        <v>1</v>
      </c>
      <c r="U12" s="182" t="n">
        <f aca="false">IF(V2=$Y$12,$Z$12,IF(V2=$Y$13,$Z$13,IF(V2=$Y$14,$Z$14,0)))</f>
        <v>0</v>
      </c>
      <c r="V12" s="185"/>
      <c r="Y12" s="53" t="s">
        <v>238</v>
      </c>
      <c r="Z12" s="53" t="n">
        <v>75300</v>
      </c>
      <c r="AA12" s="136"/>
      <c r="AC12" s="168"/>
    </row>
    <row r="13" s="136" customFormat="true" ht="15" hidden="false" customHeight="false" outlineLevel="0" collapsed="false">
      <c r="A13" s="136" t="s">
        <v>239</v>
      </c>
      <c r="B13" s="186" t="n">
        <f aca="false">+D5</f>
        <v>0</v>
      </c>
      <c r="C13" s="187" t="n">
        <f aca="false">+C11*B13+C12*B13</f>
        <v>0</v>
      </c>
      <c r="D13" s="188"/>
      <c r="E13" s="186" t="n">
        <f aca="false">+$D$5</f>
        <v>0</v>
      </c>
      <c r="F13" s="187" t="n">
        <f aca="false">+F11*E13+F12*E13</f>
        <v>0</v>
      </c>
      <c r="G13" s="188"/>
      <c r="H13" s="186" t="n">
        <f aca="false">+$D$5</f>
        <v>0</v>
      </c>
      <c r="I13" s="187" t="n">
        <f aca="false">+I11*H13+I12*H13</f>
        <v>0</v>
      </c>
      <c r="J13" s="188"/>
      <c r="K13" s="186" t="n">
        <f aca="false">+$D$5</f>
        <v>0</v>
      </c>
      <c r="L13" s="187" t="n">
        <f aca="false">+L11*K13+L12*K13</f>
        <v>0</v>
      </c>
      <c r="M13" s="188"/>
      <c r="N13" s="186" t="n">
        <f aca="false">+$D$5</f>
        <v>0</v>
      </c>
      <c r="O13" s="187" t="n">
        <f aca="false">+O11*N13+O12*N13</f>
        <v>0</v>
      </c>
      <c r="P13" s="188"/>
      <c r="Q13" s="186" t="n">
        <f aca="false">+$D$5</f>
        <v>0</v>
      </c>
      <c r="R13" s="187" t="n">
        <f aca="false">+R11*Q13+R12*Q13</f>
        <v>0</v>
      </c>
      <c r="S13" s="188"/>
      <c r="T13" s="186" t="n">
        <f aca="false">+$D$5</f>
        <v>0</v>
      </c>
      <c r="U13" s="187" t="n">
        <f aca="false">+U11*T13+U12*T13</f>
        <v>0</v>
      </c>
      <c r="V13" s="188"/>
      <c r="Y13" s="53" t="s">
        <v>240</v>
      </c>
      <c r="Z13" s="53" t="n">
        <v>80320</v>
      </c>
      <c r="AA13" s="53"/>
      <c r="AB13" s="53"/>
      <c r="AC13" s="168"/>
    </row>
    <row r="14" s="53" customFormat="true" ht="15" hidden="false" customHeight="false" outlineLevel="0" collapsed="false">
      <c r="A14" s="136" t="s">
        <v>241</v>
      </c>
      <c r="B14" s="186"/>
      <c r="C14" s="189" t="n">
        <f aca="false">IF((C12+C11)/100*(B13*100)&lt;=$AB$25,0,IF((C12+C11)&gt;($AB$24*100/30),(C12+C11)-$AB$24,(C12+C11)*0.7))</f>
        <v>0</v>
      </c>
      <c r="D14" s="188"/>
      <c r="E14" s="186"/>
      <c r="F14" s="189" t="n">
        <f aca="false">IF((F12+F11)/100*(E13*100)&lt;=$AB$25,0,IF((F12+F11)&gt;($AB$24*100/30),(F12+F11)-$AB$24,(F12+F11)*0.7))</f>
        <v>0</v>
      </c>
      <c r="G14" s="188"/>
      <c r="H14" s="186"/>
      <c r="I14" s="189" t="n">
        <f aca="false">IF((I12+I11)/100*(H13*100)&lt;=$AB$25,0,IF((I12+I11)&gt;($AB$24*100/30),(I12+I11)-$AB$24,(I12+I11)*0.7))</f>
        <v>0</v>
      </c>
      <c r="J14" s="188"/>
      <c r="K14" s="186"/>
      <c r="L14" s="189" t="n">
        <f aca="false">IF((L12+L11)/100*(K13*100)&lt;=$AB$25,0,IF((L12+L11)&gt;($AB$24*100/30),(L12+L11)-$AB$24,(L12+L11)*0.7))</f>
        <v>0</v>
      </c>
      <c r="M14" s="188"/>
      <c r="N14" s="186"/>
      <c r="O14" s="189" t="n">
        <f aca="false">IF((O12+O11)/100*(N13*100)&lt;=$AB$25,0,IF((O12+O11)&gt;($AB$24*100/30),(O12+O11)-$AB$24,(O12+O11)*0.7))</f>
        <v>0</v>
      </c>
      <c r="P14" s="188"/>
      <c r="Q14" s="186"/>
      <c r="R14" s="189" t="n">
        <f aca="false">IF((R12+R11)/100*(Q13*100)&lt;=$AB$25,0,IF((R12+R11)&gt;($AB$24*100/30),(R12+R11)-$AB$24,(R12+R11)*0.7))</f>
        <v>0</v>
      </c>
      <c r="S14" s="188"/>
      <c r="T14" s="186"/>
      <c r="U14" s="189" t="n">
        <f aca="false">IF((U12+U11)/100*(T13*100)&lt;=$AB$25,0,IF((U12+U11)&gt;($AB$24*100/30),(U12+U11)-$AB$24,(U12+U11)*0.7))</f>
        <v>0</v>
      </c>
      <c r="V14" s="188"/>
      <c r="W14" s="136"/>
      <c r="X14" s="136"/>
      <c r="Y14" s="53" t="s">
        <v>242</v>
      </c>
      <c r="Z14" s="164" t="n">
        <v>88365</v>
      </c>
      <c r="AC14" s="168"/>
      <c r="AD14" s="136"/>
      <c r="AE14" s="136"/>
    </row>
    <row r="15" s="53" customFormat="true" ht="15" hidden="false" customHeight="false" outlineLevel="0" collapsed="false">
      <c r="B15" s="190"/>
      <c r="C15" s="182"/>
      <c r="D15" s="185"/>
      <c r="E15" s="190"/>
      <c r="F15" s="70"/>
      <c r="G15" s="185"/>
      <c r="H15" s="190"/>
      <c r="I15" s="70"/>
      <c r="J15" s="185"/>
      <c r="K15" s="190"/>
      <c r="L15" s="70"/>
      <c r="M15" s="185"/>
      <c r="N15" s="191"/>
      <c r="O15" s="70"/>
      <c r="P15" s="185"/>
      <c r="Q15" s="191"/>
      <c r="R15" s="70"/>
      <c r="S15" s="185"/>
      <c r="T15" s="191"/>
      <c r="U15" s="70"/>
      <c r="V15" s="185"/>
      <c r="Z15" s="164"/>
      <c r="AC15" s="168"/>
    </row>
    <row r="16" s="53" customFormat="true" ht="15" hidden="true" customHeight="false" outlineLevel="1" collapsed="false">
      <c r="A16" s="53" t="s">
        <v>243</v>
      </c>
      <c r="B16" s="192" t="n">
        <f aca="false">'SV-Sätze'!C8</f>
        <v>0.05125</v>
      </c>
      <c r="C16" s="182" t="n">
        <f aca="false">+$B$16*C13</f>
        <v>0</v>
      </c>
      <c r="D16" s="183"/>
      <c r="E16" s="190"/>
      <c r="F16" s="182" t="n">
        <f aca="false">+$B$16*F13</f>
        <v>0</v>
      </c>
      <c r="G16" s="185"/>
      <c r="H16" s="190"/>
      <c r="I16" s="182" t="n">
        <f aca="false">+$B$16*I13</f>
        <v>0</v>
      </c>
      <c r="J16" s="185"/>
      <c r="K16" s="190"/>
      <c r="L16" s="182" t="n">
        <f aca="false">+$B$16*L13</f>
        <v>0</v>
      </c>
      <c r="M16" s="185"/>
      <c r="N16" s="191"/>
      <c r="O16" s="182" t="n">
        <f aca="false">+$B$16*O13</f>
        <v>0</v>
      </c>
      <c r="P16" s="185"/>
      <c r="Q16" s="191"/>
      <c r="R16" s="182" t="n">
        <f aca="false">+$B$16*R13</f>
        <v>0</v>
      </c>
      <c r="S16" s="185"/>
      <c r="T16" s="190"/>
      <c r="U16" s="182" t="n">
        <f aca="false">+$B$16*U13</f>
        <v>0</v>
      </c>
      <c r="V16" s="185"/>
      <c r="AC16" s="168"/>
    </row>
    <row r="17" s="53" customFormat="true" ht="15" hidden="true" customHeight="false" outlineLevel="1" collapsed="false">
      <c r="A17" s="53" t="s">
        <v>244</v>
      </c>
      <c r="B17" s="240" t="n">
        <f aca="false">'SV-Sätze'!C9</f>
        <v>0.006</v>
      </c>
      <c r="C17" s="182" t="n">
        <f aca="false">$B$17*C13</f>
        <v>0</v>
      </c>
      <c r="D17" s="183"/>
      <c r="E17" s="190"/>
      <c r="F17" s="182" t="n">
        <f aca="false">$B$17*F13</f>
        <v>0</v>
      </c>
      <c r="G17" s="185"/>
      <c r="H17" s="190"/>
      <c r="I17" s="182" t="n">
        <f aca="false">$B$17*I13</f>
        <v>0</v>
      </c>
      <c r="J17" s="185"/>
      <c r="K17" s="190"/>
      <c r="L17" s="182" t="n">
        <f aca="false">$B$17*L13</f>
        <v>0</v>
      </c>
      <c r="M17" s="185"/>
      <c r="N17" s="191"/>
      <c r="O17" s="182" t="n">
        <f aca="false">$B$17*O13</f>
        <v>0</v>
      </c>
      <c r="P17" s="185"/>
      <c r="Q17" s="191"/>
      <c r="R17" s="182" t="n">
        <f aca="false">$B$17*R13</f>
        <v>0</v>
      </c>
      <c r="S17" s="185"/>
      <c r="T17" s="190"/>
      <c r="U17" s="182" t="n">
        <f aca="false">$B$17*U13</f>
        <v>0</v>
      </c>
      <c r="V17" s="185"/>
      <c r="Y17" s="53" t="s">
        <v>219</v>
      </c>
      <c r="Z17" s="53" t="s">
        <v>222</v>
      </c>
      <c r="AB17" s="158" t="s">
        <v>245</v>
      </c>
      <c r="AC17" s="193" t="s">
        <v>246</v>
      </c>
    </row>
    <row r="18" s="53" customFormat="true" ht="15" hidden="true" customHeight="false" outlineLevel="1" collapsed="false">
      <c r="A18" s="53" t="s">
        <v>247</v>
      </c>
      <c r="B18" s="192" t="n">
        <f aca="false">'SV-Sätze'!C10</f>
        <v>0.011</v>
      </c>
      <c r="C18" s="182" t="n">
        <f aca="false">+$B$18*C13</f>
        <v>0</v>
      </c>
      <c r="D18" s="183"/>
      <c r="E18" s="190"/>
      <c r="F18" s="182" t="n">
        <f aca="false">+$B$18*F13</f>
        <v>0</v>
      </c>
      <c r="G18" s="185"/>
      <c r="H18" s="190"/>
      <c r="I18" s="182" t="n">
        <f aca="false">+$B$18*I13</f>
        <v>0</v>
      </c>
      <c r="J18" s="185"/>
      <c r="K18" s="190"/>
      <c r="L18" s="182" t="n">
        <f aca="false">+$B$18*L13</f>
        <v>0</v>
      </c>
      <c r="M18" s="185"/>
      <c r="N18" s="191"/>
      <c r="O18" s="182" t="n">
        <f aca="false">+$B$18*O13</f>
        <v>0</v>
      </c>
      <c r="P18" s="185"/>
      <c r="Q18" s="191"/>
      <c r="R18" s="182" t="n">
        <f aca="false">+$B$18*R13</f>
        <v>0</v>
      </c>
      <c r="S18" s="185"/>
      <c r="T18" s="190"/>
      <c r="U18" s="182" t="n">
        <f aca="false">+$B$18*U13</f>
        <v>0</v>
      </c>
      <c r="V18" s="185"/>
      <c r="AB18" s="194" t="s">
        <v>248</v>
      </c>
      <c r="AC18" s="168" t="n">
        <f aca="false">+'PK-Sätze'!G4</f>
        <v>9.4</v>
      </c>
    </row>
    <row r="19" s="53" customFormat="true" ht="15" hidden="true" customHeight="false" outlineLevel="1" collapsed="false">
      <c r="A19" s="53" t="s">
        <v>249</v>
      </c>
      <c r="B19" s="192" t="n">
        <f aca="false">'SV-Sätze'!C12</f>
        <v>0.001144</v>
      </c>
      <c r="C19" s="182" t="n">
        <f aca="false">+$B$19*C13</f>
        <v>0</v>
      </c>
      <c r="D19" s="183"/>
      <c r="E19" s="190"/>
      <c r="F19" s="182" t="n">
        <f aca="false">+$B$19*F13</f>
        <v>0</v>
      </c>
      <c r="G19" s="185"/>
      <c r="H19" s="190"/>
      <c r="I19" s="182" t="n">
        <f aca="false">+$B$19*I13</f>
        <v>0</v>
      </c>
      <c r="J19" s="185"/>
      <c r="K19" s="190"/>
      <c r="L19" s="182" t="n">
        <f aca="false">+$B$19*L13</f>
        <v>0</v>
      </c>
      <c r="M19" s="185"/>
      <c r="N19" s="191"/>
      <c r="O19" s="182" t="n">
        <f aca="false">+$B$19*O13</f>
        <v>0</v>
      </c>
      <c r="P19" s="185"/>
      <c r="Q19" s="191"/>
      <c r="R19" s="182" t="n">
        <f aca="false">+$B$19*R13</f>
        <v>0</v>
      </c>
      <c r="S19" s="185"/>
      <c r="T19" s="190"/>
      <c r="U19" s="182" t="n">
        <f aca="false">+$B$19*U13</f>
        <v>0</v>
      </c>
      <c r="V19" s="185"/>
      <c r="AB19" s="194" t="s">
        <v>250</v>
      </c>
      <c r="AC19" s="168" t="n">
        <f aca="false">+'PK-Sätze'!G5</f>
        <v>11.65</v>
      </c>
    </row>
    <row r="20" s="53" customFormat="true" ht="15" hidden="true" customHeight="false" outlineLevel="1" collapsed="false">
      <c r="A20" s="53" t="s">
        <v>251</v>
      </c>
      <c r="B20" s="192" t="n">
        <f aca="false">'SV-Sätze'!C13</f>
        <v>0.0026</v>
      </c>
      <c r="C20" s="182" t="n">
        <f aca="false">+$B$20*C13</f>
        <v>0</v>
      </c>
      <c r="D20" s="183"/>
      <c r="E20" s="190"/>
      <c r="F20" s="182" t="n">
        <f aca="false">+$B$20*F13</f>
        <v>0</v>
      </c>
      <c r="G20" s="185"/>
      <c r="H20" s="190"/>
      <c r="I20" s="182" t="n">
        <f aca="false">+$B$20*I13</f>
        <v>0</v>
      </c>
      <c r="J20" s="185"/>
      <c r="K20" s="190"/>
      <c r="L20" s="182" t="n">
        <f aca="false">+$B$20*L13</f>
        <v>0</v>
      </c>
      <c r="M20" s="185"/>
      <c r="N20" s="191"/>
      <c r="O20" s="182" t="n">
        <f aca="false">+$B$20*O13</f>
        <v>0</v>
      </c>
      <c r="P20" s="185"/>
      <c r="Q20" s="191"/>
      <c r="R20" s="182" t="n">
        <f aca="false">+$B$20*R13</f>
        <v>0</v>
      </c>
      <c r="S20" s="185"/>
      <c r="T20" s="190"/>
      <c r="U20" s="182" t="n">
        <f aca="false">+$B$20*U13</f>
        <v>0</v>
      </c>
      <c r="V20" s="185"/>
      <c r="AB20" s="194" t="s">
        <v>252</v>
      </c>
      <c r="AC20" s="168" t="n">
        <f aca="false">+'PK-Sätze'!G6</f>
        <v>17.7</v>
      </c>
    </row>
    <row r="21" s="53" customFormat="true" ht="15" hidden="true" customHeight="false" outlineLevel="1" collapsed="false">
      <c r="A21" s="164" t="s">
        <v>253</v>
      </c>
      <c r="B21" s="192" t="n">
        <f aca="false">IF(D9="ZH",'SV-Sätze'!C16,IF(D9="LU",'SV-Sätze'!C18,0))</f>
        <v>0.011</v>
      </c>
      <c r="C21" s="99" t="n">
        <f aca="false">+$B$21*C13</f>
        <v>0</v>
      </c>
      <c r="D21" s="183"/>
      <c r="E21" s="190"/>
      <c r="F21" s="99" t="n">
        <f aca="false">+$B$21*F13</f>
        <v>0</v>
      </c>
      <c r="G21" s="185"/>
      <c r="H21" s="190"/>
      <c r="I21" s="99" t="n">
        <f aca="false">+$B$21*I13</f>
        <v>0</v>
      </c>
      <c r="J21" s="185"/>
      <c r="K21" s="190"/>
      <c r="L21" s="99" t="n">
        <f aca="false">+$B$21*L13</f>
        <v>0</v>
      </c>
      <c r="M21" s="185"/>
      <c r="N21" s="191"/>
      <c r="O21" s="99" t="n">
        <f aca="false">+$B$21*O13</f>
        <v>0</v>
      </c>
      <c r="P21" s="185"/>
      <c r="Q21" s="191"/>
      <c r="R21" s="99" t="n">
        <f aca="false">+$B$21*R13</f>
        <v>0</v>
      </c>
      <c r="S21" s="185"/>
      <c r="T21" s="190"/>
      <c r="U21" s="99" t="n">
        <f aca="false">+$B$21*U13</f>
        <v>0</v>
      </c>
      <c r="V21" s="185"/>
      <c r="AB21" s="194" t="s">
        <v>254</v>
      </c>
      <c r="AC21" s="168" t="n">
        <f aca="false">+'PK-Sätze'!G6</f>
        <v>17.7</v>
      </c>
    </row>
    <row r="22" s="53" customFormat="true" ht="15" hidden="true" customHeight="false" outlineLevel="1" collapsed="false">
      <c r="B22" s="190"/>
      <c r="C22" s="182"/>
      <c r="D22" s="183"/>
      <c r="E22" s="190"/>
      <c r="F22" s="182"/>
      <c r="G22" s="185"/>
      <c r="H22" s="190"/>
      <c r="I22" s="182"/>
      <c r="J22" s="185"/>
      <c r="K22" s="190"/>
      <c r="L22" s="182"/>
      <c r="M22" s="185"/>
      <c r="N22" s="191"/>
      <c r="O22" s="182"/>
      <c r="P22" s="185"/>
      <c r="Q22" s="191"/>
      <c r="R22" s="182"/>
      <c r="S22" s="185"/>
      <c r="T22" s="191"/>
      <c r="U22" s="182"/>
      <c r="V22" s="185"/>
      <c r="AB22" s="194" t="s">
        <v>255</v>
      </c>
      <c r="AC22" s="168" t="n">
        <f aca="false">+'PK-Sätze'!G7</f>
        <v>22.55</v>
      </c>
    </row>
    <row r="23" s="53" customFormat="true" ht="15" hidden="true" customHeight="false" outlineLevel="1" collapsed="false">
      <c r="A23" s="53" t="s">
        <v>256</v>
      </c>
      <c r="B23" s="192" t="n">
        <f aca="false">IF($D$6&lt;35,AC18%,IF($D$6&lt;45,AC19%,IF($D$6&lt;55,AC20%,IF($D$6&lt;70,AC22%))))</f>
        <v>0.094</v>
      </c>
      <c r="C23" s="182" t="n">
        <f aca="false">IF($D$4="Standardplan",C14*$B$23*B13,"")</f>
        <v>0</v>
      </c>
      <c r="D23" s="183"/>
      <c r="E23" s="190"/>
      <c r="F23" s="182" t="n">
        <f aca="false">IF($D$4="Standardplan",F14*$B$23*E13,"")</f>
        <v>0</v>
      </c>
      <c r="G23" s="185"/>
      <c r="H23" s="190"/>
      <c r="I23" s="182" t="n">
        <f aca="false">IF($D$4="Standardplan",I14*$B$23*H13,"")</f>
        <v>0</v>
      </c>
      <c r="J23" s="185"/>
      <c r="K23" s="190"/>
      <c r="L23" s="182" t="n">
        <f aca="false">IF($D$4="Standardplan",L14*$B$23*K13,"")</f>
        <v>0</v>
      </c>
      <c r="M23" s="185"/>
      <c r="N23" s="191"/>
      <c r="O23" s="182" t="n">
        <f aca="false">IF($D$4="Standardplan",O14*$B$23*N13,"")</f>
        <v>0</v>
      </c>
      <c r="P23" s="185"/>
      <c r="Q23" s="191"/>
      <c r="R23" s="182" t="n">
        <f aca="false">IF($D$4="Standardplan",R14*$B$23*Q13,"")</f>
        <v>0</v>
      </c>
      <c r="S23" s="185"/>
      <c r="T23" s="191"/>
      <c r="U23" s="182" t="n">
        <f aca="false">IF($D$4="Standardplan",U14*$B$23*T13,"")</f>
        <v>0</v>
      </c>
      <c r="V23" s="185"/>
    </row>
    <row r="24" s="53" customFormat="true" ht="15" hidden="true" customHeight="false" outlineLevel="1" collapsed="false">
      <c r="A24" s="53" t="s">
        <v>257</v>
      </c>
      <c r="B24" s="195" t="n">
        <v>250</v>
      </c>
      <c r="C24" s="182" t="n">
        <f aca="false">IF(C14&gt;0,$B$24,0)</f>
        <v>0</v>
      </c>
      <c r="D24" s="183"/>
      <c r="E24" s="190"/>
      <c r="F24" s="182" t="n">
        <f aca="false">IF(F14&gt;0,$B$24,0)</f>
        <v>0</v>
      </c>
      <c r="G24" s="185"/>
      <c r="H24" s="190"/>
      <c r="I24" s="182" t="n">
        <f aca="false">IF(I14&gt;0,$B$24,0)</f>
        <v>0</v>
      </c>
      <c r="J24" s="185"/>
      <c r="K24" s="190"/>
      <c r="L24" s="182" t="n">
        <f aca="false">IF(L14&gt;0,$B$24,0)</f>
        <v>0</v>
      </c>
      <c r="M24" s="185"/>
      <c r="N24" s="191"/>
      <c r="O24" s="182" t="n">
        <f aca="false">IF(O14&gt;0,$B$24,0)</f>
        <v>0</v>
      </c>
      <c r="P24" s="185"/>
      <c r="Q24" s="191"/>
      <c r="R24" s="182" t="n">
        <f aca="false">IF(R14&gt;0,$B$24,0)</f>
        <v>0</v>
      </c>
      <c r="S24" s="185"/>
      <c r="T24" s="191"/>
      <c r="U24" s="182" t="n">
        <f aca="false">IF(U14&gt;0,$B$24,0)</f>
        <v>0</v>
      </c>
      <c r="V24" s="185"/>
      <c r="Y24" s="53" t="s">
        <v>258</v>
      </c>
      <c r="AB24" s="196" t="n">
        <v>24885</v>
      </c>
    </row>
    <row r="25" s="53" customFormat="true" ht="15" hidden="true" customHeight="false" outlineLevel="1" collapsed="false">
      <c r="B25" s="190"/>
      <c r="C25" s="182"/>
      <c r="D25" s="183"/>
      <c r="E25" s="190"/>
      <c r="F25" s="70"/>
      <c r="G25" s="185"/>
      <c r="H25" s="190"/>
      <c r="I25" s="70"/>
      <c r="J25" s="185"/>
      <c r="K25" s="190"/>
      <c r="L25" s="70"/>
      <c r="M25" s="185"/>
      <c r="N25" s="191"/>
      <c r="O25" s="70"/>
      <c r="P25" s="185"/>
      <c r="Q25" s="191"/>
      <c r="R25" s="70"/>
      <c r="S25" s="185"/>
      <c r="T25" s="191"/>
      <c r="U25" s="70"/>
      <c r="V25" s="185"/>
      <c r="Y25" s="53" t="s">
        <v>259</v>
      </c>
      <c r="AB25" s="197"/>
    </row>
    <row r="26" s="53" customFormat="true" ht="15" hidden="true" customHeight="false" outlineLevel="1" collapsed="false">
      <c r="A26" s="53" t="s">
        <v>253</v>
      </c>
      <c r="B26" s="190"/>
      <c r="C26" s="189"/>
      <c r="D26" s="183"/>
      <c r="E26" s="190"/>
      <c r="F26" s="70"/>
      <c r="G26" s="185"/>
      <c r="H26" s="190"/>
      <c r="I26" s="70"/>
      <c r="J26" s="185"/>
      <c r="K26" s="190"/>
      <c r="L26" s="70"/>
      <c r="M26" s="185"/>
      <c r="N26" s="191"/>
      <c r="O26" s="70"/>
      <c r="P26" s="185"/>
      <c r="Q26" s="191"/>
      <c r="R26" s="70"/>
      <c r="S26" s="185"/>
      <c r="T26" s="191"/>
      <c r="U26" s="70"/>
      <c r="V26" s="185"/>
      <c r="Y26" s="164" t="s">
        <v>231</v>
      </c>
      <c r="Z26" s="164"/>
      <c r="AA26" s="164"/>
      <c r="AB26" s="241" t="s">
        <v>260</v>
      </c>
    </row>
    <row r="27" s="53" customFormat="true" ht="15" hidden="true" customHeight="false" outlineLevel="1" collapsed="false">
      <c r="A27" s="53" t="s">
        <v>261</v>
      </c>
      <c r="B27" s="199" t="n">
        <f aca="false">IF($D$9="ZH",FAK!F9-FAK!$F$17,IF($D$9="LU",FAK!F9-FAK!$F$19,""))</f>
        <v>2097</v>
      </c>
      <c r="C27" s="182" t="n">
        <f aca="false">IF($D$7&lt;2,$D$7*B27,B27*1)</f>
        <v>0</v>
      </c>
      <c r="D27" s="185"/>
      <c r="E27" s="190"/>
      <c r="F27" s="182" t="n">
        <f aca="false">+C27</f>
        <v>0</v>
      </c>
      <c r="G27" s="185"/>
      <c r="H27" s="190"/>
      <c r="I27" s="182" t="n">
        <f aca="false">+F27</f>
        <v>0</v>
      </c>
      <c r="J27" s="185"/>
      <c r="K27" s="190"/>
      <c r="L27" s="182" t="n">
        <f aca="false">+I27</f>
        <v>0</v>
      </c>
      <c r="M27" s="185"/>
      <c r="N27" s="191"/>
      <c r="O27" s="182" t="n">
        <f aca="false">+L27</f>
        <v>0</v>
      </c>
      <c r="P27" s="185"/>
      <c r="Q27" s="191"/>
      <c r="R27" s="182" t="n">
        <f aca="false">+O27</f>
        <v>0</v>
      </c>
      <c r="S27" s="185"/>
      <c r="T27" s="191"/>
      <c r="U27" s="182" t="n">
        <f aca="false">+R27</f>
        <v>0</v>
      </c>
      <c r="V27" s="185"/>
      <c r="Y27" s="164"/>
      <c r="Z27" s="164"/>
      <c r="AA27" s="164"/>
      <c r="AB27" s="241" t="s">
        <v>232</v>
      </c>
    </row>
    <row r="28" s="53" customFormat="true" ht="15" hidden="true" customHeight="false" outlineLevel="1" collapsed="false">
      <c r="A28" s="53" t="s">
        <v>262</v>
      </c>
      <c r="B28" s="199" t="n">
        <f aca="false">IF($D$9="ZH",FAK!F11-FAK!$F$17,IF($D$9="LU",FAK!F11-FAK!$F$19,""))</f>
        <v>504</v>
      </c>
      <c r="C28" s="182" t="n">
        <f aca="false">IF($D$7&gt;1,($D$7-1)*B28,0)</f>
        <v>0</v>
      </c>
      <c r="D28" s="185"/>
      <c r="E28" s="190"/>
      <c r="F28" s="182" t="n">
        <f aca="false">+C28</f>
        <v>0</v>
      </c>
      <c r="G28" s="185"/>
      <c r="H28" s="190"/>
      <c r="I28" s="182" t="n">
        <f aca="false">+F28</f>
        <v>0</v>
      </c>
      <c r="J28" s="185"/>
      <c r="K28" s="190"/>
      <c r="L28" s="182" t="n">
        <f aca="false">+I28</f>
        <v>0</v>
      </c>
      <c r="M28" s="185"/>
      <c r="N28" s="191"/>
      <c r="O28" s="182" t="n">
        <f aca="false">+L28</f>
        <v>0</v>
      </c>
      <c r="P28" s="185"/>
      <c r="Q28" s="191"/>
      <c r="R28" s="182" t="n">
        <f aca="false">+O28</f>
        <v>0</v>
      </c>
      <c r="S28" s="185"/>
      <c r="T28" s="191"/>
      <c r="U28" s="182" t="n">
        <f aca="false">+R28</f>
        <v>0</v>
      </c>
      <c r="V28" s="185"/>
    </row>
    <row r="29" s="53" customFormat="true" ht="15" hidden="true" customHeight="false" outlineLevel="1" collapsed="false">
      <c r="A29" s="53" t="s">
        <v>263</v>
      </c>
      <c r="B29" s="199" t="n">
        <f aca="false">IF($D$9="ZH",FAK!F12-FAK!$F$18,IF($D$9="LU",FAK!F12-FAK!$F$20,""))</f>
        <v>282</v>
      </c>
      <c r="C29" s="182" t="n">
        <f aca="false">+D8*B29</f>
        <v>0</v>
      </c>
      <c r="D29" s="185"/>
      <c r="E29" s="190"/>
      <c r="F29" s="182" t="n">
        <f aca="false">+C29</f>
        <v>0</v>
      </c>
      <c r="G29" s="185"/>
      <c r="H29" s="190"/>
      <c r="I29" s="182" t="n">
        <f aca="false">+F29</f>
        <v>0</v>
      </c>
      <c r="J29" s="185"/>
      <c r="K29" s="190"/>
      <c r="L29" s="182" t="n">
        <f aca="false">+I29</f>
        <v>0</v>
      </c>
      <c r="M29" s="185"/>
      <c r="N29" s="191"/>
      <c r="O29" s="182" t="n">
        <f aca="false">+L29</f>
        <v>0</v>
      </c>
      <c r="P29" s="185"/>
      <c r="Q29" s="191"/>
      <c r="R29" s="182" t="n">
        <f aca="false">+O29</f>
        <v>0</v>
      </c>
      <c r="S29" s="185"/>
      <c r="T29" s="191"/>
      <c r="U29" s="182" t="n">
        <f aca="false">+R29</f>
        <v>0</v>
      </c>
      <c r="V29" s="185"/>
    </row>
    <row r="30" s="53" customFormat="true" ht="15" hidden="false" customHeight="false" outlineLevel="0" collapsed="false">
      <c r="B30" s="200"/>
      <c r="C30" s="182"/>
      <c r="D30" s="185"/>
      <c r="E30" s="190"/>
      <c r="F30" s="70"/>
      <c r="G30" s="185"/>
      <c r="H30" s="190"/>
      <c r="I30" s="70"/>
      <c r="J30" s="185"/>
      <c r="K30" s="190"/>
      <c r="L30" s="70"/>
      <c r="M30" s="185"/>
      <c r="N30" s="191"/>
      <c r="O30" s="70"/>
      <c r="P30" s="185"/>
      <c r="Q30" s="191"/>
      <c r="R30" s="70"/>
      <c r="S30" s="185"/>
      <c r="T30" s="191"/>
      <c r="U30" s="70"/>
      <c r="V30" s="185"/>
    </row>
    <row r="31" s="53" customFormat="true" ht="15" hidden="false" customHeight="false" outlineLevel="0" collapsed="false">
      <c r="A31" s="201"/>
      <c r="B31" s="202"/>
      <c r="C31" s="203"/>
      <c r="D31" s="204"/>
      <c r="E31" s="190"/>
      <c r="F31" s="201"/>
      <c r="G31" s="204"/>
      <c r="H31" s="190"/>
      <c r="I31" s="201"/>
      <c r="J31" s="204"/>
      <c r="K31" s="190"/>
      <c r="L31" s="201"/>
      <c r="M31" s="204"/>
      <c r="N31" s="191"/>
      <c r="O31" s="201"/>
      <c r="P31" s="204"/>
      <c r="Q31" s="191"/>
      <c r="R31" s="201"/>
      <c r="S31" s="204"/>
      <c r="T31" s="191"/>
      <c r="U31" s="201"/>
      <c r="V31" s="204"/>
      <c r="W31" s="205"/>
    </row>
    <row r="32" s="53" customFormat="true" ht="15" hidden="false" customHeight="false" outlineLevel="0" collapsed="false">
      <c r="A32" s="206"/>
      <c r="B32" s="190"/>
      <c r="C32" s="207" t="n">
        <v>2019</v>
      </c>
      <c r="D32" s="185"/>
      <c r="E32" s="190"/>
      <c r="F32" s="207" t="n">
        <v>2020</v>
      </c>
      <c r="G32" s="185"/>
      <c r="H32" s="190"/>
      <c r="I32" s="207" t="n">
        <v>2021</v>
      </c>
      <c r="J32" s="185"/>
      <c r="K32" s="190"/>
      <c r="L32" s="207" t="n">
        <v>2022</v>
      </c>
      <c r="M32" s="185"/>
      <c r="N32" s="191"/>
      <c r="O32" s="207" t="n">
        <v>2023</v>
      </c>
      <c r="P32" s="185"/>
      <c r="Q32" s="191"/>
      <c r="R32" s="207" t="n">
        <v>2024</v>
      </c>
      <c r="S32" s="185"/>
      <c r="T32" s="191"/>
      <c r="U32" s="207" t="n">
        <v>2025</v>
      </c>
      <c r="V32" s="185"/>
      <c r="W32" s="208" t="s">
        <v>264</v>
      </c>
    </row>
    <row r="33" s="53" customFormat="true" ht="15" hidden="false" customHeight="false" outlineLevel="0" collapsed="false">
      <c r="A33" s="209"/>
      <c r="B33" s="190"/>
      <c r="C33" s="210"/>
      <c r="D33" s="185"/>
      <c r="E33" s="190"/>
      <c r="F33" s="211" t="n">
        <v>1.02</v>
      </c>
      <c r="G33" s="185" t="s">
        <v>265</v>
      </c>
      <c r="H33" s="190"/>
      <c r="I33" s="211" t="n">
        <v>1.02</v>
      </c>
      <c r="J33" s="185" t="s">
        <v>265</v>
      </c>
      <c r="K33" s="190"/>
      <c r="L33" s="211" t="n">
        <v>1.02</v>
      </c>
      <c r="M33" s="185" t="s">
        <v>265</v>
      </c>
      <c r="N33" s="191"/>
      <c r="O33" s="211" t="n">
        <v>1.02</v>
      </c>
      <c r="P33" s="185" t="s">
        <v>265</v>
      </c>
      <c r="Q33" s="191"/>
      <c r="R33" s="211" t="n">
        <v>1.02</v>
      </c>
      <c r="S33" s="185" t="s">
        <v>265</v>
      </c>
      <c r="T33" s="191"/>
      <c r="U33" s="211" t="n">
        <v>1.02</v>
      </c>
      <c r="V33" s="185" t="s">
        <v>265</v>
      </c>
      <c r="W33" s="208"/>
    </row>
    <row r="34" s="53" customFormat="true" ht="15" hidden="false" customHeight="false" outlineLevel="0" collapsed="false">
      <c r="A34" s="209"/>
      <c r="B34" s="190"/>
      <c r="C34" s="212"/>
      <c r="D34" s="185"/>
      <c r="E34" s="190"/>
      <c r="F34" s="212"/>
      <c r="G34" s="185"/>
      <c r="H34" s="190"/>
      <c r="I34" s="212"/>
      <c r="J34" s="185"/>
      <c r="K34" s="190"/>
      <c r="L34" s="212"/>
      <c r="M34" s="185"/>
      <c r="N34" s="191"/>
      <c r="O34" s="212"/>
      <c r="P34" s="185"/>
      <c r="Q34" s="191"/>
      <c r="R34" s="212"/>
      <c r="S34" s="185"/>
      <c r="T34" s="191"/>
      <c r="U34" s="212"/>
      <c r="V34" s="185"/>
      <c r="W34" s="208"/>
    </row>
    <row r="35" s="53" customFormat="true" ht="15" hidden="false" customHeight="false" outlineLevel="0" collapsed="false">
      <c r="A35" s="209"/>
      <c r="B35" s="190"/>
      <c r="C35" s="212" t="s">
        <v>266</v>
      </c>
      <c r="D35" s="185" t="s">
        <v>267</v>
      </c>
      <c r="E35" s="190"/>
      <c r="F35" s="212" t="s">
        <v>266</v>
      </c>
      <c r="G35" s="185" t="s">
        <v>267</v>
      </c>
      <c r="H35" s="190"/>
      <c r="I35" s="212" t="s">
        <v>266</v>
      </c>
      <c r="J35" s="185" t="s">
        <v>267</v>
      </c>
      <c r="K35" s="190"/>
      <c r="L35" s="212" t="s">
        <v>266</v>
      </c>
      <c r="M35" s="185" t="s">
        <v>267</v>
      </c>
      <c r="N35" s="191"/>
      <c r="O35" s="212" t="s">
        <v>266</v>
      </c>
      <c r="P35" s="185" t="s">
        <v>267</v>
      </c>
      <c r="Q35" s="191"/>
      <c r="R35" s="212" t="s">
        <v>266</v>
      </c>
      <c r="S35" s="185" t="s">
        <v>267</v>
      </c>
      <c r="T35" s="191"/>
      <c r="U35" s="212" t="s">
        <v>266</v>
      </c>
      <c r="V35" s="185" t="s">
        <v>267</v>
      </c>
      <c r="W35" s="208"/>
    </row>
    <row r="36" s="53" customFormat="true" ht="15" hidden="false" customHeight="false" outlineLevel="0" collapsed="false">
      <c r="A36" s="209" t="s">
        <v>268</v>
      </c>
      <c r="B36" s="190"/>
      <c r="C36" s="212" t="n">
        <f aca="false">+C13+C27+C28+C29</f>
        <v>0</v>
      </c>
      <c r="D36" s="184" t="n">
        <f aca="false">+C36/12</f>
        <v>0</v>
      </c>
      <c r="E36" s="190"/>
      <c r="F36" s="212" t="n">
        <f aca="false">(+F13+F27+F28+F29)*F33</f>
        <v>0</v>
      </c>
      <c r="G36" s="184" t="n">
        <f aca="false">+F36/12</f>
        <v>0</v>
      </c>
      <c r="H36" s="190"/>
      <c r="I36" s="212" t="n">
        <f aca="false">(+I13+I27+I28+I29)*I33^2</f>
        <v>0</v>
      </c>
      <c r="J36" s="184" t="n">
        <f aca="false">+I36/12</f>
        <v>0</v>
      </c>
      <c r="K36" s="190"/>
      <c r="L36" s="212" t="n">
        <f aca="false">(+L13+L27+L28+L29)*L33^3</f>
        <v>0</v>
      </c>
      <c r="M36" s="184" t="n">
        <f aca="false">+L36/12</f>
        <v>0</v>
      </c>
      <c r="N36" s="199"/>
      <c r="O36" s="212" t="n">
        <f aca="false">(+O13+O27+O28+O29)*O33^4</f>
        <v>0</v>
      </c>
      <c r="P36" s="184" t="n">
        <f aca="false">+O36/12</f>
        <v>0</v>
      </c>
      <c r="Q36" s="199"/>
      <c r="R36" s="212" t="n">
        <f aca="false">(+R13+R27+R28+R29)*R33^5</f>
        <v>0</v>
      </c>
      <c r="S36" s="184" t="n">
        <f aca="false">+R36/12</f>
        <v>0</v>
      </c>
      <c r="T36" s="199"/>
      <c r="U36" s="212" t="n">
        <f aca="false">(+U13+U27+U28+U29)*U33^6</f>
        <v>0</v>
      </c>
      <c r="V36" s="184" t="n">
        <f aca="false">+U36/12</f>
        <v>0</v>
      </c>
      <c r="W36" s="213" t="n">
        <f aca="false">+I36+F36+C36+L36+O36+R36+U36</f>
        <v>0</v>
      </c>
    </row>
    <row r="37" s="53" customFormat="true" ht="15" hidden="false" customHeight="false" outlineLevel="0" collapsed="false">
      <c r="A37" s="209" t="s">
        <v>269</v>
      </c>
      <c r="B37" s="192" t="e">
        <f aca="false">+C37/C36</f>
        <v>#DIV/0!</v>
      </c>
      <c r="C37" s="212" t="n">
        <f aca="false">SUM(C16:C24)</f>
        <v>0</v>
      </c>
      <c r="D37" s="184" t="n">
        <f aca="false">+C37/12</f>
        <v>0</v>
      </c>
      <c r="E37" s="190"/>
      <c r="F37" s="212" t="n">
        <f aca="false">SUM(F16:F23)</f>
        <v>0</v>
      </c>
      <c r="G37" s="184" t="n">
        <f aca="false">+F37/12</f>
        <v>0</v>
      </c>
      <c r="H37" s="190"/>
      <c r="I37" s="212" t="n">
        <f aca="false">SUM(I16:I23)</f>
        <v>0</v>
      </c>
      <c r="J37" s="184" t="n">
        <f aca="false">+I37/12</f>
        <v>0</v>
      </c>
      <c r="K37" s="190"/>
      <c r="L37" s="212" t="n">
        <f aca="false">SUM(L16:L23)</f>
        <v>0</v>
      </c>
      <c r="M37" s="184" t="n">
        <f aca="false">+L37/12</f>
        <v>0</v>
      </c>
      <c r="N37" s="199"/>
      <c r="O37" s="212" t="n">
        <f aca="false">SUM(O16:O23)</f>
        <v>0</v>
      </c>
      <c r="P37" s="184" t="n">
        <f aca="false">+O37/12</f>
        <v>0</v>
      </c>
      <c r="Q37" s="199"/>
      <c r="R37" s="212" t="n">
        <f aca="false">SUM(R16:R23)</f>
        <v>0</v>
      </c>
      <c r="S37" s="184" t="n">
        <f aca="false">+R37/12</f>
        <v>0</v>
      </c>
      <c r="T37" s="199"/>
      <c r="U37" s="212" t="n">
        <f aca="false">SUM(U16:U23)</f>
        <v>0</v>
      </c>
      <c r="V37" s="184" t="n">
        <f aca="false">+U37/12</f>
        <v>0</v>
      </c>
      <c r="W37" s="213" t="n">
        <f aca="false">+I37+F37+C37+L37+O37+R37+U37</f>
        <v>0</v>
      </c>
    </row>
    <row r="38" s="53" customFormat="true" ht="15" hidden="false" customHeight="false" outlineLevel="0" collapsed="false">
      <c r="A38" s="206" t="s">
        <v>270</v>
      </c>
      <c r="B38" s="214"/>
      <c r="C38" s="215" t="n">
        <f aca="false">+C37+C36</f>
        <v>0</v>
      </c>
      <c r="D38" s="216" t="n">
        <f aca="false">+D37+D36</f>
        <v>0</v>
      </c>
      <c r="E38" s="190"/>
      <c r="F38" s="215" t="n">
        <f aca="false">+F37+F36</f>
        <v>0</v>
      </c>
      <c r="G38" s="216" t="n">
        <f aca="false">+G37+G36</f>
        <v>0</v>
      </c>
      <c r="H38" s="190"/>
      <c r="I38" s="215" t="n">
        <f aca="false">+I37+I36</f>
        <v>0</v>
      </c>
      <c r="J38" s="216" t="n">
        <f aca="false">+J37+J36</f>
        <v>0</v>
      </c>
      <c r="K38" s="190"/>
      <c r="L38" s="215" t="n">
        <f aca="false">+L37+L36</f>
        <v>0</v>
      </c>
      <c r="M38" s="216" t="n">
        <f aca="false">+M37+M36</f>
        <v>0</v>
      </c>
      <c r="N38" s="217"/>
      <c r="O38" s="215" t="n">
        <f aca="false">+O37+O36</f>
        <v>0</v>
      </c>
      <c r="P38" s="216" t="n">
        <f aca="false">+P37+P36</f>
        <v>0</v>
      </c>
      <c r="Q38" s="217"/>
      <c r="R38" s="215" t="n">
        <f aca="false">+R37+R36</f>
        <v>0</v>
      </c>
      <c r="S38" s="216" t="n">
        <f aca="false">+S37+S36</f>
        <v>0</v>
      </c>
      <c r="T38" s="217"/>
      <c r="U38" s="215" t="n">
        <f aca="false">+U37+U36</f>
        <v>0</v>
      </c>
      <c r="V38" s="216" t="n">
        <f aca="false">+V37+V36</f>
        <v>0</v>
      </c>
      <c r="W38" s="218" t="n">
        <f aca="false">+I38+F38+C38+L38+O38+R38+U38</f>
        <v>0</v>
      </c>
    </row>
    <row r="39" s="53" customFormat="true" ht="15" hidden="false" customHeight="false" outlineLevel="0" collapsed="false">
      <c r="A39" s="219"/>
      <c r="B39" s="220"/>
      <c r="C39" s="221"/>
      <c r="D39" s="222"/>
      <c r="E39" s="190"/>
      <c r="F39" s="219"/>
      <c r="G39" s="222"/>
      <c r="H39" s="190"/>
      <c r="I39" s="219"/>
      <c r="J39" s="222"/>
      <c r="K39" s="190"/>
      <c r="L39" s="219"/>
      <c r="M39" s="222"/>
      <c r="N39" s="191"/>
      <c r="O39" s="219"/>
      <c r="P39" s="222"/>
      <c r="Q39" s="191"/>
      <c r="R39" s="219"/>
      <c r="S39" s="222"/>
      <c r="T39" s="191"/>
      <c r="U39" s="219"/>
      <c r="V39" s="222"/>
      <c r="W39" s="223"/>
    </row>
    <row r="40" s="53" customFormat="true" ht="15" hidden="false" customHeight="false" outlineLevel="0" collapsed="false">
      <c r="B40" s="190"/>
      <c r="C40" s="182"/>
      <c r="D40" s="185"/>
      <c r="E40" s="190"/>
      <c r="F40" s="70"/>
      <c r="G40" s="185"/>
      <c r="H40" s="190"/>
      <c r="I40" s="70"/>
      <c r="J40" s="185"/>
      <c r="K40" s="190"/>
      <c r="L40" s="70"/>
      <c r="M40" s="185"/>
      <c r="N40" s="224"/>
      <c r="O40" s="70"/>
      <c r="P40" s="185"/>
      <c r="Q40" s="224"/>
      <c r="R40" s="70"/>
      <c r="S40" s="185"/>
      <c r="T40" s="224"/>
      <c r="U40" s="70"/>
      <c r="V40" s="185"/>
    </row>
    <row r="41" s="53" customFormat="true" ht="15" hidden="false" customHeight="false" outlineLevel="0" collapsed="false">
      <c r="A41" s="201"/>
      <c r="B41" s="202"/>
      <c r="C41" s="225"/>
      <c r="D41" s="204"/>
      <c r="E41" s="202"/>
      <c r="F41" s="226"/>
      <c r="G41" s="204"/>
      <c r="H41" s="202"/>
      <c r="I41" s="226"/>
      <c r="J41" s="204"/>
      <c r="K41" s="202"/>
      <c r="L41" s="226"/>
      <c r="M41" s="204"/>
      <c r="N41" s="191"/>
      <c r="O41" s="226"/>
      <c r="P41" s="204"/>
      <c r="Q41" s="191"/>
      <c r="R41" s="226"/>
      <c r="S41" s="204"/>
      <c r="T41" s="191"/>
      <c r="U41" s="226"/>
      <c r="V41" s="204"/>
      <c r="W41" s="227" t="s">
        <v>271</v>
      </c>
    </row>
    <row r="42" s="53" customFormat="true" ht="15" hidden="false" customHeight="false" outlineLevel="0" collapsed="false">
      <c r="A42" s="209" t="s">
        <v>272</v>
      </c>
      <c r="B42" s="228"/>
      <c r="C42" s="182"/>
      <c r="D42" s="184" t="n">
        <f aca="false">+D38*B42</f>
        <v>0</v>
      </c>
      <c r="E42" s="228"/>
      <c r="F42" s="70"/>
      <c r="G42" s="184" t="n">
        <f aca="false">+G38*E42</f>
        <v>0</v>
      </c>
      <c r="H42" s="228"/>
      <c r="I42" s="70"/>
      <c r="J42" s="184" t="n">
        <f aca="false">+J38*H42</f>
        <v>0</v>
      </c>
      <c r="K42" s="228"/>
      <c r="L42" s="182"/>
      <c r="M42" s="184" t="n">
        <f aca="false">+M38*K42</f>
        <v>0</v>
      </c>
      <c r="N42" s="228"/>
      <c r="O42" s="182"/>
      <c r="P42" s="184" t="n">
        <f aca="false">+P38*N42</f>
        <v>0</v>
      </c>
      <c r="Q42" s="228"/>
      <c r="R42" s="182"/>
      <c r="S42" s="184" t="n">
        <f aca="false">+S38*Q42</f>
        <v>0</v>
      </c>
      <c r="T42" s="228"/>
      <c r="U42" s="182"/>
      <c r="V42" s="184" t="n">
        <f aca="false">+V38*T42</f>
        <v>0</v>
      </c>
      <c r="W42" s="229" t="n">
        <f aca="false">+J42+G42+D42+M42+P42+S42+V42</f>
        <v>0</v>
      </c>
    </row>
    <row r="43" s="53" customFormat="true" ht="15" hidden="false" customHeight="false" outlineLevel="0" collapsed="false">
      <c r="A43" s="209"/>
      <c r="B43" s="190"/>
      <c r="C43" s="182"/>
      <c r="D43" s="185"/>
      <c r="E43" s="190"/>
      <c r="F43" s="70"/>
      <c r="G43" s="185"/>
      <c r="H43" s="190"/>
      <c r="I43" s="70"/>
      <c r="J43" s="185"/>
      <c r="K43" s="190"/>
      <c r="L43" s="70"/>
      <c r="M43" s="185"/>
      <c r="N43" s="191"/>
      <c r="O43" s="70"/>
      <c r="P43" s="185"/>
      <c r="Q43" s="191"/>
      <c r="R43" s="70"/>
      <c r="S43" s="185"/>
      <c r="T43" s="191"/>
      <c r="U43" s="70"/>
      <c r="V43" s="185"/>
      <c r="W43" s="230"/>
    </row>
    <row r="44" s="53" customFormat="true" ht="15.75" hidden="false" customHeight="false" outlineLevel="0" collapsed="false">
      <c r="A44" s="219"/>
      <c r="B44" s="231"/>
      <c r="C44" s="232"/>
      <c r="D44" s="233"/>
      <c r="E44" s="231"/>
      <c r="F44" s="234"/>
      <c r="G44" s="233"/>
      <c r="H44" s="231"/>
      <c r="I44" s="234"/>
      <c r="J44" s="233"/>
      <c r="K44" s="231"/>
      <c r="L44" s="234"/>
      <c r="M44" s="233"/>
      <c r="N44" s="235"/>
      <c r="O44" s="234"/>
      <c r="P44" s="233"/>
      <c r="Q44" s="235"/>
      <c r="R44" s="234"/>
      <c r="S44" s="233"/>
      <c r="T44" s="235"/>
      <c r="U44" s="234"/>
      <c r="V44" s="233"/>
      <c r="W44" s="236" t="n">
        <f aca="false">+B42+E42+H42+K42+N42+Q42+T42</f>
        <v>0</v>
      </c>
    </row>
    <row r="45" s="53" customFormat="true" ht="15" hidden="false" customHeight="false" outlineLevel="0" collapsed="false">
      <c r="C45" s="52"/>
      <c r="N45" s="86"/>
      <c r="Q45" s="86"/>
    </row>
    <row r="46" s="53" customFormat="true" ht="15" hidden="true" customHeight="true" outlineLevel="1" collapsed="false">
      <c r="C46" s="52"/>
      <c r="N46" s="86"/>
      <c r="Q46" s="86"/>
    </row>
    <row r="47" s="53" customFormat="true" ht="15" hidden="true" customHeight="true" outlineLevel="1" collapsed="false">
      <c r="A47" s="136" t="s">
        <v>273</v>
      </c>
      <c r="C47" s="52"/>
      <c r="N47" s="86"/>
      <c r="Q47" s="86"/>
      <c r="W47" s="237" t="s">
        <v>271</v>
      </c>
      <c r="X47" s="238" t="s">
        <v>273</v>
      </c>
    </row>
    <row r="48" s="53" customFormat="true" ht="15" hidden="true" customHeight="true" outlineLevel="1" collapsed="false">
      <c r="A48" s="53" t="s">
        <v>80</v>
      </c>
      <c r="C48" s="52"/>
      <c r="D48" s="197" t="n">
        <f aca="false">+D42</f>
        <v>0</v>
      </c>
      <c r="E48" s="197"/>
      <c r="F48" s="197"/>
      <c r="G48" s="197" t="n">
        <f aca="false">+G42</f>
        <v>0</v>
      </c>
      <c r="H48" s="197"/>
      <c r="I48" s="197"/>
      <c r="J48" s="197" t="n">
        <f aca="false">+J42</f>
        <v>0</v>
      </c>
      <c r="K48" s="197"/>
      <c r="L48" s="197"/>
      <c r="M48" s="197" t="n">
        <f aca="false">+M42</f>
        <v>0</v>
      </c>
      <c r="N48" s="197"/>
      <c r="O48" s="197"/>
      <c r="P48" s="197" t="n">
        <f aca="false">+P42</f>
        <v>0</v>
      </c>
      <c r="Q48" s="197"/>
      <c r="R48" s="197"/>
      <c r="S48" s="197" t="n">
        <f aca="false">+S42</f>
        <v>0</v>
      </c>
      <c r="T48" s="197"/>
      <c r="U48" s="197"/>
      <c r="V48" s="197" t="n">
        <f aca="false">+V42</f>
        <v>0</v>
      </c>
      <c r="W48" s="239" t="n">
        <f aca="false">SUM(B48:V48)</f>
        <v>0</v>
      </c>
      <c r="X48" s="237" t="s">
        <v>80</v>
      </c>
    </row>
    <row r="49" s="53" customFormat="true" ht="15" hidden="true" customHeight="true" outlineLevel="1" collapsed="false">
      <c r="A49" s="53" t="s">
        <v>123</v>
      </c>
      <c r="C49" s="52"/>
      <c r="D49" s="52" t="n">
        <f aca="false">D48/1.16</f>
        <v>0</v>
      </c>
      <c r="G49" s="52" t="n">
        <f aca="false">G48/1.16</f>
        <v>0</v>
      </c>
      <c r="J49" s="52" t="n">
        <f aca="false">J48/1.16</f>
        <v>0</v>
      </c>
      <c r="M49" s="52" t="n">
        <f aca="false">M48/1.16</f>
        <v>0</v>
      </c>
      <c r="N49" s="86"/>
      <c r="P49" s="52" t="n">
        <f aca="false">P48/1.16</f>
        <v>0</v>
      </c>
      <c r="Q49" s="86"/>
      <c r="S49" s="52" t="n">
        <f aca="false">S48/1.16</f>
        <v>0</v>
      </c>
      <c r="V49" s="52" t="n">
        <f aca="false">V48/1.14</f>
        <v>0</v>
      </c>
      <c r="W49" s="239" t="n">
        <f aca="false">SUM(B49:V49)</f>
        <v>0</v>
      </c>
      <c r="X49" s="237" t="s">
        <v>123</v>
      </c>
    </row>
    <row r="50" customFormat="false" ht="15" hidden="true" customHeight="false" outlineLevel="1" collapsed="false">
      <c r="A50" s="53" t="s">
        <v>125</v>
      </c>
      <c r="B50" s="53"/>
      <c r="C50" s="52"/>
      <c r="D50" s="52" t="n">
        <f aca="false">D48/1.16*0.16</f>
        <v>0</v>
      </c>
      <c r="E50" s="53"/>
      <c r="F50" s="53"/>
      <c r="G50" s="52" t="n">
        <f aca="false">G48/1.16*0.16</f>
        <v>0</v>
      </c>
      <c r="H50" s="53"/>
      <c r="I50" s="53"/>
      <c r="J50" s="52" t="n">
        <f aca="false">J48/1.16*0.16</f>
        <v>0</v>
      </c>
      <c r="K50" s="53"/>
      <c r="L50" s="53"/>
      <c r="M50" s="52" t="n">
        <f aca="false">M48/1.16*0.16</f>
        <v>0</v>
      </c>
      <c r="N50" s="86"/>
      <c r="O50" s="53"/>
      <c r="P50" s="52" t="n">
        <f aca="false">P48/1.16*0.16</f>
        <v>0</v>
      </c>
      <c r="Q50" s="86"/>
      <c r="R50" s="53"/>
      <c r="S50" s="52" t="n">
        <f aca="false">S48/1.16*0.16</f>
        <v>0</v>
      </c>
      <c r="T50" s="53"/>
      <c r="U50" s="53"/>
      <c r="V50" s="52" t="n">
        <f aca="false">V48/1.14*0.14</f>
        <v>0</v>
      </c>
      <c r="W50" s="239" t="n">
        <f aca="false">SUM(B50:V50)</f>
        <v>0</v>
      </c>
      <c r="X50" s="237" t="str">
        <f aca="false">A50</f>
        <v>Social Security (16 %)</v>
      </c>
      <c r="Y50" s="53"/>
      <c r="Z50" s="53"/>
      <c r="AA50" s="53"/>
      <c r="AB50" s="53"/>
      <c r="AC50" s="53"/>
      <c r="AD50" s="53"/>
      <c r="AE50" s="53"/>
    </row>
    <row r="51" customFormat="false" ht="15" hidden="true" customHeight="false" outlineLevel="1" collapsed="false"/>
    <row r="52" customFormat="false" ht="15" hidden="false" customHeight="false" outlineLevel="0" collapsed="false"/>
    <row r="53" customFormat="false" ht="15" hidden="false" customHeight="false" outlineLevel="0" collapsed="false"/>
    <row r="54" customFormat="false" ht="15" hidden="false" customHeight="false" outlineLevel="0" collapsed="false"/>
    <row r="55" customFormat="false" ht="15" hidden="false" customHeight="false" outlineLevel="0" collapsed="false"/>
    <row r="56" customFormat="false" ht="15" hidden="false" customHeight="false" outlineLevel="0" collapsed="false"/>
    <row r="57" customFormat="false" ht="15" hidden="false" customHeight="false" outlineLevel="0" collapsed="false"/>
    <row r="58" customFormat="false" ht="15" hidden="false" customHeight="false" outlineLevel="0" collapsed="false"/>
  </sheetData>
  <sheetProtection sheet="true" password="c7ac" objects="true" scenarios="true"/>
  <mergeCells count="7">
    <mergeCell ref="B2:C2"/>
    <mergeCell ref="B3:C3"/>
    <mergeCell ref="B4:C4"/>
    <mergeCell ref="B5:C5"/>
    <mergeCell ref="B6:C6"/>
    <mergeCell ref="B7:C7"/>
    <mergeCell ref="B8:C8"/>
  </mergeCells>
  <conditionalFormatting sqref="D2 G2 J2:V2">
    <cfRule type="cellIs" priority="2" operator="between" aboveAverage="0" equalAverage="0" bottom="0" percent="0" rank="0" text="" dxfId="0">
      <formula>$Y$5</formula>
      <formula>$Y$14</formula>
    </cfRule>
  </conditionalFormatting>
  <dataValidations count="2">
    <dataValidation allowBlank="true" operator="between" showDropDown="false" showErrorMessage="true" showInputMessage="true" sqref="D2 G2 J2:V2" type="list">
      <formula1>$Y$4:$Y$14</formula1>
      <formula2>0</formula2>
    </dataValidation>
    <dataValidation allowBlank="true" operator="between" showDropDown="false" showErrorMessage="true" showInputMessage="true" sqref="D9" type="list">
      <formula1>$AB$26:$AB$27</formula1>
      <formula2>0</formula2>
    </dataValidation>
  </dataValidations>
  <printOptions headings="false" gridLines="false" gridLinesSet="true" horizontalCentered="false" verticalCentered="false"/>
  <pageMargins left="0.196527777777778" right="0.196527777777778" top="0.590277777777778" bottom="0.7875" header="0.511805555555555" footer="0.39375"/>
  <pageSetup paperSize="1"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&amp;L&amp;8&amp;F, &amp;A, 11.07.2019 / AG</oddFooter>
  </headerFooter>
  <legacyDrawing r:id="rId2"/>
</worksheet>
</file>

<file path=xl/worksheets/sheet7.xml><?xml version="1.0" encoding="utf-8"?>
<worksheet xmlns="http://schemas.openxmlformats.org/spreadsheetml/2006/main" xmlns:r="http://schemas.openxmlformats.org/officeDocument/2006/relationships">
  <sheetPr filterMode="false">
    <pageSetUpPr fitToPage="true"/>
  </sheetPr>
  <dimension ref="A1:T4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2.75" zeroHeight="false" outlineLevelRow="1" outlineLevelCol="1"/>
  <cols>
    <col collapsed="false" customWidth="true" hidden="false" outlineLevel="0" max="1" min="1" style="3" width="19.71"/>
    <col collapsed="false" customWidth="true" hidden="false" outlineLevel="0" max="2" min="2" style="3" width="7.29"/>
    <col collapsed="false" customWidth="true" hidden="false" outlineLevel="0" max="3" min="3" style="131" width="11.29"/>
    <col collapsed="false" customWidth="true" hidden="false" outlineLevel="0" max="4" min="4" style="3" width="16.14"/>
    <col collapsed="false" customWidth="true" hidden="false" outlineLevel="0" max="5" min="5" style="3" width="5.57"/>
    <col collapsed="false" customWidth="true" hidden="false" outlineLevel="0" max="6" min="6" style="3" width="8.57"/>
    <col collapsed="false" customWidth="true" hidden="false" outlineLevel="0" max="7" min="7" style="3" width="17"/>
    <col collapsed="false" customWidth="true" hidden="false" outlineLevel="0" max="8" min="8" style="3" width="5.57"/>
    <col collapsed="false" customWidth="true" hidden="false" outlineLevel="0" max="9" min="9" style="3" width="8.57"/>
    <col collapsed="false" customWidth="true" hidden="false" outlineLevel="0" max="10" min="10" style="3" width="17"/>
    <col collapsed="false" customWidth="true" hidden="false" outlineLevel="0" max="11" min="11" style="3" width="5.57"/>
    <col collapsed="false" customWidth="true" hidden="false" outlineLevel="0" max="12" min="12" style="3" width="8.57"/>
    <col collapsed="false" customWidth="true" hidden="false" outlineLevel="0" max="13" min="13" style="3" width="17"/>
    <col collapsed="false" customWidth="true" hidden="false" outlineLevel="0" max="14" min="14" style="3" width="15.15"/>
    <col collapsed="false" customWidth="true" hidden="false" outlineLevel="0" max="15" min="15" style="3" width="19.85"/>
    <col collapsed="false" customWidth="true" hidden="true" outlineLevel="1" max="16" min="16" style="3" width="19"/>
    <col collapsed="false" customWidth="true" hidden="true" outlineLevel="1" max="17" min="17" style="3" width="12.71"/>
    <col collapsed="false" customWidth="true" hidden="true" outlineLevel="1" max="18" min="18" style="3" width="9.14"/>
    <col collapsed="false" customWidth="true" hidden="true" outlineLevel="1" max="19" min="19" style="3" width="10.85"/>
    <col collapsed="false" customWidth="true" hidden="true" outlineLevel="1" max="20" min="20" style="3" width="11.99"/>
    <col collapsed="false" customWidth="true" hidden="false" outlineLevel="0" max="1025" min="21" style="3" width="9.14"/>
  </cols>
  <sheetData>
    <row r="1" customFormat="false" ht="23.25" hidden="false" customHeight="false" outlineLevel="0" collapsed="false">
      <c r="A1" s="154" t="s">
        <v>276</v>
      </c>
    </row>
    <row r="2" s="158" customFormat="true" ht="15" hidden="false" customHeight="true" outlineLevel="0" collapsed="false">
      <c r="A2" s="155" t="s">
        <v>213</v>
      </c>
      <c r="B2" s="156" t="s">
        <v>214</v>
      </c>
      <c r="C2" s="156"/>
      <c r="D2" s="242"/>
      <c r="G2" s="242" t="s">
        <v>277</v>
      </c>
      <c r="J2" s="242"/>
      <c r="K2" s="159"/>
      <c r="L2" s="159"/>
      <c r="M2" s="242"/>
      <c r="N2" s="159"/>
      <c r="P2" s="158" t="s">
        <v>217</v>
      </c>
      <c r="Q2" s="161" t="n">
        <v>43466</v>
      </c>
      <c r="S2" s="158" t="s">
        <v>245</v>
      </c>
      <c r="T2" s="193" t="s">
        <v>246</v>
      </c>
    </row>
    <row r="3" s="53" customFormat="true" ht="15" hidden="false" customHeight="true" outlineLevel="0" collapsed="false">
      <c r="B3" s="156" t="s">
        <v>218</v>
      </c>
      <c r="C3" s="156"/>
      <c r="D3" s="162" t="s">
        <v>219</v>
      </c>
      <c r="K3" s="164"/>
      <c r="L3" s="164"/>
      <c r="M3" s="164"/>
      <c r="N3" s="164"/>
      <c r="S3" s="194" t="s">
        <v>248</v>
      </c>
      <c r="T3" s="168" t="n">
        <f aca="false">'PK-Sätze'!G4</f>
        <v>9.4</v>
      </c>
    </row>
    <row r="4" s="53" customFormat="true" ht="15" hidden="false" customHeight="true" outlineLevel="0" collapsed="false">
      <c r="A4" s="163" t="s">
        <v>220</v>
      </c>
      <c r="B4" s="156" t="s">
        <v>221</v>
      </c>
      <c r="C4" s="156"/>
      <c r="D4" s="164" t="s">
        <v>222</v>
      </c>
      <c r="K4" s="164"/>
      <c r="L4" s="164"/>
      <c r="M4" s="164"/>
      <c r="N4" s="164"/>
      <c r="S4" s="194" t="s">
        <v>250</v>
      </c>
      <c r="T4" s="168" t="n">
        <f aca="false">'PK-Sätze'!G5</f>
        <v>11.65</v>
      </c>
    </row>
    <row r="5" s="53" customFormat="true" ht="15" hidden="false" customHeight="true" outlineLevel="0" collapsed="false">
      <c r="A5" s="165"/>
      <c r="B5" s="156" t="s">
        <v>224</v>
      </c>
      <c r="C5" s="156"/>
      <c r="D5" s="166"/>
      <c r="S5" s="194" t="s">
        <v>252</v>
      </c>
      <c r="T5" s="168" t="n">
        <f aca="false">'PK-Sätze'!G6</f>
        <v>17.7</v>
      </c>
    </row>
    <row r="6" s="53" customFormat="true" ht="15" hidden="false" customHeight="true" outlineLevel="0" collapsed="false">
      <c r="B6" s="156" t="s">
        <v>226</v>
      </c>
      <c r="C6" s="156"/>
      <c r="D6" s="167"/>
      <c r="S6" s="194" t="s">
        <v>254</v>
      </c>
      <c r="T6" s="168" t="n">
        <f aca="false">'PK-Sätze'!G6</f>
        <v>17.7</v>
      </c>
    </row>
    <row r="7" s="53" customFormat="true" ht="15" hidden="false" customHeight="true" outlineLevel="0" collapsed="false">
      <c r="B7" s="156" t="s">
        <v>228</v>
      </c>
      <c r="C7" s="156"/>
      <c r="D7" s="167"/>
      <c r="S7" s="194" t="s">
        <v>255</v>
      </c>
      <c r="T7" s="168" t="n">
        <f aca="false">'PK-Sätze'!G7</f>
        <v>22.55</v>
      </c>
    </row>
    <row r="8" s="53" customFormat="true" ht="15" hidden="false" customHeight="true" outlineLevel="0" collapsed="false">
      <c r="B8" s="156" t="s">
        <v>230</v>
      </c>
      <c r="C8" s="156"/>
      <c r="D8" s="167"/>
      <c r="T8" s="164"/>
    </row>
    <row r="9" s="53" customFormat="true" ht="15.75" hidden="false" customHeight="false" outlineLevel="0" collapsed="false">
      <c r="C9" s="52"/>
      <c r="Q9" s="164"/>
      <c r="T9" s="164"/>
    </row>
    <row r="10" s="53" customFormat="true" ht="15" hidden="false" customHeight="false" outlineLevel="0" collapsed="false">
      <c r="B10" s="243"/>
      <c r="C10" s="177"/>
      <c r="D10" s="180"/>
      <c r="E10" s="243"/>
      <c r="F10" s="177"/>
      <c r="G10" s="179"/>
      <c r="H10" s="243"/>
      <c r="I10" s="177"/>
      <c r="J10" s="180"/>
      <c r="K10" s="243"/>
      <c r="L10" s="177"/>
      <c r="M10" s="180"/>
      <c r="T10" s="164"/>
    </row>
    <row r="11" s="53" customFormat="true" ht="15" hidden="false" customHeight="false" outlineLevel="0" collapsed="false">
      <c r="A11" s="53" t="s">
        <v>278</v>
      </c>
      <c r="B11" s="181" t="n">
        <v>1</v>
      </c>
      <c r="C11" s="182" t="n">
        <f aca="false">IF(D2=$P$10,$Q$10,IF(D2=$P$11,$Q$11,IF(D2=$P$12,$Q$12,IF(D2=$P13,$Q13,IF(D2=$P14,$Q14,IF(D2=$P15,$Q15,IF(D2=$P16,$Q16,0)))))))</f>
        <v>0</v>
      </c>
      <c r="D11" s="185"/>
      <c r="E11" s="181" t="n">
        <v>1</v>
      </c>
      <c r="F11" s="182" t="n">
        <f aca="false">IF(G2=$P$10,$Q$10,IF(G2=$P$11,$Q$11,IF(G2=$P$12,$Q$12,IF(G2=$P13,$Q13,IF(G2=$P14,$Q14,IF(G2=$P15,$Q15,IF(G2=$P16,$Q16,0)))))))</f>
        <v>50040</v>
      </c>
      <c r="G11" s="184"/>
      <c r="H11" s="181" t="n">
        <v>1</v>
      </c>
      <c r="I11" s="182" t="n">
        <f aca="false">IF(J2=$P$10,$Q$10,IF(J2=$P$11,$Q$11,IF(J2=$P$12,$Q$12,IF(J2=$P13,$Q13,IF(J2=$P14,$Q14,IF(J2=$P15,$Q15,IF(J2=$P16,$Q16,0)))))))</f>
        <v>0</v>
      </c>
      <c r="J11" s="185"/>
      <c r="K11" s="181" t="n">
        <v>1</v>
      </c>
      <c r="L11" s="182" t="n">
        <f aca="false">IF(M2=$P$10,$Q$10,IF(M2=$P$11,$Q$11,IF(M2=$P$12,$Q$12,IF(M2=$P13,$Q13,IF(M2=$P14,$Q14,IF(M2=$P15,$Q15,IF(M2=$P16,$Q16,0)))))))</f>
        <v>0</v>
      </c>
      <c r="M11" s="185"/>
      <c r="T11" s="164"/>
    </row>
    <row r="12" s="136" customFormat="true" ht="15" hidden="false" customHeight="false" outlineLevel="0" collapsed="false">
      <c r="A12" s="136" t="s">
        <v>239</v>
      </c>
      <c r="B12" s="186" t="n">
        <f aca="false">+$D$5</f>
        <v>0</v>
      </c>
      <c r="C12" s="187" t="n">
        <f aca="false">(+C11+C10)*B12</f>
        <v>0</v>
      </c>
      <c r="D12" s="188"/>
      <c r="E12" s="186" t="n">
        <f aca="false">+$D$5</f>
        <v>0</v>
      </c>
      <c r="F12" s="187" t="n">
        <f aca="false">(+F11+F10)*E12</f>
        <v>0</v>
      </c>
      <c r="G12" s="188"/>
      <c r="H12" s="186" t="n">
        <f aca="false">+$D$5</f>
        <v>0</v>
      </c>
      <c r="I12" s="187" t="n">
        <f aca="false">(+I11+I10)*H12</f>
        <v>0</v>
      </c>
      <c r="J12" s="188"/>
      <c r="K12" s="186" t="n">
        <f aca="false">+$D$5</f>
        <v>0</v>
      </c>
      <c r="L12" s="187" t="n">
        <f aca="false">(+L11+L10)*K12</f>
        <v>0</v>
      </c>
      <c r="M12" s="188"/>
      <c r="P12" s="53"/>
      <c r="Q12" s="53"/>
      <c r="S12" s="53"/>
      <c r="T12" s="164"/>
    </row>
    <row r="13" s="53" customFormat="true" ht="15" hidden="false" customHeight="false" outlineLevel="0" collapsed="false">
      <c r="B13" s="190"/>
      <c r="C13" s="182"/>
      <c r="D13" s="185"/>
      <c r="E13" s="190"/>
      <c r="F13" s="70"/>
      <c r="G13" s="185"/>
      <c r="H13" s="190"/>
      <c r="I13" s="70"/>
      <c r="J13" s="185"/>
      <c r="K13" s="190"/>
      <c r="L13" s="70"/>
      <c r="M13" s="185"/>
      <c r="Q13" s="164"/>
      <c r="T13" s="164"/>
    </row>
    <row r="14" s="53" customFormat="true" ht="15" hidden="true" customHeight="true" outlineLevel="1" collapsed="false">
      <c r="A14" s="53" t="s">
        <v>243</v>
      </c>
      <c r="B14" s="192" t="n">
        <v>0.16</v>
      </c>
      <c r="C14" s="182" t="n">
        <f aca="false">+$B$14*C12</f>
        <v>0</v>
      </c>
      <c r="D14" s="185"/>
      <c r="E14" s="190"/>
      <c r="F14" s="182" t="n">
        <f aca="false">+$B$14*F12</f>
        <v>0</v>
      </c>
      <c r="G14" s="185"/>
      <c r="H14" s="190"/>
      <c r="I14" s="182" t="n">
        <f aca="false">+$B$14*I12</f>
        <v>0</v>
      </c>
      <c r="J14" s="185"/>
      <c r="K14" s="190"/>
      <c r="L14" s="182" t="n">
        <f aca="false">+$B$14*L12</f>
        <v>0</v>
      </c>
      <c r="M14" s="185"/>
      <c r="P14" s="53" t="s">
        <v>277</v>
      </c>
      <c r="Q14" s="53" t="n">
        <v>50040</v>
      </c>
      <c r="T14" s="164"/>
    </row>
    <row r="15" s="53" customFormat="true" ht="15" hidden="true" customHeight="true" outlineLevel="1" collapsed="false">
      <c r="A15" s="53" t="s">
        <v>247</v>
      </c>
      <c r="B15" s="192"/>
      <c r="C15" s="182" t="n">
        <f aca="false">+$B$15*C12</f>
        <v>0</v>
      </c>
      <c r="D15" s="185"/>
      <c r="E15" s="190"/>
      <c r="F15" s="182" t="n">
        <f aca="false">+$B$15*F12</f>
        <v>0</v>
      </c>
      <c r="G15" s="185"/>
      <c r="H15" s="190"/>
      <c r="I15" s="182" t="n">
        <f aca="false">+$B$15*I12</f>
        <v>0</v>
      </c>
      <c r="J15" s="185"/>
      <c r="K15" s="190"/>
      <c r="L15" s="182" t="n">
        <f aca="false">+$B$15*L12</f>
        <v>0</v>
      </c>
      <c r="M15" s="185"/>
      <c r="P15" s="53" t="s">
        <v>279</v>
      </c>
      <c r="Q15" s="53" t="n">
        <v>50040</v>
      </c>
      <c r="T15" s="164"/>
    </row>
    <row r="16" s="53" customFormat="true" ht="15" hidden="true" customHeight="true" outlineLevel="1" collapsed="false">
      <c r="A16" s="53" t="s">
        <v>249</v>
      </c>
      <c r="B16" s="192"/>
      <c r="C16" s="182" t="n">
        <f aca="false">+$B$16*C12</f>
        <v>0</v>
      </c>
      <c r="D16" s="185"/>
      <c r="E16" s="190"/>
      <c r="F16" s="182" t="n">
        <f aca="false">+$B$16*F12</f>
        <v>0</v>
      </c>
      <c r="G16" s="185"/>
      <c r="H16" s="190"/>
      <c r="I16" s="182" t="n">
        <f aca="false">+$B$16*I12</f>
        <v>0</v>
      </c>
      <c r="J16" s="185"/>
      <c r="K16" s="190"/>
      <c r="L16" s="182" t="n">
        <f aca="false">+$B$16*L12</f>
        <v>0</v>
      </c>
      <c r="M16" s="185"/>
      <c r="P16" s="53" t="s">
        <v>280</v>
      </c>
      <c r="Q16" s="53" t="n">
        <v>50040</v>
      </c>
      <c r="T16" s="164"/>
    </row>
    <row r="17" s="53" customFormat="true" ht="15" hidden="true" customHeight="true" outlineLevel="1" collapsed="false">
      <c r="A17" s="53" t="s">
        <v>251</v>
      </c>
      <c r="B17" s="192"/>
      <c r="C17" s="182" t="n">
        <f aca="false">+$B$17*C12</f>
        <v>0</v>
      </c>
      <c r="D17" s="185"/>
      <c r="E17" s="190"/>
      <c r="F17" s="182" t="n">
        <f aca="false">+$B$17*F12</f>
        <v>0</v>
      </c>
      <c r="G17" s="185"/>
      <c r="H17" s="190"/>
      <c r="I17" s="182" t="n">
        <f aca="false">+$B$17*I12</f>
        <v>0</v>
      </c>
      <c r="J17" s="185"/>
      <c r="K17" s="190"/>
      <c r="L17" s="182" t="n">
        <f aca="false">+$B$17*L12</f>
        <v>0</v>
      </c>
      <c r="M17" s="185"/>
      <c r="T17" s="164"/>
    </row>
    <row r="18" s="53" customFormat="true" ht="15" hidden="true" customHeight="true" outlineLevel="1" collapsed="false">
      <c r="B18" s="190"/>
      <c r="C18" s="182"/>
      <c r="D18" s="185"/>
      <c r="E18" s="190"/>
      <c r="F18" s="182"/>
      <c r="G18" s="185"/>
      <c r="H18" s="190"/>
      <c r="I18" s="182"/>
      <c r="J18" s="185"/>
      <c r="K18" s="190"/>
      <c r="L18" s="182"/>
      <c r="M18" s="185"/>
      <c r="P18" s="53" t="s">
        <v>219</v>
      </c>
      <c r="Q18" s="53" t="s">
        <v>222</v>
      </c>
      <c r="T18" s="164"/>
    </row>
    <row r="19" s="53" customFormat="true" ht="15" hidden="true" customHeight="true" outlineLevel="1" collapsed="false">
      <c r="A19" s="53" t="s">
        <v>281</v>
      </c>
      <c r="B19" s="192"/>
      <c r="C19" s="182" t="n">
        <f aca="false">IF($D$4="Standardplan",C12*$B$19,"")</f>
        <v>0</v>
      </c>
      <c r="D19" s="185"/>
      <c r="E19" s="190"/>
      <c r="F19" s="182" t="n">
        <f aca="false">IF($D$4="Standardplan",F12*$B$19,"")</f>
        <v>0</v>
      </c>
      <c r="G19" s="185"/>
      <c r="H19" s="190"/>
      <c r="I19" s="182" t="n">
        <f aca="false">IF($D$4="Standardplan",I12*$B$19,"")</f>
        <v>0</v>
      </c>
      <c r="J19" s="185"/>
      <c r="K19" s="190"/>
      <c r="L19" s="182" t="n">
        <f aca="false">IF($D$4="Standardplan",L12*$B$19,"")</f>
        <v>0</v>
      </c>
      <c r="M19" s="185"/>
      <c r="P19" s="53" t="s">
        <v>282</v>
      </c>
      <c r="Q19" s="53" t="s">
        <v>283</v>
      </c>
      <c r="T19" s="164"/>
    </row>
    <row r="20" s="53" customFormat="true" ht="15" hidden="true" customHeight="true" outlineLevel="1" collapsed="false">
      <c r="B20" s="190"/>
      <c r="C20" s="182"/>
      <c r="D20" s="185"/>
      <c r="E20" s="190"/>
      <c r="F20" s="70"/>
      <c r="G20" s="185"/>
      <c r="H20" s="190"/>
      <c r="I20" s="70"/>
      <c r="J20" s="185"/>
      <c r="K20" s="190"/>
      <c r="L20" s="70"/>
      <c r="M20" s="185"/>
      <c r="P20" s="53" t="s">
        <v>284</v>
      </c>
      <c r="Q20" s="53" t="s">
        <v>285</v>
      </c>
      <c r="T20" s="164"/>
    </row>
    <row r="21" s="53" customFormat="true" ht="15" hidden="true" customHeight="true" outlineLevel="1" collapsed="false">
      <c r="A21" s="53" t="s">
        <v>253</v>
      </c>
      <c r="B21" s="190"/>
      <c r="C21" s="189"/>
      <c r="D21" s="185"/>
      <c r="E21" s="190"/>
      <c r="F21" s="70"/>
      <c r="G21" s="185"/>
      <c r="H21" s="190"/>
      <c r="I21" s="70"/>
      <c r="J21" s="185"/>
      <c r="K21" s="190"/>
      <c r="L21" s="70"/>
      <c r="M21" s="185"/>
      <c r="T21" s="164"/>
    </row>
    <row r="22" s="53" customFormat="true" ht="15" hidden="true" customHeight="true" outlineLevel="1" collapsed="false">
      <c r="A22" s="53" t="s">
        <v>261</v>
      </c>
      <c r="B22" s="244"/>
      <c r="C22" s="182" t="n">
        <f aca="false">IF($D$7&lt;2,$D$7*B22,B22*1)</f>
        <v>0</v>
      </c>
      <c r="D22" s="185"/>
      <c r="E22" s="190"/>
      <c r="F22" s="182" t="n">
        <f aca="false">+C22</f>
        <v>0</v>
      </c>
      <c r="G22" s="185"/>
      <c r="H22" s="190"/>
      <c r="I22" s="182" t="n">
        <f aca="false">+F22</f>
        <v>0</v>
      </c>
      <c r="J22" s="185"/>
      <c r="K22" s="190"/>
      <c r="L22" s="182" t="n">
        <f aca="false">+I22</f>
        <v>0</v>
      </c>
      <c r="M22" s="185"/>
      <c r="T22" s="164"/>
    </row>
    <row r="23" s="53" customFormat="true" ht="15" hidden="true" customHeight="true" outlineLevel="1" collapsed="false">
      <c r="A23" s="53" t="s">
        <v>262</v>
      </c>
      <c r="B23" s="244"/>
      <c r="C23" s="182" t="n">
        <f aca="false">IF($D$7&gt;1,($D$7-1)*B23,0)</f>
        <v>0</v>
      </c>
      <c r="D23" s="185"/>
      <c r="E23" s="190"/>
      <c r="F23" s="182" t="n">
        <f aca="false">+C23</f>
        <v>0</v>
      </c>
      <c r="G23" s="185"/>
      <c r="H23" s="190"/>
      <c r="I23" s="182" t="n">
        <f aca="false">+F23</f>
        <v>0</v>
      </c>
      <c r="J23" s="185"/>
      <c r="K23" s="190"/>
      <c r="L23" s="182" t="n">
        <f aca="false">+I23</f>
        <v>0</v>
      </c>
      <c r="M23" s="185"/>
      <c r="T23" s="164"/>
    </row>
    <row r="24" s="53" customFormat="true" ht="15" hidden="true" customHeight="true" outlineLevel="1" collapsed="false">
      <c r="A24" s="53" t="s">
        <v>263</v>
      </c>
      <c r="B24" s="244"/>
      <c r="C24" s="182" t="n">
        <f aca="false">+D8*B24</f>
        <v>0</v>
      </c>
      <c r="D24" s="185"/>
      <c r="E24" s="190"/>
      <c r="F24" s="182" t="n">
        <f aca="false">+C24</f>
        <v>0</v>
      </c>
      <c r="G24" s="185"/>
      <c r="H24" s="190"/>
      <c r="I24" s="182" t="n">
        <f aca="false">+F24</f>
        <v>0</v>
      </c>
      <c r="J24" s="185"/>
      <c r="K24" s="190"/>
      <c r="L24" s="182" t="n">
        <f aca="false">+I24</f>
        <v>0</v>
      </c>
      <c r="M24" s="185"/>
      <c r="T24" s="164"/>
    </row>
    <row r="25" s="53" customFormat="true" ht="15" hidden="true" customHeight="true" outlineLevel="1" collapsed="false">
      <c r="B25" s="200"/>
      <c r="C25" s="182"/>
      <c r="D25" s="185"/>
      <c r="E25" s="190"/>
      <c r="F25" s="70"/>
      <c r="G25" s="185"/>
      <c r="H25" s="190"/>
      <c r="I25" s="70"/>
      <c r="J25" s="185"/>
      <c r="K25" s="190"/>
      <c r="L25" s="70"/>
      <c r="M25" s="185"/>
    </row>
    <row r="26" s="53" customFormat="true" ht="15" hidden="false" customHeight="true" outlineLevel="0" collapsed="false">
      <c r="A26" s="201"/>
      <c r="B26" s="245"/>
      <c r="C26" s="203"/>
      <c r="D26" s="204"/>
      <c r="E26" s="190"/>
      <c r="F26" s="201"/>
      <c r="G26" s="204"/>
      <c r="H26" s="190"/>
      <c r="I26" s="201"/>
      <c r="J26" s="204"/>
      <c r="K26" s="190"/>
      <c r="L26" s="201"/>
      <c r="M26" s="204"/>
      <c r="N26" s="205"/>
    </row>
    <row r="27" s="53" customFormat="true" ht="15" hidden="false" customHeight="false" outlineLevel="0" collapsed="false">
      <c r="A27" s="206"/>
      <c r="B27" s="245"/>
      <c r="C27" s="246" t="s">
        <v>286</v>
      </c>
      <c r="D27" s="185"/>
      <c r="E27" s="190"/>
      <c r="F27" s="246" t="s">
        <v>287</v>
      </c>
      <c r="G27" s="185"/>
      <c r="H27" s="190"/>
      <c r="I27" s="246" t="s">
        <v>288</v>
      </c>
      <c r="J27" s="185"/>
      <c r="K27" s="190"/>
      <c r="L27" s="246" t="s">
        <v>289</v>
      </c>
      <c r="M27" s="185"/>
      <c r="N27" s="208" t="s">
        <v>264</v>
      </c>
    </row>
    <row r="28" s="53" customFormat="true" ht="15" hidden="false" customHeight="false" outlineLevel="0" collapsed="false">
      <c r="A28" s="209"/>
      <c r="B28" s="245"/>
      <c r="C28" s="210"/>
      <c r="D28" s="185"/>
      <c r="E28" s="190"/>
      <c r="F28" s="211" t="n">
        <v>1</v>
      </c>
      <c r="G28" s="185" t="s">
        <v>265</v>
      </c>
      <c r="H28" s="190"/>
      <c r="I28" s="211" t="n">
        <v>1</v>
      </c>
      <c r="J28" s="185" t="s">
        <v>265</v>
      </c>
      <c r="K28" s="190"/>
      <c r="L28" s="211" t="n">
        <v>1</v>
      </c>
      <c r="M28" s="185" t="s">
        <v>265</v>
      </c>
      <c r="N28" s="208"/>
    </row>
    <row r="29" s="53" customFormat="true" ht="15" hidden="false" customHeight="false" outlineLevel="0" collapsed="false">
      <c r="A29" s="209"/>
      <c r="B29" s="245"/>
      <c r="C29" s="212"/>
      <c r="D29" s="185"/>
      <c r="E29" s="190"/>
      <c r="F29" s="212"/>
      <c r="G29" s="185"/>
      <c r="H29" s="190"/>
      <c r="I29" s="212"/>
      <c r="J29" s="185"/>
      <c r="K29" s="190"/>
      <c r="L29" s="212"/>
      <c r="M29" s="185"/>
      <c r="N29" s="208"/>
    </row>
    <row r="30" s="53" customFormat="true" ht="15" hidden="false" customHeight="false" outlineLevel="0" collapsed="false">
      <c r="A30" s="209"/>
      <c r="B30" s="245"/>
      <c r="C30" s="212" t="s">
        <v>266</v>
      </c>
      <c r="D30" s="185" t="s">
        <v>267</v>
      </c>
      <c r="E30" s="190"/>
      <c r="F30" s="212" t="s">
        <v>266</v>
      </c>
      <c r="G30" s="185" t="s">
        <v>267</v>
      </c>
      <c r="H30" s="190"/>
      <c r="I30" s="212" t="s">
        <v>266</v>
      </c>
      <c r="J30" s="185" t="s">
        <v>267</v>
      </c>
      <c r="K30" s="190"/>
      <c r="L30" s="212" t="s">
        <v>266</v>
      </c>
      <c r="M30" s="185" t="s">
        <v>267</v>
      </c>
      <c r="N30" s="208"/>
    </row>
    <row r="31" s="53" customFormat="true" ht="15" hidden="false" customHeight="false" outlineLevel="0" collapsed="false">
      <c r="A31" s="209" t="s">
        <v>268</v>
      </c>
      <c r="B31" s="245"/>
      <c r="C31" s="212" t="n">
        <f aca="false">+C12+C22+C23+C24</f>
        <v>0</v>
      </c>
      <c r="D31" s="184" t="n">
        <f aca="false">+C31/12</f>
        <v>0</v>
      </c>
      <c r="E31" s="190"/>
      <c r="F31" s="212" t="n">
        <f aca="false">(+F12+F22+F23+F24)*F28</f>
        <v>0</v>
      </c>
      <c r="G31" s="184" t="n">
        <f aca="false">+F31/12</f>
        <v>0</v>
      </c>
      <c r="H31" s="190"/>
      <c r="I31" s="212" t="n">
        <f aca="false">(+I12+I22+I23+I24)*I28^2</f>
        <v>0</v>
      </c>
      <c r="J31" s="184" t="n">
        <f aca="false">+I31/12</f>
        <v>0</v>
      </c>
      <c r="K31" s="190"/>
      <c r="L31" s="212" t="n">
        <f aca="false">(+L12+L22+L23+L24)*L28^3</f>
        <v>0</v>
      </c>
      <c r="M31" s="184" t="n">
        <f aca="false">+L31/12</f>
        <v>0</v>
      </c>
      <c r="N31" s="213" t="n">
        <f aca="false">C31+F31+I31+L31</f>
        <v>0</v>
      </c>
    </row>
    <row r="32" s="53" customFormat="true" ht="15" hidden="false" customHeight="false" outlineLevel="0" collapsed="false">
      <c r="A32" s="209" t="s">
        <v>269</v>
      </c>
      <c r="B32" s="247"/>
      <c r="C32" s="212" t="n">
        <f aca="false">SUM(C14:C19)</f>
        <v>0</v>
      </c>
      <c r="D32" s="184" t="n">
        <f aca="false">+C32/12</f>
        <v>0</v>
      </c>
      <c r="E32" s="190"/>
      <c r="F32" s="212" t="n">
        <f aca="false">SUM(F14:F19)</f>
        <v>0</v>
      </c>
      <c r="G32" s="184" t="n">
        <f aca="false">+F32/12</f>
        <v>0</v>
      </c>
      <c r="H32" s="190"/>
      <c r="I32" s="212" t="n">
        <f aca="false">SUM(I14:I19)</f>
        <v>0</v>
      </c>
      <c r="J32" s="184" t="n">
        <f aca="false">+I32/12</f>
        <v>0</v>
      </c>
      <c r="K32" s="190"/>
      <c r="L32" s="212" t="n">
        <f aca="false">SUM(L14:L19)</f>
        <v>0</v>
      </c>
      <c r="M32" s="184" t="n">
        <f aca="false">+L32/12</f>
        <v>0</v>
      </c>
      <c r="N32" s="213" t="n">
        <f aca="false">C32+F32+I32+L32</f>
        <v>0</v>
      </c>
    </row>
    <row r="33" s="53" customFormat="true" ht="15" hidden="false" customHeight="false" outlineLevel="0" collapsed="false">
      <c r="A33" s="206" t="s">
        <v>270</v>
      </c>
      <c r="B33" s="248"/>
      <c r="C33" s="215" t="n">
        <f aca="false">+C32+C31</f>
        <v>0</v>
      </c>
      <c r="D33" s="216" t="n">
        <f aca="false">+D32+D31</f>
        <v>0</v>
      </c>
      <c r="E33" s="190"/>
      <c r="F33" s="215" t="n">
        <f aca="false">+F32+F31</f>
        <v>0</v>
      </c>
      <c r="G33" s="216" t="n">
        <f aca="false">+G32+G31</f>
        <v>0</v>
      </c>
      <c r="H33" s="190"/>
      <c r="I33" s="215" t="n">
        <f aca="false">+I32+I31</f>
        <v>0</v>
      </c>
      <c r="J33" s="216" t="n">
        <f aca="false">+J32+J31</f>
        <v>0</v>
      </c>
      <c r="K33" s="190"/>
      <c r="L33" s="215" t="n">
        <f aca="false">+L32+L31</f>
        <v>0</v>
      </c>
      <c r="M33" s="216" t="n">
        <f aca="false">+M32+M31</f>
        <v>0</v>
      </c>
      <c r="N33" s="218" t="n">
        <f aca="false">C33+F33+I33+L33</f>
        <v>0</v>
      </c>
    </row>
    <row r="34" s="53" customFormat="true" ht="15" hidden="false" customHeight="false" outlineLevel="0" collapsed="false">
      <c r="A34" s="219"/>
      <c r="B34" s="245"/>
      <c r="C34" s="221"/>
      <c r="D34" s="222"/>
      <c r="E34" s="190"/>
      <c r="F34" s="219"/>
      <c r="G34" s="222"/>
      <c r="H34" s="190"/>
      <c r="I34" s="219"/>
      <c r="J34" s="222"/>
      <c r="K34" s="190"/>
      <c r="L34" s="219"/>
      <c r="M34" s="222"/>
      <c r="N34" s="223"/>
    </row>
    <row r="35" s="53" customFormat="true" ht="15" hidden="false" customHeight="false" outlineLevel="0" collapsed="false">
      <c r="B35" s="190"/>
      <c r="C35" s="182"/>
      <c r="D35" s="185"/>
      <c r="E35" s="190"/>
      <c r="F35" s="70"/>
      <c r="G35" s="185"/>
      <c r="H35" s="190"/>
      <c r="I35" s="70"/>
      <c r="J35" s="185"/>
      <c r="K35" s="190"/>
      <c r="L35" s="70"/>
      <c r="M35" s="185"/>
    </row>
    <row r="36" s="53" customFormat="true" ht="15" hidden="false" customHeight="false" outlineLevel="0" collapsed="false">
      <c r="A36" s="201"/>
      <c r="B36" s="202"/>
      <c r="C36" s="225"/>
      <c r="D36" s="204"/>
      <c r="E36" s="202"/>
      <c r="F36" s="226"/>
      <c r="G36" s="204"/>
      <c r="H36" s="202"/>
      <c r="I36" s="226"/>
      <c r="J36" s="204"/>
      <c r="K36" s="202"/>
      <c r="L36" s="226"/>
      <c r="M36" s="204"/>
      <c r="N36" s="227" t="s">
        <v>271</v>
      </c>
    </row>
    <row r="37" s="53" customFormat="true" ht="15" hidden="false" customHeight="false" outlineLevel="0" collapsed="false">
      <c r="A37" s="209" t="s">
        <v>272</v>
      </c>
      <c r="B37" s="228"/>
      <c r="C37" s="182"/>
      <c r="D37" s="184" t="n">
        <f aca="false">+D33*B37</f>
        <v>0</v>
      </c>
      <c r="E37" s="228"/>
      <c r="F37" s="70"/>
      <c r="G37" s="184" t="n">
        <f aca="false">+G33*E37</f>
        <v>0</v>
      </c>
      <c r="H37" s="228"/>
      <c r="I37" s="70"/>
      <c r="J37" s="184" t="n">
        <f aca="false">+J33*H37</f>
        <v>0</v>
      </c>
      <c r="K37" s="228"/>
      <c r="L37" s="182"/>
      <c r="M37" s="184" t="n">
        <f aca="false">+M33*K37</f>
        <v>0</v>
      </c>
      <c r="N37" s="229" t="n">
        <f aca="false">D37+G37+J37+M37</f>
        <v>0</v>
      </c>
    </row>
    <row r="38" s="53" customFormat="true" ht="15" hidden="false" customHeight="false" outlineLevel="0" collapsed="false">
      <c r="A38" s="209"/>
      <c r="B38" s="190"/>
      <c r="C38" s="182"/>
      <c r="D38" s="185"/>
      <c r="E38" s="190"/>
      <c r="F38" s="70"/>
      <c r="G38" s="185"/>
      <c r="H38" s="190"/>
      <c r="I38" s="70"/>
      <c r="J38" s="185"/>
      <c r="K38" s="190"/>
      <c r="L38" s="70"/>
      <c r="M38" s="185"/>
      <c r="N38" s="230"/>
    </row>
    <row r="39" s="53" customFormat="true" ht="15.75" hidden="false" customHeight="false" outlineLevel="0" collapsed="false">
      <c r="A39" s="219"/>
      <c r="B39" s="231"/>
      <c r="C39" s="232"/>
      <c r="D39" s="233"/>
      <c r="E39" s="231"/>
      <c r="F39" s="234"/>
      <c r="G39" s="233"/>
      <c r="H39" s="231"/>
      <c r="I39" s="234"/>
      <c r="J39" s="233"/>
      <c r="K39" s="231"/>
      <c r="L39" s="234"/>
      <c r="M39" s="233"/>
      <c r="N39" s="236"/>
    </row>
    <row r="40" s="53" customFormat="true" ht="15" hidden="false" customHeight="false" outlineLevel="0" collapsed="false">
      <c r="C40" s="52"/>
    </row>
    <row r="41" s="53" customFormat="true" ht="15" hidden="false" customHeight="false" outlineLevel="0" collapsed="false">
      <c r="C41" s="52"/>
    </row>
    <row r="42" s="53" customFormat="true" ht="15" hidden="false" customHeight="false" outlineLevel="1" collapsed="false">
      <c r="A42" s="136" t="s">
        <v>273</v>
      </c>
      <c r="C42" s="52"/>
      <c r="N42" s="237" t="s">
        <v>271</v>
      </c>
      <c r="O42" s="238" t="s">
        <v>273</v>
      </c>
    </row>
    <row r="43" s="53" customFormat="true" ht="15" hidden="false" customHeight="false" outlineLevel="1" collapsed="false">
      <c r="A43" s="53" t="s">
        <v>80</v>
      </c>
      <c r="C43" s="52"/>
      <c r="D43" s="197" t="n">
        <f aca="false">SUM(D44:D45)</f>
        <v>0</v>
      </c>
      <c r="G43" s="197" t="n">
        <f aca="false">SUM(G44:G45)</f>
        <v>0</v>
      </c>
      <c r="J43" s="197" t="n">
        <f aca="false">SUM(J44:J45)</f>
        <v>0</v>
      </c>
      <c r="M43" s="197" t="n">
        <f aca="false">SUM(M44:M45)</f>
        <v>0</v>
      </c>
      <c r="N43" s="239" t="n">
        <f aca="false">SUM(B43:M43)</f>
        <v>0</v>
      </c>
      <c r="O43" s="237" t="s">
        <v>80</v>
      </c>
    </row>
    <row r="44" s="53" customFormat="true" ht="15" hidden="false" customHeight="false" outlineLevel="1" collapsed="false">
      <c r="A44" s="53" t="s">
        <v>123</v>
      </c>
      <c r="C44" s="52"/>
      <c r="D44" s="52" t="n">
        <f aca="false">D37/1.16</f>
        <v>0</v>
      </c>
      <c r="G44" s="52" t="n">
        <f aca="false">G37/1.16</f>
        <v>0</v>
      </c>
      <c r="J44" s="52" t="n">
        <f aca="false">J37/1.16</f>
        <v>0</v>
      </c>
      <c r="M44" s="52" t="n">
        <f aca="false">M37/1.16</f>
        <v>0</v>
      </c>
      <c r="N44" s="239" t="n">
        <f aca="false">SUM(B44:M44)</f>
        <v>0</v>
      </c>
      <c r="O44" s="237" t="s">
        <v>123</v>
      </c>
    </row>
    <row r="45" s="53" customFormat="true" ht="15" hidden="false" customHeight="false" outlineLevel="1" collapsed="false">
      <c r="A45" s="53" t="s">
        <v>125</v>
      </c>
      <c r="C45" s="52"/>
      <c r="D45" s="52" t="n">
        <f aca="false">D44*16%</f>
        <v>0</v>
      </c>
      <c r="G45" s="52" t="n">
        <f aca="false">G44*16%</f>
        <v>0</v>
      </c>
      <c r="J45" s="52" t="n">
        <f aca="false">J44*16%</f>
        <v>0</v>
      </c>
      <c r="M45" s="52" t="n">
        <f aca="false">M44*16%</f>
        <v>0</v>
      </c>
      <c r="N45" s="239" t="n">
        <f aca="false">SUM(B45:M45)</f>
        <v>0</v>
      </c>
      <c r="O45" s="237" t="str">
        <f aca="false">A45</f>
        <v>Social Security (16 %)</v>
      </c>
    </row>
    <row r="46" customFormat="false" ht="15" hidden="false" customHeight="false" outlineLevel="1"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sheetData>
  <sheetProtection sheet="true" password="c7ac" objects="true" scenarios="true"/>
  <mergeCells count="7">
    <mergeCell ref="B2:C2"/>
    <mergeCell ref="B3:C3"/>
    <mergeCell ref="B4:C4"/>
    <mergeCell ref="B5:C5"/>
    <mergeCell ref="B6:C6"/>
    <mergeCell ref="B7:C7"/>
    <mergeCell ref="B8:C8"/>
  </mergeCells>
  <conditionalFormatting sqref="D2 G2 J2:M2">
    <cfRule type="cellIs" priority="2" operator="between" aboveAverage="0" equalAverage="0" bottom="0" percent="0" rank="0" text="" dxfId="0">
      <formula>$P$3</formula>
      <formula>$P$12</formula>
    </cfRule>
  </conditionalFormatting>
  <dataValidations count="2">
    <dataValidation allowBlank="true" operator="between" showDropDown="false" showErrorMessage="true" showInputMessage="true" sqref="K2:L2" type="list">
      <formula1>$P$2:$P$12</formula1>
      <formula2>0</formula2>
    </dataValidation>
    <dataValidation allowBlank="true" operator="between" showDropDown="false" showErrorMessage="true" showInputMessage="true" sqref="D2 G2 J2 M2" type="list">
      <formula1>$P$14:$P$16</formula1>
      <formula2>0</formula2>
    </dataValidation>
  </dataValidations>
  <printOptions headings="false" gridLines="false" gridLinesSet="true" horizontalCentered="false" verticalCentered="false"/>
  <pageMargins left="0.196527777777778" right="0.196527777777778" top="0.590277777777778" bottom="0.7875" header="0.511805555555555" footer="0.3937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&amp;L&amp;8&amp;F, &amp;A,11.07.2019 / AG</oddFooter>
  </headerFooter>
  <legacyDrawing r:id="rId2"/>
</worksheet>
</file>

<file path=xl/worksheets/sheet8.xml><?xml version="1.0" encoding="utf-8"?>
<worksheet xmlns="http://schemas.openxmlformats.org/spreadsheetml/2006/main" xmlns:r="http://schemas.openxmlformats.org/officeDocument/2006/relationships">
  <sheetPr filterMode="false">
    <pageSetUpPr fitToPage="true"/>
  </sheetPr>
  <dimension ref="A1:T4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2.75" zeroHeight="false" outlineLevelRow="1" outlineLevelCol="1"/>
  <cols>
    <col collapsed="false" customWidth="true" hidden="false" outlineLevel="0" max="1" min="1" style="3" width="19.71"/>
    <col collapsed="false" customWidth="true" hidden="false" outlineLevel="0" max="2" min="2" style="3" width="7.29"/>
    <col collapsed="false" customWidth="true" hidden="false" outlineLevel="0" max="3" min="3" style="131" width="11.29"/>
    <col collapsed="false" customWidth="true" hidden="false" outlineLevel="0" max="4" min="4" style="3" width="16.14"/>
    <col collapsed="false" customWidth="true" hidden="false" outlineLevel="0" max="5" min="5" style="3" width="5.57"/>
    <col collapsed="false" customWidth="true" hidden="false" outlineLevel="0" max="6" min="6" style="3" width="8.57"/>
    <col collapsed="false" customWidth="true" hidden="false" outlineLevel="0" max="7" min="7" style="3" width="17"/>
    <col collapsed="false" customWidth="true" hidden="false" outlineLevel="0" max="8" min="8" style="3" width="5.57"/>
    <col collapsed="false" customWidth="true" hidden="false" outlineLevel="0" max="9" min="9" style="3" width="8.57"/>
    <col collapsed="false" customWidth="true" hidden="false" outlineLevel="0" max="10" min="10" style="3" width="17"/>
    <col collapsed="false" customWidth="true" hidden="false" outlineLevel="0" max="11" min="11" style="3" width="5.57"/>
    <col collapsed="false" customWidth="true" hidden="false" outlineLevel="0" max="12" min="12" style="3" width="8.57"/>
    <col collapsed="false" customWidth="true" hidden="false" outlineLevel="0" max="13" min="13" style="3" width="17"/>
    <col collapsed="false" customWidth="true" hidden="false" outlineLevel="0" max="14" min="14" style="3" width="15.15"/>
    <col collapsed="false" customWidth="true" hidden="false" outlineLevel="0" max="15" min="15" style="3" width="19.85"/>
    <col collapsed="false" customWidth="true" hidden="true" outlineLevel="1" max="16" min="16" style="3" width="19"/>
    <col collapsed="false" customWidth="true" hidden="true" outlineLevel="1" max="17" min="17" style="3" width="12.71"/>
    <col collapsed="false" customWidth="true" hidden="true" outlineLevel="1" max="18" min="18" style="3" width="9.14"/>
    <col collapsed="false" customWidth="true" hidden="true" outlineLevel="1" max="19" min="19" style="3" width="10.85"/>
    <col collapsed="false" customWidth="true" hidden="true" outlineLevel="1" max="20" min="20" style="3" width="11.99"/>
    <col collapsed="false" customWidth="true" hidden="false" outlineLevel="0" max="1025" min="21" style="3" width="9.14"/>
  </cols>
  <sheetData>
    <row r="1" customFormat="false" ht="23.25" hidden="false" customHeight="false" outlineLevel="0" collapsed="false">
      <c r="A1" s="154" t="s">
        <v>290</v>
      </c>
      <c r="P1" s="158"/>
      <c r="Q1" s="161"/>
    </row>
    <row r="2" s="158" customFormat="true" ht="15" hidden="false" customHeight="true" outlineLevel="0" collapsed="false">
      <c r="A2" s="155" t="s">
        <v>213</v>
      </c>
      <c r="B2" s="156" t="s">
        <v>214</v>
      </c>
      <c r="C2" s="156"/>
      <c r="D2" s="242"/>
      <c r="G2" s="242"/>
      <c r="J2" s="242"/>
      <c r="K2" s="159"/>
      <c r="L2" s="159"/>
      <c r="M2" s="242"/>
      <c r="N2" s="159"/>
      <c r="P2" s="158" t="s">
        <v>217</v>
      </c>
      <c r="Q2" s="161" t="n">
        <v>43466</v>
      </c>
      <c r="S2" s="158" t="s">
        <v>245</v>
      </c>
      <c r="T2" s="193" t="s">
        <v>246</v>
      </c>
    </row>
    <row r="3" s="53" customFormat="true" ht="15" hidden="false" customHeight="true" outlineLevel="0" collapsed="false">
      <c r="B3" s="156" t="s">
        <v>218</v>
      </c>
      <c r="C3" s="156"/>
      <c r="D3" s="162" t="s">
        <v>219</v>
      </c>
      <c r="K3" s="164"/>
      <c r="L3" s="164"/>
      <c r="M3" s="164"/>
      <c r="N3" s="164"/>
      <c r="S3" s="194" t="s">
        <v>248</v>
      </c>
      <c r="T3" s="168" t="n">
        <f aca="false">'PK-Sätze'!G4</f>
        <v>9.4</v>
      </c>
    </row>
    <row r="4" s="53" customFormat="true" ht="15" hidden="false" customHeight="true" outlineLevel="0" collapsed="false">
      <c r="A4" s="163" t="s">
        <v>220</v>
      </c>
      <c r="B4" s="156" t="s">
        <v>221</v>
      </c>
      <c r="C4" s="156"/>
      <c r="D4" s="164" t="s">
        <v>222</v>
      </c>
      <c r="K4" s="164"/>
      <c r="L4" s="164"/>
      <c r="M4" s="164"/>
      <c r="N4" s="164"/>
      <c r="S4" s="194" t="s">
        <v>250</v>
      </c>
      <c r="T4" s="168" t="n">
        <f aca="false">'PK-Sätze'!G5</f>
        <v>11.65</v>
      </c>
    </row>
    <row r="5" s="53" customFormat="true" ht="15" hidden="false" customHeight="true" outlineLevel="0" collapsed="false">
      <c r="A5" s="165"/>
      <c r="B5" s="156" t="s">
        <v>224</v>
      </c>
      <c r="C5" s="156"/>
      <c r="D5" s="166"/>
      <c r="S5" s="194" t="s">
        <v>252</v>
      </c>
      <c r="T5" s="168" t="n">
        <f aca="false">'PK-Sätze'!G6</f>
        <v>17.7</v>
      </c>
    </row>
    <row r="6" s="53" customFormat="true" ht="15" hidden="false" customHeight="true" outlineLevel="0" collapsed="false">
      <c r="B6" s="156" t="s">
        <v>226</v>
      </c>
      <c r="C6" s="156"/>
      <c r="D6" s="167"/>
      <c r="S6" s="194" t="s">
        <v>254</v>
      </c>
      <c r="T6" s="168" t="n">
        <f aca="false">'PK-Sätze'!G6</f>
        <v>17.7</v>
      </c>
    </row>
    <row r="7" s="53" customFormat="true" ht="15" hidden="false" customHeight="true" outlineLevel="0" collapsed="false">
      <c r="B7" s="156" t="s">
        <v>228</v>
      </c>
      <c r="C7" s="156"/>
      <c r="D7" s="167"/>
      <c r="S7" s="194" t="s">
        <v>255</v>
      </c>
      <c r="T7" s="168" t="n">
        <f aca="false">'PK-Sätze'!G7</f>
        <v>22.55</v>
      </c>
    </row>
    <row r="8" s="53" customFormat="true" ht="15" hidden="false" customHeight="true" outlineLevel="0" collapsed="false">
      <c r="B8" s="156" t="s">
        <v>230</v>
      </c>
      <c r="C8" s="156"/>
      <c r="D8" s="167"/>
      <c r="T8" s="164"/>
    </row>
    <row r="9" s="53" customFormat="true" ht="15.75" hidden="false" customHeight="false" outlineLevel="0" collapsed="false">
      <c r="C9" s="52"/>
      <c r="Q9" s="164"/>
      <c r="S9" s="70"/>
      <c r="T9" s="86"/>
    </row>
    <row r="10" s="53" customFormat="true" ht="15" hidden="false" customHeight="false" outlineLevel="0" collapsed="false">
      <c r="B10" s="176"/>
      <c r="C10" s="177"/>
      <c r="D10" s="180"/>
      <c r="E10" s="243"/>
      <c r="F10" s="177"/>
      <c r="G10" s="179"/>
      <c r="H10" s="243"/>
      <c r="I10" s="177"/>
      <c r="J10" s="180"/>
      <c r="K10" s="243"/>
      <c r="L10" s="177"/>
      <c r="M10" s="180"/>
      <c r="S10" s="249"/>
      <c r="T10" s="168"/>
    </row>
    <row r="11" s="53" customFormat="true" ht="15" hidden="false" customHeight="false" outlineLevel="0" collapsed="false">
      <c r="A11" s="53" t="s">
        <v>278</v>
      </c>
      <c r="B11" s="181" t="n">
        <v>1</v>
      </c>
      <c r="C11" s="182" t="n">
        <f aca="false">IF(D2=$P$10,$Q$10,IF(D2=$P$11,$Q$11,IF(D2=$P$12,$Q$12,IF(D2=$P13,$Q13,IF(D2=$P14,$Q14,IF(D2=$P15,$Q15,IF(D2=$P16,$Q16,0)))))))</f>
        <v>0</v>
      </c>
      <c r="D11" s="185"/>
      <c r="E11" s="181" t="n">
        <f aca="false">B11</f>
        <v>1</v>
      </c>
      <c r="F11" s="182" t="n">
        <f aca="false">IF(G2=$P$10,$Q$10,IF(G2=$P$11,$Q$11,IF(G2=$P$12,$Q$12,IF(G2=$P13,$Q13,IF(G2=$P14,$Q14,IF(G2=$P15,$Q15,IF(G2=$P16,$Q16,0)))))))</f>
        <v>0</v>
      </c>
      <c r="G11" s="184"/>
      <c r="H11" s="181" t="n">
        <f aca="false">E11</f>
        <v>1</v>
      </c>
      <c r="I11" s="182" t="n">
        <f aca="false">IF(J2=$P$10,$Q$10,IF(J2=$P$11,$Q$11,IF(J2=$P$12,$Q$12,IF(J2=$P13,$Q13,IF(J2=$P14,$Q14,IF(J2=$P15,$Q15,IF(J2=$P16,$Q16,0)))))))</f>
        <v>0</v>
      </c>
      <c r="J11" s="185"/>
      <c r="K11" s="181" t="n">
        <f aca="false">H11</f>
        <v>1</v>
      </c>
      <c r="L11" s="182" t="n">
        <f aca="false">IF(M2=$P$10,$Q$10,IF(M2=$P$11,$Q$11,IF(M2=$P$12,$Q$12,IF(M2=$P13,$Q13,IF(M2=$P14,$Q14,IF(M2=$P15,$Q15,IF(M2=$P16,$Q16,0)))))))</f>
        <v>0</v>
      </c>
      <c r="M11" s="185"/>
      <c r="S11" s="249"/>
      <c r="T11" s="168"/>
    </row>
    <row r="12" s="136" customFormat="true" ht="15" hidden="false" customHeight="false" outlineLevel="0" collapsed="false">
      <c r="A12" s="136" t="s">
        <v>239</v>
      </c>
      <c r="B12" s="186" t="n">
        <f aca="false">+$D$5</f>
        <v>0</v>
      </c>
      <c r="C12" s="187" t="n">
        <f aca="false">(+C11+C10)*B12</f>
        <v>0</v>
      </c>
      <c r="D12" s="188"/>
      <c r="E12" s="186" t="n">
        <f aca="false">+$D$5</f>
        <v>0</v>
      </c>
      <c r="F12" s="187" t="n">
        <f aca="false">(+F11+F10)*E12</f>
        <v>0</v>
      </c>
      <c r="G12" s="188"/>
      <c r="H12" s="186" t="n">
        <f aca="false">+$D$5</f>
        <v>0</v>
      </c>
      <c r="I12" s="187" t="n">
        <f aca="false">(+I11+I10)*H12</f>
        <v>0</v>
      </c>
      <c r="J12" s="188"/>
      <c r="K12" s="186" t="n">
        <f aca="false">+$D$5</f>
        <v>0</v>
      </c>
      <c r="L12" s="187" t="n">
        <f aca="false">(+L11+L10)*K12</f>
        <v>0</v>
      </c>
      <c r="M12" s="188"/>
      <c r="P12" s="53"/>
      <c r="Q12" s="53"/>
      <c r="S12" s="249"/>
      <c r="T12" s="168"/>
    </row>
    <row r="13" s="53" customFormat="true" ht="15" hidden="false" customHeight="false" outlineLevel="0" collapsed="false">
      <c r="B13" s="190"/>
      <c r="C13" s="182"/>
      <c r="D13" s="185"/>
      <c r="E13" s="190"/>
      <c r="F13" s="70"/>
      <c r="G13" s="185"/>
      <c r="H13" s="190"/>
      <c r="I13" s="70"/>
      <c r="J13" s="185"/>
      <c r="K13" s="190"/>
      <c r="L13" s="70"/>
      <c r="M13" s="185"/>
      <c r="Q13" s="164"/>
      <c r="S13" s="249"/>
      <c r="T13" s="168"/>
    </row>
    <row r="14" s="53" customFormat="true" ht="15" hidden="true" customHeight="false" outlineLevel="1" collapsed="false">
      <c r="A14" s="53" t="s">
        <v>243</v>
      </c>
      <c r="B14" s="192" t="n">
        <v>0.16</v>
      </c>
      <c r="C14" s="182" t="n">
        <f aca="false">+$B$14*C12</f>
        <v>0</v>
      </c>
      <c r="D14" s="185"/>
      <c r="E14" s="190"/>
      <c r="F14" s="182" t="n">
        <f aca="false">+$B$14*F12</f>
        <v>0</v>
      </c>
      <c r="G14" s="185"/>
      <c r="H14" s="190"/>
      <c r="I14" s="182" t="n">
        <f aca="false">+$B$14*I12</f>
        <v>0</v>
      </c>
      <c r="J14" s="185"/>
      <c r="K14" s="190"/>
      <c r="L14" s="182" t="n">
        <f aca="false">+$B$14*L12</f>
        <v>0</v>
      </c>
      <c r="M14" s="185"/>
      <c r="P14" s="53" t="s">
        <v>277</v>
      </c>
      <c r="Q14" s="53" t="n">
        <v>50040</v>
      </c>
      <c r="S14" s="249"/>
      <c r="T14" s="168"/>
    </row>
    <row r="15" s="53" customFormat="true" ht="15" hidden="true" customHeight="false" outlineLevel="1" collapsed="false">
      <c r="A15" s="53" t="s">
        <v>247</v>
      </c>
      <c r="B15" s="192"/>
      <c r="C15" s="182" t="n">
        <f aca="false">+$B$15*C12</f>
        <v>0</v>
      </c>
      <c r="D15" s="185"/>
      <c r="E15" s="190"/>
      <c r="F15" s="182" t="n">
        <f aca="false">+$B$15*F12</f>
        <v>0</v>
      </c>
      <c r="G15" s="185"/>
      <c r="H15" s="190"/>
      <c r="I15" s="182" t="n">
        <f aca="false">+$B$15*I12</f>
        <v>0</v>
      </c>
      <c r="J15" s="185"/>
      <c r="K15" s="190"/>
      <c r="L15" s="182" t="n">
        <f aca="false">+$B$15*L12</f>
        <v>0</v>
      </c>
      <c r="M15" s="185"/>
      <c r="P15" s="53" t="s">
        <v>279</v>
      </c>
      <c r="Q15" s="53" t="n">
        <v>50040</v>
      </c>
      <c r="S15" s="70"/>
      <c r="T15" s="168"/>
    </row>
    <row r="16" s="53" customFormat="true" ht="15" hidden="true" customHeight="false" outlineLevel="1" collapsed="false">
      <c r="A16" s="53" t="s">
        <v>249</v>
      </c>
      <c r="B16" s="192"/>
      <c r="C16" s="182" t="n">
        <f aca="false">+$B$16*C12</f>
        <v>0</v>
      </c>
      <c r="D16" s="185"/>
      <c r="E16" s="190"/>
      <c r="F16" s="182" t="n">
        <f aca="false">+$B$16*F12</f>
        <v>0</v>
      </c>
      <c r="G16" s="185"/>
      <c r="H16" s="190"/>
      <c r="I16" s="182" t="n">
        <f aca="false">+$B$16*I12</f>
        <v>0</v>
      </c>
      <c r="J16" s="185"/>
      <c r="K16" s="190"/>
      <c r="L16" s="182" t="n">
        <f aca="false">+$B$16*L12</f>
        <v>0</v>
      </c>
      <c r="M16" s="185"/>
      <c r="P16" s="53" t="s">
        <v>280</v>
      </c>
      <c r="Q16" s="53" t="n">
        <v>50040</v>
      </c>
      <c r="S16" s="70"/>
      <c r="T16" s="168"/>
    </row>
    <row r="17" s="53" customFormat="true" ht="15" hidden="true" customHeight="false" outlineLevel="1" collapsed="false">
      <c r="A17" s="53" t="s">
        <v>251</v>
      </c>
      <c r="B17" s="192"/>
      <c r="C17" s="182" t="n">
        <f aca="false">+$B$17*C12</f>
        <v>0</v>
      </c>
      <c r="D17" s="185"/>
      <c r="E17" s="190"/>
      <c r="F17" s="182" t="n">
        <f aca="false">+$B$17*F12</f>
        <v>0</v>
      </c>
      <c r="G17" s="185"/>
      <c r="H17" s="190"/>
      <c r="I17" s="182" t="n">
        <f aca="false">+$B$17*I12</f>
        <v>0</v>
      </c>
      <c r="J17" s="185"/>
      <c r="K17" s="190"/>
      <c r="L17" s="182" t="n">
        <f aca="false">+$B$17*L12</f>
        <v>0</v>
      </c>
      <c r="M17" s="185"/>
      <c r="S17" s="249"/>
      <c r="T17" s="168"/>
    </row>
    <row r="18" s="53" customFormat="true" ht="15" hidden="true" customHeight="false" outlineLevel="1" collapsed="false">
      <c r="B18" s="190"/>
      <c r="C18" s="182"/>
      <c r="D18" s="185"/>
      <c r="E18" s="190"/>
      <c r="F18" s="182"/>
      <c r="G18" s="185"/>
      <c r="H18" s="190"/>
      <c r="I18" s="182"/>
      <c r="J18" s="185"/>
      <c r="K18" s="190"/>
      <c r="L18" s="182"/>
      <c r="M18" s="185"/>
      <c r="P18" s="53" t="s">
        <v>219</v>
      </c>
      <c r="Q18" s="53" t="s">
        <v>222</v>
      </c>
      <c r="S18" s="249"/>
      <c r="T18" s="168"/>
    </row>
    <row r="19" s="53" customFormat="true" ht="15" hidden="true" customHeight="false" outlineLevel="1" collapsed="false">
      <c r="A19" s="53" t="s">
        <v>281</v>
      </c>
      <c r="B19" s="192"/>
      <c r="C19" s="182" t="n">
        <f aca="false">IF($D$4="Standardplan",C12*$B$19,"")</f>
        <v>0</v>
      </c>
      <c r="D19" s="185"/>
      <c r="E19" s="190"/>
      <c r="F19" s="182" t="n">
        <f aca="false">IF($D$4="Standardplan",F12*$B$19,"")</f>
        <v>0</v>
      </c>
      <c r="G19" s="185"/>
      <c r="H19" s="190"/>
      <c r="I19" s="182" t="n">
        <f aca="false">IF($D$4="Standardplan",I12*$B$19,"")</f>
        <v>0</v>
      </c>
      <c r="J19" s="185"/>
      <c r="K19" s="190"/>
      <c r="L19" s="182" t="n">
        <f aca="false">IF($D$4="Standardplan",L12*$B$19,"")</f>
        <v>0</v>
      </c>
      <c r="M19" s="185"/>
      <c r="P19" s="53" t="s">
        <v>282</v>
      </c>
      <c r="Q19" s="53" t="s">
        <v>283</v>
      </c>
      <c r="S19" s="249"/>
      <c r="T19" s="168"/>
    </row>
    <row r="20" s="53" customFormat="true" ht="15" hidden="true" customHeight="false" outlineLevel="1" collapsed="false">
      <c r="B20" s="190"/>
      <c r="C20" s="182"/>
      <c r="D20" s="185"/>
      <c r="E20" s="190"/>
      <c r="F20" s="70"/>
      <c r="G20" s="185"/>
      <c r="H20" s="190"/>
      <c r="I20" s="70"/>
      <c r="J20" s="185"/>
      <c r="K20" s="190"/>
      <c r="L20" s="70"/>
      <c r="M20" s="185"/>
      <c r="P20" s="53" t="s">
        <v>284</v>
      </c>
      <c r="Q20" s="53" t="s">
        <v>285</v>
      </c>
      <c r="S20" s="249"/>
      <c r="T20" s="168"/>
    </row>
    <row r="21" s="53" customFormat="true" ht="15" hidden="true" customHeight="false" outlineLevel="1" collapsed="false">
      <c r="A21" s="53" t="s">
        <v>253</v>
      </c>
      <c r="B21" s="190"/>
      <c r="C21" s="189"/>
      <c r="D21" s="185"/>
      <c r="E21" s="190"/>
      <c r="F21" s="70"/>
      <c r="G21" s="185"/>
      <c r="H21" s="190"/>
      <c r="I21" s="70"/>
      <c r="J21" s="185"/>
      <c r="K21" s="190"/>
      <c r="L21" s="70"/>
      <c r="M21" s="185"/>
      <c r="S21" s="249"/>
      <c r="T21" s="168"/>
    </row>
    <row r="22" s="53" customFormat="true" ht="15" hidden="true" customHeight="false" outlineLevel="1" collapsed="false">
      <c r="A22" s="53" t="s">
        <v>261</v>
      </c>
      <c r="B22" s="244"/>
      <c r="C22" s="182" t="n">
        <f aca="false">IF($D$7&lt;2,$D$7*B22,B22*1)</f>
        <v>0</v>
      </c>
      <c r="D22" s="185"/>
      <c r="E22" s="190"/>
      <c r="F22" s="182" t="n">
        <f aca="false">+C22</f>
        <v>0</v>
      </c>
      <c r="G22" s="185"/>
      <c r="H22" s="190"/>
      <c r="I22" s="182" t="n">
        <f aca="false">+F22</f>
        <v>0</v>
      </c>
      <c r="J22" s="185"/>
      <c r="K22" s="190"/>
      <c r="L22" s="182" t="n">
        <f aca="false">+I22</f>
        <v>0</v>
      </c>
      <c r="M22" s="185"/>
      <c r="T22" s="164"/>
    </row>
    <row r="23" s="53" customFormat="true" ht="15" hidden="true" customHeight="false" outlineLevel="1" collapsed="false">
      <c r="A23" s="53" t="s">
        <v>262</v>
      </c>
      <c r="B23" s="244"/>
      <c r="C23" s="182" t="n">
        <f aca="false">IF($D$7&gt;1,($D$7-1)*B23,0)</f>
        <v>0</v>
      </c>
      <c r="D23" s="185"/>
      <c r="E23" s="190"/>
      <c r="F23" s="182" t="n">
        <f aca="false">+C23</f>
        <v>0</v>
      </c>
      <c r="G23" s="185"/>
      <c r="H23" s="190"/>
      <c r="I23" s="182" t="n">
        <f aca="false">+F23</f>
        <v>0</v>
      </c>
      <c r="J23" s="185"/>
      <c r="K23" s="190"/>
      <c r="L23" s="182" t="n">
        <f aca="false">+I23</f>
        <v>0</v>
      </c>
      <c r="M23" s="185"/>
    </row>
    <row r="24" s="53" customFormat="true" ht="15" hidden="true" customHeight="false" outlineLevel="1" collapsed="false">
      <c r="A24" s="53" t="s">
        <v>263</v>
      </c>
      <c r="B24" s="244"/>
      <c r="C24" s="182" t="n">
        <f aca="false">+D8*B24</f>
        <v>0</v>
      </c>
      <c r="D24" s="185"/>
      <c r="E24" s="190"/>
      <c r="F24" s="182" t="n">
        <f aca="false">+C24</f>
        <v>0</v>
      </c>
      <c r="G24" s="185"/>
      <c r="H24" s="190"/>
      <c r="I24" s="182" t="n">
        <f aca="false">+F24</f>
        <v>0</v>
      </c>
      <c r="J24" s="185"/>
      <c r="K24" s="190"/>
      <c r="L24" s="182" t="n">
        <f aca="false">+I24</f>
        <v>0</v>
      </c>
      <c r="M24" s="185"/>
    </row>
    <row r="25" s="53" customFormat="true" ht="15" hidden="true" customHeight="false" outlineLevel="1" collapsed="false">
      <c r="B25" s="200"/>
      <c r="C25" s="182"/>
      <c r="D25" s="185"/>
      <c r="E25" s="190"/>
      <c r="F25" s="70"/>
      <c r="G25" s="185"/>
      <c r="H25" s="190"/>
      <c r="I25" s="70"/>
      <c r="J25" s="185"/>
      <c r="K25" s="190"/>
      <c r="L25" s="70"/>
      <c r="M25" s="185"/>
    </row>
    <row r="26" s="53" customFormat="true" ht="15" hidden="false" customHeight="false" outlineLevel="0" collapsed="false">
      <c r="A26" s="201"/>
      <c r="B26" s="245"/>
      <c r="C26" s="203"/>
      <c r="D26" s="204"/>
      <c r="E26" s="190"/>
      <c r="F26" s="201"/>
      <c r="G26" s="204"/>
      <c r="H26" s="190"/>
      <c r="I26" s="201"/>
      <c r="J26" s="204"/>
      <c r="K26" s="190"/>
      <c r="L26" s="201"/>
      <c r="M26" s="204"/>
      <c r="N26" s="205"/>
    </row>
    <row r="27" s="53" customFormat="true" ht="15" hidden="false" customHeight="false" outlineLevel="0" collapsed="false">
      <c r="A27" s="206"/>
      <c r="B27" s="245"/>
      <c r="C27" s="246" t="s">
        <v>286</v>
      </c>
      <c r="D27" s="185"/>
      <c r="E27" s="190"/>
      <c r="F27" s="246" t="s">
        <v>287</v>
      </c>
      <c r="G27" s="185"/>
      <c r="H27" s="190"/>
      <c r="I27" s="246" t="s">
        <v>288</v>
      </c>
      <c r="J27" s="185"/>
      <c r="K27" s="190"/>
      <c r="L27" s="246" t="s">
        <v>289</v>
      </c>
      <c r="M27" s="185"/>
      <c r="N27" s="208" t="s">
        <v>264</v>
      </c>
    </row>
    <row r="28" s="53" customFormat="true" ht="15" hidden="false" customHeight="false" outlineLevel="0" collapsed="false">
      <c r="A28" s="209"/>
      <c r="B28" s="245"/>
      <c r="C28" s="210"/>
      <c r="D28" s="185"/>
      <c r="E28" s="190"/>
      <c r="F28" s="211" t="n">
        <v>1</v>
      </c>
      <c r="G28" s="185" t="s">
        <v>265</v>
      </c>
      <c r="H28" s="190"/>
      <c r="I28" s="211" t="n">
        <v>1</v>
      </c>
      <c r="J28" s="185" t="s">
        <v>265</v>
      </c>
      <c r="K28" s="190"/>
      <c r="L28" s="211" t="n">
        <v>1</v>
      </c>
      <c r="M28" s="185" t="s">
        <v>265</v>
      </c>
      <c r="N28" s="208"/>
    </row>
    <row r="29" s="53" customFormat="true" ht="15" hidden="false" customHeight="false" outlineLevel="0" collapsed="false">
      <c r="A29" s="209"/>
      <c r="B29" s="245"/>
      <c r="C29" s="212"/>
      <c r="D29" s="185"/>
      <c r="E29" s="190"/>
      <c r="F29" s="212"/>
      <c r="G29" s="185"/>
      <c r="H29" s="190"/>
      <c r="I29" s="212"/>
      <c r="J29" s="185"/>
      <c r="K29" s="190"/>
      <c r="L29" s="212"/>
      <c r="M29" s="185"/>
      <c r="N29" s="208"/>
    </row>
    <row r="30" s="53" customFormat="true" ht="15" hidden="false" customHeight="false" outlineLevel="0" collapsed="false">
      <c r="A30" s="209"/>
      <c r="B30" s="245"/>
      <c r="C30" s="212" t="s">
        <v>266</v>
      </c>
      <c r="D30" s="185" t="s">
        <v>267</v>
      </c>
      <c r="E30" s="190"/>
      <c r="F30" s="212" t="s">
        <v>266</v>
      </c>
      <c r="G30" s="185" t="s">
        <v>267</v>
      </c>
      <c r="H30" s="190"/>
      <c r="I30" s="212" t="s">
        <v>266</v>
      </c>
      <c r="J30" s="185" t="s">
        <v>267</v>
      </c>
      <c r="K30" s="190"/>
      <c r="L30" s="212" t="s">
        <v>266</v>
      </c>
      <c r="M30" s="185" t="s">
        <v>267</v>
      </c>
      <c r="N30" s="208"/>
    </row>
    <row r="31" s="53" customFormat="true" ht="15" hidden="false" customHeight="false" outlineLevel="0" collapsed="false">
      <c r="A31" s="209" t="s">
        <v>268</v>
      </c>
      <c r="B31" s="245"/>
      <c r="C31" s="212" t="n">
        <f aca="false">+C12+C22+C23+C24</f>
        <v>0</v>
      </c>
      <c r="D31" s="184" t="n">
        <f aca="false">+C31/12</f>
        <v>0</v>
      </c>
      <c r="E31" s="190"/>
      <c r="F31" s="212" t="n">
        <f aca="false">(+F12+F22+F23+F24)*F28</f>
        <v>0</v>
      </c>
      <c r="G31" s="184" t="n">
        <f aca="false">+F31/12</f>
        <v>0</v>
      </c>
      <c r="H31" s="190"/>
      <c r="I31" s="212" t="n">
        <f aca="false">(+I12+I22+I23+I24)*I28^2</f>
        <v>0</v>
      </c>
      <c r="J31" s="184" t="n">
        <f aca="false">+I31/12</f>
        <v>0</v>
      </c>
      <c r="K31" s="190"/>
      <c r="L31" s="212" t="n">
        <f aca="false">(+L12+L22+L23+L24)*L28^3</f>
        <v>0</v>
      </c>
      <c r="M31" s="184" t="n">
        <f aca="false">+L31/12</f>
        <v>0</v>
      </c>
      <c r="N31" s="213" t="n">
        <f aca="false">C31+F31+I31+L31</f>
        <v>0</v>
      </c>
    </row>
    <row r="32" s="53" customFormat="true" ht="15" hidden="false" customHeight="false" outlineLevel="0" collapsed="false">
      <c r="A32" s="209" t="s">
        <v>269</v>
      </c>
      <c r="B32" s="247"/>
      <c r="C32" s="212" t="n">
        <f aca="false">SUM(C14:C19)</f>
        <v>0</v>
      </c>
      <c r="D32" s="184" t="n">
        <f aca="false">+C32/12</f>
        <v>0</v>
      </c>
      <c r="E32" s="190"/>
      <c r="F32" s="212" t="n">
        <f aca="false">SUM(F14:F19)</f>
        <v>0</v>
      </c>
      <c r="G32" s="184" t="n">
        <f aca="false">+F32/12</f>
        <v>0</v>
      </c>
      <c r="H32" s="190"/>
      <c r="I32" s="212" t="n">
        <f aca="false">SUM(I14:I19)</f>
        <v>0</v>
      </c>
      <c r="J32" s="184" t="n">
        <f aca="false">+I32/12</f>
        <v>0</v>
      </c>
      <c r="K32" s="190"/>
      <c r="L32" s="212" t="n">
        <f aca="false">SUM(L14:L19)</f>
        <v>0</v>
      </c>
      <c r="M32" s="184" t="n">
        <f aca="false">+L32/12</f>
        <v>0</v>
      </c>
      <c r="N32" s="213" t="n">
        <f aca="false">C32+F32+I32+L32</f>
        <v>0</v>
      </c>
    </row>
    <row r="33" s="53" customFormat="true" ht="15" hidden="false" customHeight="false" outlineLevel="0" collapsed="false">
      <c r="A33" s="206" t="s">
        <v>270</v>
      </c>
      <c r="B33" s="248"/>
      <c r="C33" s="215" t="n">
        <f aca="false">+C32+C31</f>
        <v>0</v>
      </c>
      <c r="D33" s="216" t="n">
        <f aca="false">+D32+D31</f>
        <v>0</v>
      </c>
      <c r="E33" s="190"/>
      <c r="F33" s="215" t="n">
        <f aca="false">+F32+F31</f>
        <v>0</v>
      </c>
      <c r="G33" s="216" t="n">
        <f aca="false">+G32+G31</f>
        <v>0</v>
      </c>
      <c r="H33" s="190"/>
      <c r="I33" s="215" t="n">
        <f aca="false">+I32+I31</f>
        <v>0</v>
      </c>
      <c r="J33" s="216" t="n">
        <f aca="false">+J32+J31</f>
        <v>0</v>
      </c>
      <c r="K33" s="190"/>
      <c r="L33" s="215" t="n">
        <f aca="false">+L32+L31</f>
        <v>0</v>
      </c>
      <c r="M33" s="216" t="n">
        <f aca="false">+M32+M31</f>
        <v>0</v>
      </c>
      <c r="N33" s="218" t="n">
        <f aca="false">C33+F33+I33+L33</f>
        <v>0</v>
      </c>
    </row>
    <row r="34" s="53" customFormat="true" ht="15" hidden="false" customHeight="false" outlineLevel="0" collapsed="false">
      <c r="A34" s="219"/>
      <c r="B34" s="245"/>
      <c r="C34" s="221"/>
      <c r="D34" s="222"/>
      <c r="E34" s="190"/>
      <c r="F34" s="219"/>
      <c r="G34" s="222"/>
      <c r="H34" s="190"/>
      <c r="I34" s="219"/>
      <c r="J34" s="222"/>
      <c r="K34" s="190"/>
      <c r="L34" s="219"/>
      <c r="M34" s="222"/>
      <c r="N34" s="223"/>
    </row>
    <row r="35" s="53" customFormat="true" ht="15" hidden="false" customHeight="false" outlineLevel="0" collapsed="false">
      <c r="B35" s="190"/>
      <c r="C35" s="182"/>
      <c r="D35" s="185"/>
      <c r="E35" s="190"/>
      <c r="F35" s="70"/>
      <c r="G35" s="185"/>
      <c r="H35" s="190"/>
      <c r="I35" s="70"/>
      <c r="J35" s="185"/>
      <c r="K35" s="190"/>
      <c r="L35" s="70"/>
      <c r="M35" s="185"/>
    </row>
    <row r="36" s="53" customFormat="true" ht="15" hidden="false" customHeight="false" outlineLevel="0" collapsed="false">
      <c r="A36" s="201"/>
      <c r="B36" s="202"/>
      <c r="C36" s="225"/>
      <c r="D36" s="204"/>
      <c r="E36" s="202"/>
      <c r="F36" s="226"/>
      <c r="G36" s="204"/>
      <c r="H36" s="202"/>
      <c r="I36" s="226"/>
      <c r="J36" s="204"/>
      <c r="K36" s="202"/>
      <c r="L36" s="226"/>
      <c r="M36" s="204"/>
      <c r="N36" s="250" t="s">
        <v>271</v>
      </c>
    </row>
    <row r="37" s="53" customFormat="true" ht="15" hidden="false" customHeight="false" outlineLevel="0" collapsed="false">
      <c r="A37" s="209" t="s">
        <v>272</v>
      </c>
      <c r="B37" s="228"/>
      <c r="C37" s="182"/>
      <c r="D37" s="184" t="n">
        <f aca="false">+D33*B37</f>
        <v>0</v>
      </c>
      <c r="E37" s="228"/>
      <c r="F37" s="70"/>
      <c r="G37" s="184" t="n">
        <f aca="false">+G33*E37</f>
        <v>0</v>
      </c>
      <c r="H37" s="228"/>
      <c r="I37" s="70"/>
      <c r="J37" s="184" t="n">
        <f aca="false">+J33*H37</f>
        <v>0</v>
      </c>
      <c r="K37" s="228"/>
      <c r="L37" s="182"/>
      <c r="M37" s="184" t="n">
        <f aca="false">+M33*K37</f>
        <v>0</v>
      </c>
      <c r="N37" s="229" t="n">
        <f aca="false">D37+G37+J37+M37</f>
        <v>0</v>
      </c>
    </row>
    <row r="38" s="53" customFormat="true" ht="15" hidden="false" customHeight="false" outlineLevel="0" collapsed="false">
      <c r="A38" s="209"/>
      <c r="B38" s="190"/>
      <c r="C38" s="182"/>
      <c r="D38" s="185"/>
      <c r="E38" s="190"/>
      <c r="F38" s="70"/>
      <c r="G38" s="185"/>
      <c r="H38" s="190"/>
      <c r="I38" s="70"/>
      <c r="J38" s="185"/>
      <c r="K38" s="190"/>
      <c r="L38" s="70"/>
      <c r="M38" s="185"/>
      <c r="N38" s="251"/>
    </row>
    <row r="39" s="53" customFormat="true" ht="15.75" hidden="false" customHeight="false" outlineLevel="0" collapsed="false">
      <c r="A39" s="219"/>
      <c r="B39" s="231"/>
      <c r="C39" s="232"/>
      <c r="D39" s="233"/>
      <c r="E39" s="231"/>
      <c r="F39" s="234"/>
      <c r="G39" s="233"/>
      <c r="H39" s="231"/>
      <c r="I39" s="234"/>
      <c r="J39" s="233"/>
      <c r="K39" s="231"/>
      <c r="L39" s="234"/>
      <c r="M39" s="233"/>
      <c r="N39" s="252"/>
    </row>
    <row r="40" s="53" customFormat="true" ht="15" hidden="false" customHeight="false" outlineLevel="0" collapsed="false">
      <c r="C40" s="52"/>
    </row>
    <row r="41" s="53" customFormat="true" ht="15" hidden="false" customHeight="false" outlineLevel="0" collapsed="false">
      <c r="C41" s="52"/>
    </row>
    <row r="42" s="53" customFormat="true" ht="15" hidden="false" customHeight="false" outlineLevel="1" collapsed="false">
      <c r="A42" s="136" t="s">
        <v>273</v>
      </c>
      <c r="C42" s="52"/>
      <c r="N42" s="237" t="s">
        <v>271</v>
      </c>
      <c r="O42" s="238" t="s">
        <v>273</v>
      </c>
    </row>
    <row r="43" s="53" customFormat="true" ht="15" hidden="false" customHeight="false" outlineLevel="1" collapsed="false">
      <c r="A43" s="53" t="s">
        <v>80</v>
      </c>
      <c r="C43" s="52"/>
      <c r="D43" s="197" t="n">
        <f aca="false">SUM(D44:D45)</f>
        <v>0</v>
      </c>
      <c r="G43" s="197" t="n">
        <f aca="false">SUM(G44:G45)</f>
        <v>0</v>
      </c>
      <c r="J43" s="197" t="n">
        <f aca="false">SUM(J44:J45)</f>
        <v>0</v>
      </c>
      <c r="M43" s="197" t="n">
        <f aca="false">SUM(M44:M45)</f>
        <v>0</v>
      </c>
      <c r="N43" s="239" t="n">
        <f aca="false">SUM(B43:M43)</f>
        <v>0</v>
      </c>
      <c r="O43" s="237" t="s">
        <v>80</v>
      </c>
    </row>
    <row r="44" s="53" customFormat="true" ht="15" hidden="false" customHeight="false" outlineLevel="1" collapsed="false">
      <c r="A44" s="53" t="s">
        <v>123</v>
      </c>
      <c r="C44" s="52"/>
      <c r="D44" s="52" t="n">
        <f aca="false">D37/1.16</f>
        <v>0</v>
      </c>
      <c r="G44" s="52" t="n">
        <f aca="false">G37/1.16</f>
        <v>0</v>
      </c>
      <c r="J44" s="52" t="n">
        <f aca="false">J37/1.16</f>
        <v>0</v>
      </c>
      <c r="M44" s="52" t="n">
        <f aca="false">M37/1.16</f>
        <v>0</v>
      </c>
      <c r="N44" s="239" t="n">
        <f aca="false">SUM(B44:M44)</f>
        <v>0</v>
      </c>
      <c r="O44" s="237" t="s">
        <v>123</v>
      </c>
    </row>
    <row r="45" s="53" customFormat="true" ht="15" hidden="false" customHeight="false" outlineLevel="1" collapsed="false">
      <c r="A45" s="53" t="s">
        <v>125</v>
      </c>
      <c r="C45" s="52"/>
      <c r="D45" s="52" t="n">
        <f aca="false">D44*16%</f>
        <v>0</v>
      </c>
      <c r="G45" s="52" t="n">
        <f aca="false">G44*16%</f>
        <v>0</v>
      </c>
      <c r="J45" s="52" t="n">
        <f aca="false">J44*16%</f>
        <v>0</v>
      </c>
      <c r="M45" s="52" t="n">
        <f aca="false">M44*16%</f>
        <v>0</v>
      </c>
      <c r="N45" s="239" t="n">
        <f aca="false">SUM(B45:M45)</f>
        <v>0</v>
      </c>
      <c r="O45" s="237" t="str">
        <f aca="false">A45</f>
        <v>Social Security (16 %)</v>
      </c>
    </row>
    <row r="46" customFormat="false" ht="15" hidden="false" customHeight="false" outlineLevel="1"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row r="51" customFormat="false" ht="15" hidden="false" customHeight="false" outlineLevel="0" collapsed="false"/>
  </sheetData>
  <sheetProtection sheet="true" password="c7ac" objects="true" scenarios="true"/>
  <mergeCells count="7">
    <mergeCell ref="B2:C2"/>
    <mergeCell ref="B3:C3"/>
    <mergeCell ref="B4:C4"/>
    <mergeCell ref="B5:C5"/>
    <mergeCell ref="B6:C6"/>
    <mergeCell ref="B7:C7"/>
    <mergeCell ref="B8:C8"/>
  </mergeCells>
  <conditionalFormatting sqref="K2:L2">
    <cfRule type="cellIs" priority="2" operator="between" aboveAverage="0" equalAverage="0" bottom="0" percent="0" rank="0" text="" dxfId="0">
      <formula>$P$3</formula>
      <formula>$P$12</formula>
    </cfRule>
  </conditionalFormatting>
  <conditionalFormatting sqref="D2">
    <cfRule type="cellIs" priority="3" operator="between" aboveAverage="0" equalAverage="0" bottom="0" percent="0" rank="0" text="" dxfId="0">
      <formula>$P$3</formula>
      <formula>$P$12</formula>
    </cfRule>
  </conditionalFormatting>
  <conditionalFormatting sqref="G2">
    <cfRule type="cellIs" priority="4" operator="between" aboveAverage="0" equalAverage="0" bottom="0" percent="0" rank="0" text="" dxfId="0">
      <formula>$P$3</formula>
      <formula>$P$12</formula>
    </cfRule>
  </conditionalFormatting>
  <conditionalFormatting sqref="J2">
    <cfRule type="cellIs" priority="5" operator="between" aboveAverage="0" equalAverage="0" bottom="0" percent="0" rank="0" text="" dxfId="0">
      <formula>$P$3</formula>
      <formula>$P$12</formula>
    </cfRule>
  </conditionalFormatting>
  <conditionalFormatting sqref="M2">
    <cfRule type="cellIs" priority="6" operator="between" aboveAverage="0" equalAverage="0" bottom="0" percent="0" rank="0" text="" dxfId="0">
      <formula>$P$3</formula>
      <formula>$P$12</formula>
    </cfRule>
  </conditionalFormatting>
  <dataValidations count="2">
    <dataValidation allowBlank="true" operator="between" showDropDown="false" showErrorMessage="true" showInputMessage="true" sqref="K2:L2" type="list">
      <formula1>$P$2:$P$12</formula1>
      <formula2>0</formula2>
    </dataValidation>
    <dataValidation allowBlank="true" operator="between" showDropDown="false" showErrorMessage="true" showInputMessage="true" sqref="D2 G2 J2 M2 P14:P16" type="list">
      <formula1>$P$14:$P$16</formula1>
      <formula2>0</formula2>
    </dataValidation>
  </dataValidations>
  <printOptions headings="false" gridLines="false" gridLinesSet="true" horizontalCentered="false" verticalCentered="false"/>
  <pageMargins left="0.196527777777778" right="0.196527777777778" top="0.590277777777778" bottom="0.7875" header="0.511805555555555" footer="0.3937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&amp;L&amp;8&amp;F, &amp;A, 11.07.2019 / AG</oddFooter>
  </headerFooter>
  <legacyDrawing r:id="rId2"/>
</worksheet>
</file>

<file path=xl/worksheets/sheet9.xml><?xml version="1.0" encoding="utf-8"?>
<worksheet xmlns="http://schemas.openxmlformats.org/spreadsheetml/2006/main" xmlns:r="http://schemas.openxmlformats.org/officeDocument/2006/relationships">
  <sheetPr filterMode="false">
    <pageSetUpPr fitToPage="true"/>
  </sheetPr>
  <dimension ref="A1:T47"/>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D2" activeCellId="0" sqref="D2"/>
    </sheetView>
  </sheetViews>
  <sheetFormatPr defaultRowHeight="12.75" zeroHeight="false" outlineLevelRow="1" outlineLevelCol="1"/>
  <cols>
    <col collapsed="false" customWidth="true" hidden="false" outlineLevel="0" max="1" min="1" style="3" width="19.71"/>
    <col collapsed="false" customWidth="true" hidden="false" outlineLevel="0" max="2" min="2" style="3" width="7.29"/>
    <col collapsed="false" customWidth="true" hidden="false" outlineLevel="0" max="3" min="3" style="131" width="11.29"/>
    <col collapsed="false" customWidth="true" hidden="false" outlineLevel="0" max="4" min="4" style="3" width="16.14"/>
    <col collapsed="false" customWidth="true" hidden="false" outlineLevel="0" max="5" min="5" style="3" width="5.57"/>
    <col collapsed="false" customWidth="true" hidden="false" outlineLevel="0" max="6" min="6" style="3" width="8.57"/>
    <col collapsed="false" customWidth="true" hidden="false" outlineLevel="0" max="7" min="7" style="3" width="17"/>
    <col collapsed="false" customWidth="true" hidden="false" outlineLevel="0" max="8" min="8" style="3" width="5.57"/>
    <col collapsed="false" customWidth="true" hidden="false" outlineLevel="0" max="9" min="9" style="3" width="8.57"/>
    <col collapsed="false" customWidth="true" hidden="false" outlineLevel="0" max="10" min="10" style="3" width="17"/>
    <col collapsed="false" customWidth="true" hidden="false" outlineLevel="0" max="11" min="11" style="3" width="5.57"/>
    <col collapsed="false" customWidth="true" hidden="false" outlineLevel="0" max="12" min="12" style="3" width="8.57"/>
    <col collapsed="false" customWidth="true" hidden="false" outlineLevel="0" max="13" min="13" style="3" width="17"/>
    <col collapsed="false" customWidth="true" hidden="false" outlineLevel="0" max="14" min="14" style="3" width="15.15"/>
    <col collapsed="false" customWidth="true" hidden="false" outlineLevel="0" max="15" min="15" style="3" width="19.85"/>
    <col collapsed="false" customWidth="true" hidden="true" outlineLevel="1" max="16" min="16" style="3" width="19"/>
    <col collapsed="false" customWidth="true" hidden="true" outlineLevel="1" max="17" min="17" style="3" width="12.71"/>
    <col collapsed="false" customWidth="true" hidden="true" outlineLevel="1" max="18" min="18" style="3" width="9.14"/>
    <col collapsed="false" customWidth="true" hidden="true" outlineLevel="1" max="19" min="19" style="3" width="10.85"/>
    <col collapsed="false" customWidth="true" hidden="true" outlineLevel="1" max="20" min="20" style="3" width="11.99"/>
    <col collapsed="false" customWidth="true" hidden="false" outlineLevel="0" max="1025" min="21" style="3" width="9.14"/>
  </cols>
  <sheetData>
    <row r="1" customFormat="false" ht="23.25" hidden="false" customHeight="false" outlineLevel="0" collapsed="false">
      <c r="A1" s="154" t="s">
        <v>291</v>
      </c>
    </row>
    <row r="2" s="158" customFormat="true" ht="15" hidden="false" customHeight="true" outlineLevel="0" collapsed="false">
      <c r="A2" s="155" t="s">
        <v>213</v>
      </c>
      <c r="B2" s="156" t="s">
        <v>214</v>
      </c>
      <c r="C2" s="156"/>
      <c r="D2" s="242"/>
      <c r="G2" s="242"/>
      <c r="J2" s="242"/>
      <c r="K2" s="159"/>
      <c r="L2" s="159"/>
      <c r="M2" s="242"/>
      <c r="N2" s="159"/>
      <c r="P2" s="158" t="s">
        <v>217</v>
      </c>
      <c r="Q2" s="161" t="n">
        <v>43466</v>
      </c>
      <c r="S2" s="158" t="s">
        <v>245</v>
      </c>
      <c r="T2" s="193" t="s">
        <v>246</v>
      </c>
    </row>
    <row r="3" s="53" customFormat="true" ht="15" hidden="false" customHeight="true" outlineLevel="0" collapsed="false">
      <c r="B3" s="156" t="s">
        <v>218</v>
      </c>
      <c r="C3" s="156"/>
      <c r="D3" s="162" t="s">
        <v>219</v>
      </c>
      <c r="K3" s="164"/>
      <c r="L3" s="164"/>
      <c r="M3" s="164"/>
      <c r="N3" s="164"/>
      <c r="S3" s="194" t="s">
        <v>248</v>
      </c>
      <c r="T3" s="168" t="n">
        <f aca="false">'PK-Sätze'!G4</f>
        <v>9.4</v>
      </c>
    </row>
    <row r="4" s="53" customFormat="true" ht="15" hidden="false" customHeight="true" outlineLevel="0" collapsed="false">
      <c r="A4" s="163" t="s">
        <v>220</v>
      </c>
      <c r="B4" s="156" t="s">
        <v>221</v>
      </c>
      <c r="C4" s="156"/>
      <c r="D4" s="164" t="s">
        <v>222</v>
      </c>
      <c r="K4" s="164"/>
      <c r="L4" s="164"/>
      <c r="M4" s="164"/>
      <c r="N4" s="164"/>
      <c r="S4" s="194" t="s">
        <v>250</v>
      </c>
      <c r="T4" s="168" t="n">
        <f aca="false">'PK-Sätze'!G5</f>
        <v>11.65</v>
      </c>
    </row>
    <row r="5" s="53" customFormat="true" ht="15" hidden="false" customHeight="true" outlineLevel="0" collapsed="false">
      <c r="A5" s="253" t="s">
        <v>292</v>
      </c>
      <c r="B5" s="156" t="s">
        <v>224</v>
      </c>
      <c r="C5" s="156"/>
      <c r="D5" s="166"/>
      <c r="S5" s="194" t="s">
        <v>252</v>
      </c>
      <c r="T5" s="168" t="n">
        <f aca="false">'PK-Sätze'!G6</f>
        <v>17.7</v>
      </c>
    </row>
    <row r="6" s="53" customFormat="true" ht="15" hidden="false" customHeight="true" outlineLevel="0" collapsed="false">
      <c r="B6" s="156" t="s">
        <v>226</v>
      </c>
      <c r="C6" s="156"/>
      <c r="D6" s="167"/>
      <c r="S6" s="194" t="s">
        <v>254</v>
      </c>
      <c r="T6" s="168" t="n">
        <f aca="false">'PK-Sätze'!G6</f>
        <v>17.7</v>
      </c>
    </row>
    <row r="7" s="53" customFormat="true" ht="15" hidden="false" customHeight="true" outlineLevel="0" collapsed="false">
      <c r="B7" s="156" t="s">
        <v>228</v>
      </c>
      <c r="C7" s="156"/>
      <c r="D7" s="167"/>
      <c r="S7" s="194" t="s">
        <v>255</v>
      </c>
      <c r="T7" s="168" t="n">
        <f aca="false">'PK-Sätze'!G7</f>
        <v>22.55</v>
      </c>
    </row>
    <row r="8" s="53" customFormat="true" ht="15" hidden="false" customHeight="true" outlineLevel="0" collapsed="false">
      <c r="B8" s="156" t="s">
        <v>230</v>
      </c>
      <c r="C8" s="156"/>
      <c r="D8" s="167"/>
      <c r="T8" s="164"/>
    </row>
    <row r="9" s="53" customFormat="true" ht="15.75" hidden="false" customHeight="false" outlineLevel="0" collapsed="false">
      <c r="C9" s="52"/>
      <c r="Q9" s="164"/>
      <c r="T9" s="164"/>
    </row>
    <row r="10" s="53" customFormat="true" ht="15" hidden="false" customHeight="false" outlineLevel="0" collapsed="false">
      <c r="B10" s="243"/>
      <c r="C10" s="177"/>
      <c r="D10" s="180"/>
      <c r="E10" s="243"/>
      <c r="F10" s="177"/>
      <c r="G10" s="179"/>
      <c r="H10" s="243"/>
      <c r="I10" s="177"/>
      <c r="J10" s="180"/>
      <c r="K10" s="243"/>
      <c r="L10" s="177"/>
      <c r="M10" s="180"/>
      <c r="T10" s="164"/>
    </row>
    <row r="11" s="53" customFormat="true" ht="15" hidden="false" customHeight="false" outlineLevel="0" collapsed="false">
      <c r="A11" s="53" t="s">
        <v>278</v>
      </c>
      <c r="B11" s="181" t="n">
        <v>1</v>
      </c>
      <c r="C11" s="182" t="n">
        <f aca="false">IF(D2=$P$10,$Q$10,IF(D2=$P$11,$Q$11,IF(D2=$P$12,$Q$12,IF(D2=$P13,$Q13,IF(D2=$P14,$Q14,IF(D2=$P15,$Q15,IF(D2=$P16,$Q16,0)))))))</f>
        <v>0</v>
      </c>
      <c r="D11" s="185"/>
      <c r="E11" s="181" t="n">
        <v>1</v>
      </c>
      <c r="F11" s="182" t="n">
        <f aca="false">IF(G2=$P$10,$Q$10,IF(G2=$P$11,$Q$11,IF(G2=$P$12,$Q$12,IF(G2=$P13,$Q13,IF(G2=$P14,$Q14,IF(G2=$P15,$Q15,IF(G2=$P16,$Q16,0)))))))</f>
        <v>0</v>
      </c>
      <c r="G11" s="184"/>
      <c r="H11" s="181" t="n">
        <v>1</v>
      </c>
      <c r="I11" s="182" t="n">
        <f aca="false">IF(J2=$P$10,$Q$10,IF(J2=$P$11,$Q$11,IF(J2=$P$12,$Q$12,IF(J2=$P13,$Q13,IF(J2=$P14,$Q14,IF(J2=$P15,$Q15,IF(J2=$P16,$Q16,0)))))))</f>
        <v>0</v>
      </c>
      <c r="J11" s="185"/>
      <c r="K11" s="181" t="n">
        <v>1</v>
      </c>
      <c r="L11" s="182" t="n">
        <f aca="false">IF(M2=$P$10,$Q$10,IF(M2=$P$11,$Q$11,IF(M2=$P$12,$Q$12,IF(M2=$P13,$Q13,IF(M2=$P14,$Q14,IF(M2=$P15,$Q15,IF(M2=$P16,$Q16,0)))))))</f>
        <v>0</v>
      </c>
      <c r="M11" s="185"/>
      <c r="T11" s="164"/>
    </row>
    <row r="12" s="136" customFormat="true" ht="15" hidden="false" customHeight="false" outlineLevel="0" collapsed="false">
      <c r="A12" s="136" t="s">
        <v>239</v>
      </c>
      <c r="B12" s="186" t="n">
        <f aca="false">+$D$5</f>
        <v>0</v>
      </c>
      <c r="C12" s="187" t="n">
        <f aca="false">(+C11+C10)*B12</f>
        <v>0</v>
      </c>
      <c r="D12" s="188"/>
      <c r="E12" s="186" t="n">
        <f aca="false">+$D$5</f>
        <v>0</v>
      </c>
      <c r="F12" s="187" t="n">
        <f aca="false">(+F11+F10)*E12</f>
        <v>0</v>
      </c>
      <c r="G12" s="188"/>
      <c r="H12" s="186" t="n">
        <f aca="false">+$D$5</f>
        <v>0</v>
      </c>
      <c r="I12" s="187" t="n">
        <f aca="false">(+I11+I10)*H12</f>
        <v>0</v>
      </c>
      <c r="J12" s="188"/>
      <c r="K12" s="186" t="n">
        <f aca="false">+$D$5</f>
        <v>0</v>
      </c>
      <c r="L12" s="187" t="n">
        <f aca="false">(+L11+L10)*K12</f>
        <v>0</v>
      </c>
      <c r="M12" s="188"/>
      <c r="P12" s="53"/>
      <c r="Q12" s="53"/>
      <c r="S12" s="53"/>
      <c r="T12" s="164"/>
    </row>
    <row r="13" s="53" customFormat="true" ht="15" hidden="false" customHeight="false" outlineLevel="0" collapsed="false">
      <c r="B13" s="190"/>
      <c r="C13" s="182"/>
      <c r="D13" s="185"/>
      <c r="E13" s="190"/>
      <c r="F13" s="70"/>
      <c r="G13" s="185"/>
      <c r="H13" s="190"/>
      <c r="I13" s="70"/>
      <c r="J13" s="185"/>
      <c r="K13" s="190"/>
      <c r="L13" s="70"/>
      <c r="M13" s="185"/>
      <c r="Q13" s="164"/>
      <c r="T13" s="164"/>
    </row>
    <row r="14" s="53" customFormat="true" ht="15" hidden="true" customHeight="true" outlineLevel="1" collapsed="false">
      <c r="A14" s="53" t="s">
        <v>243</v>
      </c>
      <c r="B14" s="192" t="n">
        <v>0.16</v>
      </c>
      <c r="C14" s="182" t="n">
        <f aca="false">+$B$14*C12</f>
        <v>0</v>
      </c>
      <c r="D14" s="185"/>
      <c r="E14" s="190"/>
      <c r="F14" s="182" t="n">
        <f aca="false">+$B$14*F12</f>
        <v>0</v>
      </c>
      <c r="G14" s="185"/>
      <c r="H14" s="190"/>
      <c r="I14" s="182" t="n">
        <f aca="false">+$B$14*I12</f>
        <v>0</v>
      </c>
      <c r="J14" s="185"/>
      <c r="K14" s="190"/>
      <c r="L14" s="182" t="n">
        <f aca="false">+$B$14*L12</f>
        <v>0</v>
      </c>
      <c r="M14" s="185"/>
      <c r="P14" s="53" t="s">
        <v>293</v>
      </c>
      <c r="Q14" s="53" t="n">
        <v>92500</v>
      </c>
      <c r="T14" s="164"/>
    </row>
    <row r="15" s="53" customFormat="true" ht="15" hidden="true" customHeight="true" outlineLevel="1" collapsed="false">
      <c r="A15" s="53" t="s">
        <v>247</v>
      </c>
      <c r="B15" s="192"/>
      <c r="C15" s="182" t="n">
        <f aca="false">+$B$15*C12</f>
        <v>0</v>
      </c>
      <c r="D15" s="185"/>
      <c r="E15" s="190"/>
      <c r="F15" s="182" t="n">
        <f aca="false">+$B$15*F12</f>
        <v>0</v>
      </c>
      <c r="G15" s="185"/>
      <c r="H15" s="190"/>
      <c r="I15" s="182" t="n">
        <f aca="false">+$B$15*I12</f>
        <v>0</v>
      </c>
      <c r="J15" s="185"/>
      <c r="K15" s="190"/>
      <c r="L15" s="182" t="n">
        <f aca="false">+$B$15*L12</f>
        <v>0</v>
      </c>
      <c r="M15" s="185"/>
      <c r="P15" s="53" t="s">
        <v>294</v>
      </c>
      <c r="Q15" s="53" t="n">
        <v>92500</v>
      </c>
      <c r="T15" s="164"/>
    </row>
    <row r="16" s="53" customFormat="true" ht="15" hidden="true" customHeight="true" outlineLevel="1" collapsed="false">
      <c r="A16" s="53" t="s">
        <v>249</v>
      </c>
      <c r="B16" s="192"/>
      <c r="C16" s="182" t="n">
        <f aca="false">+$B$16*C12</f>
        <v>0</v>
      </c>
      <c r="D16" s="185"/>
      <c r="E16" s="190"/>
      <c r="F16" s="182" t="n">
        <f aca="false">+$B$16*F12</f>
        <v>0</v>
      </c>
      <c r="G16" s="185"/>
      <c r="H16" s="190"/>
      <c r="I16" s="182" t="n">
        <f aca="false">+$B$16*I12</f>
        <v>0</v>
      </c>
      <c r="J16" s="185"/>
      <c r="K16" s="190"/>
      <c r="L16" s="182" t="n">
        <f aca="false">+$B$16*L12</f>
        <v>0</v>
      </c>
      <c r="M16" s="185"/>
      <c r="P16" s="53" t="s">
        <v>295</v>
      </c>
      <c r="Q16" s="53" t="n">
        <v>92500</v>
      </c>
      <c r="T16" s="164"/>
    </row>
    <row r="17" s="53" customFormat="true" ht="15" hidden="true" customHeight="true" outlineLevel="1" collapsed="false">
      <c r="A17" s="53" t="s">
        <v>251</v>
      </c>
      <c r="B17" s="192"/>
      <c r="C17" s="182" t="n">
        <f aca="false">+$B$17*C12</f>
        <v>0</v>
      </c>
      <c r="D17" s="185"/>
      <c r="E17" s="190"/>
      <c r="F17" s="182" t="n">
        <f aca="false">+$B$17*F12</f>
        <v>0</v>
      </c>
      <c r="G17" s="185"/>
      <c r="H17" s="190"/>
      <c r="I17" s="182" t="n">
        <f aca="false">+$B$17*I12</f>
        <v>0</v>
      </c>
      <c r="J17" s="185"/>
      <c r="K17" s="190"/>
      <c r="L17" s="182" t="n">
        <f aca="false">+$B$17*L12</f>
        <v>0</v>
      </c>
      <c r="M17" s="185"/>
      <c r="T17" s="164"/>
    </row>
    <row r="18" s="53" customFormat="true" ht="15" hidden="true" customHeight="true" outlineLevel="1" collapsed="false">
      <c r="B18" s="190"/>
      <c r="C18" s="182"/>
      <c r="D18" s="185"/>
      <c r="E18" s="190"/>
      <c r="F18" s="182"/>
      <c r="G18" s="185"/>
      <c r="H18" s="190"/>
      <c r="I18" s="182"/>
      <c r="J18" s="185"/>
      <c r="K18" s="190"/>
      <c r="L18" s="182"/>
      <c r="M18" s="185"/>
      <c r="P18" s="53" t="s">
        <v>219</v>
      </c>
      <c r="Q18" s="53" t="s">
        <v>222</v>
      </c>
      <c r="T18" s="164"/>
    </row>
    <row r="19" s="53" customFormat="true" ht="15" hidden="true" customHeight="true" outlineLevel="1" collapsed="false">
      <c r="A19" s="53" t="s">
        <v>281</v>
      </c>
      <c r="B19" s="192"/>
      <c r="C19" s="182" t="n">
        <f aca="false">IF($D$4="Standardplan",C12*$B$19,"")</f>
        <v>0</v>
      </c>
      <c r="D19" s="185"/>
      <c r="E19" s="190"/>
      <c r="F19" s="182" t="n">
        <f aca="false">IF($D$4="Standardplan",F12*$B$19,"")</f>
        <v>0</v>
      </c>
      <c r="G19" s="185"/>
      <c r="H19" s="190"/>
      <c r="I19" s="182" t="n">
        <f aca="false">IF($D$4="Standardplan",I12*$B$19,"")</f>
        <v>0</v>
      </c>
      <c r="J19" s="185"/>
      <c r="K19" s="190"/>
      <c r="L19" s="182" t="n">
        <f aca="false">IF($D$4="Standardplan",L12*$B$19,"")</f>
        <v>0</v>
      </c>
      <c r="M19" s="185"/>
      <c r="P19" s="53" t="s">
        <v>282</v>
      </c>
      <c r="Q19" s="53" t="s">
        <v>283</v>
      </c>
      <c r="T19" s="164"/>
    </row>
    <row r="20" s="53" customFormat="true" ht="15" hidden="true" customHeight="true" outlineLevel="1" collapsed="false">
      <c r="B20" s="190"/>
      <c r="C20" s="182"/>
      <c r="D20" s="185"/>
      <c r="E20" s="190"/>
      <c r="F20" s="70"/>
      <c r="G20" s="185"/>
      <c r="H20" s="190"/>
      <c r="I20" s="70"/>
      <c r="J20" s="185"/>
      <c r="K20" s="190"/>
      <c r="L20" s="70"/>
      <c r="M20" s="185"/>
      <c r="P20" s="53" t="s">
        <v>284</v>
      </c>
      <c r="Q20" s="53" t="s">
        <v>285</v>
      </c>
      <c r="T20" s="164"/>
    </row>
    <row r="21" s="53" customFormat="true" ht="15" hidden="true" customHeight="true" outlineLevel="1" collapsed="false">
      <c r="A21" s="53" t="s">
        <v>253</v>
      </c>
      <c r="B21" s="190"/>
      <c r="C21" s="189"/>
      <c r="D21" s="185"/>
      <c r="E21" s="190"/>
      <c r="F21" s="70"/>
      <c r="G21" s="185"/>
      <c r="H21" s="190"/>
      <c r="I21" s="70"/>
      <c r="J21" s="185"/>
      <c r="K21" s="190"/>
      <c r="L21" s="70"/>
      <c r="M21" s="185"/>
      <c r="T21" s="164"/>
    </row>
    <row r="22" s="53" customFormat="true" ht="15" hidden="true" customHeight="true" outlineLevel="1" collapsed="false">
      <c r="A22" s="53" t="s">
        <v>261</v>
      </c>
      <c r="B22" s="244"/>
      <c r="C22" s="182" t="n">
        <f aca="false">IF($D$7&lt;2,$D$7*B22,B22*1)</f>
        <v>0</v>
      </c>
      <c r="D22" s="185"/>
      <c r="E22" s="190"/>
      <c r="F22" s="182" t="n">
        <f aca="false">+C22</f>
        <v>0</v>
      </c>
      <c r="G22" s="185"/>
      <c r="H22" s="190"/>
      <c r="I22" s="182" t="n">
        <f aca="false">+F22</f>
        <v>0</v>
      </c>
      <c r="J22" s="185"/>
      <c r="K22" s="190"/>
      <c r="L22" s="182" t="n">
        <f aca="false">+I22</f>
        <v>0</v>
      </c>
      <c r="M22" s="185"/>
      <c r="T22" s="164"/>
    </row>
    <row r="23" s="53" customFormat="true" ht="15" hidden="true" customHeight="true" outlineLevel="1" collapsed="false">
      <c r="A23" s="53" t="s">
        <v>262</v>
      </c>
      <c r="B23" s="244"/>
      <c r="C23" s="182" t="n">
        <f aca="false">IF($D$7&gt;1,($D$7-1)*B23,0)</f>
        <v>0</v>
      </c>
      <c r="D23" s="185"/>
      <c r="E23" s="190"/>
      <c r="F23" s="182" t="n">
        <f aca="false">+C23</f>
        <v>0</v>
      </c>
      <c r="G23" s="185"/>
      <c r="H23" s="190"/>
      <c r="I23" s="182" t="n">
        <f aca="false">+F23</f>
        <v>0</v>
      </c>
      <c r="J23" s="185"/>
      <c r="K23" s="190"/>
      <c r="L23" s="182" t="n">
        <f aca="false">+I23</f>
        <v>0</v>
      </c>
      <c r="M23" s="185"/>
      <c r="T23" s="164"/>
    </row>
    <row r="24" s="53" customFormat="true" ht="15" hidden="true" customHeight="true" outlineLevel="1" collapsed="false">
      <c r="A24" s="53" t="s">
        <v>263</v>
      </c>
      <c r="B24" s="244"/>
      <c r="C24" s="182" t="n">
        <f aca="false">+D8*B24</f>
        <v>0</v>
      </c>
      <c r="D24" s="185"/>
      <c r="E24" s="190"/>
      <c r="F24" s="182" t="n">
        <f aca="false">+C24</f>
        <v>0</v>
      </c>
      <c r="G24" s="185"/>
      <c r="H24" s="190"/>
      <c r="I24" s="182" t="n">
        <f aca="false">+F24</f>
        <v>0</v>
      </c>
      <c r="J24" s="185"/>
      <c r="K24" s="190"/>
      <c r="L24" s="182" t="n">
        <f aca="false">+I24</f>
        <v>0</v>
      </c>
      <c r="M24" s="185"/>
      <c r="T24" s="164"/>
    </row>
    <row r="25" s="53" customFormat="true" ht="15" hidden="true" customHeight="true" outlineLevel="1" collapsed="false">
      <c r="B25" s="200"/>
      <c r="C25" s="182"/>
      <c r="D25" s="185"/>
      <c r="E25" s="190"/>
      <c r="F25" s="70"/>
      <c r="G25" s="185"/>
      <c r="H25" s="190"/>
      <c r="I25" s="70"/>
      <c r="J25" s="185"/>
      <c r="K25" s="190"/>
      <c r="L25" s="70"/>
      <c r="M25" s="185"/>
    </row>
    <row r="26" s="53" customFormat="true" ht="15" hidden="false" customHeight="true" outlineLevel="0" collapsed="false">
      <c r="A26" s="201"/>
      <c r="B26" s="245"/>
      <c r="C26" s="203"/>
      <c r="D26" s="204"/>
      <c r="E26" s="190"/>
      <c r="F26" s="201"/>
      <c r="G26" s="204"/>
      <c r="H26" s="190"/>
      <c r="I26" s="201"/>
      <c r="J26" s="204"/>
      <c r="K26" s="190"/>
      <c r="L26" s="201"/>
      <c r="M26" s="204"/>
      <c r="N26" s="205"/>
    </row>
    <row r="27" s="53" customFormat="true" ht="15" hidden="false" customHeight="false" outlineLevel="0" collapsed="false">
      <c r="A27" s="206"/>
      <c r="B27" s="245"/>
      <c r="C27" s="246" t="s">
        <v>286</v>
      </c>
      <c r="D27" s="185"/>
      <c r="E27" s="190"/>
      <c r="F27" s="246" t="s">
        <v>287</v>
      </c>
      <c r="G27" s="185"/>
      <c r="H27" s="190"/>
      <c r="I27" s="246" t="s">
        <v>288</v>
      </c>
      <c r="J27" s="185"/>
      <c r="K27" s="190"/>
      <c r="L27" s="246" t="s">
        <v>289</v>
      </c>
      <c r="M27" s="185"/>
      <c r="N27" s="208" t="s">
        <v>264</v>
      </c>
    </row>
    <row r="28" s="53" customFormat="true" ht="15" hidden="false" customHeight="false" outlineLevel="0" collapsed="false">
      <c r="A28" s="209"/>
      <c r="B28" s="245"/>
      <c r="C28" s="210"/>
      <c r="D28" s="185"/>
      <c r="E28" s="190"/>
      <c r="F28" s="211" t="n">
        <v>1</v>
      </c>
      <c r="G28" s="185" t="s">
        <v>265</v>
      </c>
      <c r="H28" s="190"/>
      <c r="I28" s="211" t="n">
        <v>1</v>
      </c>
      <c r="J28" s="185" t="s">
        <v>265</v>
      </c>
      <c r="K28" s="190"/>
      <c r="L28" s="211" t="n">
        <v>1</v>
      </c>
      <c r="M28" s="185" t="s">
        <v>265</v>
      </c>
      <c r="N28" s="208"/>
    </row>
    <row r="29" s="53" customFormat="true" ht="15" hidden="false" customHeight="false" outlineLevel="0" collapsed="false">
      <c r="A29" s="209"/>
      <c r="B29" s="245"/>
      <c r="C29" s="212"/>
      <c r="D29" s="185"/>
      <c r="E29" s="190"/>
      <c r="F29" s="212"/>
      <c r="G29" s="185"/>
      <c r="H29" s="190"/>
      <c r="I29" s="212"/>
      <c r="J29" s="185"/>
      <c r="K29" s="190"/>
      <c r="L29" s="212"/>
      <c r="M29" s="185"/>
      <c r="N29" s="208"/>
    </row>
    <row r="30" s="53" customFormat="true" ht="15" hidden="false" customHeight="false" outlineLevel="0" collapsed="false">
      <c r="A30" s="209"/>
      <c r="B30" s="245"/>
      <c r="C30" s="212" t="s">
        <v>266</v>
      </c>
      <c r="D30" s="185" t="s">
        <v>267</v>
      </c>
      <c r="E30" s="190"/>
      <c r="F30" s="212" t="s">
        <v>266</v>
      </c>
      <c r="G30" s="185" t="s">
        <v>267</v>
      </c>
      <c r="H30" s="190"/>
      <c r="I30" s="212" t="s">
        <v>266</v>
      </c>
      <c r="J30" s="185" t="s">
        <v>267</v>
      </c>
      <c r="K30" s="190"/>
      <c r="L30" s="212" t="s">
        <v>266</v>
      </c>
      <c r="M30" s="185" t="s">
        <v>267</v>
      </c>
      <c r="N30" s="208"/>
    </row>
    <row r="31" s="53" customFormat="true" ht="15" hidden="false" customHeight="false" outlineLevel="0" collapsed="false">
      <c r="A31" s="209" t="s">
        <v>268</v>
      </c>
      <c r="B31" s="245"/>
      <c r="C31" s="212" t="n">
        <f aca="false">+C12+C22+C23+C24</f>
        <v>0</v>
      </c>
      <c r="D31" s="184" t="n">
        <f aca="false">+C31/12</f>
        <v>0</v>
      </c>
      <c r="E31" s="190"/>
      <c r="F31" s="212" t="n">
        <f aca="false">(+F12+F22+F23+F24)*F28</f>
        <v>0</v>
      </c>
      <c r="G31" s="184" t="n">
        <f aca="false">+F31/12</f>
        <v>0</v>
      </c>
      <c r="H31" s="190"/>
      <c r="I31" s="212" t="n">
        <f aca="false">(+I12+I22+I23+I24)*I28^2</f>
        <v>0</v>
      </c>
      <c r="J31" s="184" t="n">
        <f aca="false">+I31/12</f>
        <v>0</v>
      </c>
      <c r="K31" s="190"/>
      <c r="L31" s="212" t="n">
        <f aca="false">(+L12+L22+L23+L24)*L28^3</f>
        <v>0</v>
      </c>
      <c r="M31" s="184" t="n">
        <f aca="false">+L31/12</f>
        <v>0</v>
      </c>
      <c r="N31" s="213" t="n">
        <f aca="false">C31+F31+I31+L31</f>
        <v>0</v>
      </c>
    </row>
    <row r="32" s="53" customFormat="true" ht="15" hidden="false" customHeight="false" outlineLevel="0" collapsed="false">
      <c r="A32" s="209" t="s">
        <v>269</v>
      </c>
      <c r="B32" s="247"/>
      <c r="C32" s="212" t="n">
        <f aca="false">SUM(C14:C19)</f>
        <v>0</v>
      </c>
      <c r="D32" s="184" t="n">
        <f aca="false">+C32/12</f>
        <v>0</v>
      </c>
      <c r="E32" s="190"/>
      <c r="F32" s="212" t="n">
        <f aca="false">SUM(F14:F19)</f>
        <v>0</v>
      </c>
      <c r="G32" s="184" t="n">
        <f aca="false">+F32/12</f>
        <v>0</v>
      </c>
      <c r="H32" s="190"/>
      <c r="I32" s="212" t="n">
        <f aca="false">SUM(I14:I19)</f>
        <v>0</v>
      </c>
      <c r="J32" s="184" t="n">
        <f aca="false">+I32/12</f>
        <v>0</v>
      </c>
      <c r="K32" s="190"/>
      <c r="L32" s="212" t="n">
        <f aca="false">SUM(L14:L19)</f>
        <v>0</v>
      </c>
      <c r="M32" s="184" t="n">
        <f aca="false">+L32/12</f>
        <v>0</v>
      </c>
      <c r="N32" s="213" t="n">
        <f aca="false">C32+F32+I32+L32</f>
        <v>0</v>
      </c>
    </row>
    <row r="33" s="53" customFormat="true" ht="15" hidden="false" customHeight="false" outlineLevel="0" collapsed="false">
      <c r="A33" s="206" t="s">
        <v>270</v>
      </c>
      <c r="B33" s="248"/>
      <c r="C33" s="215" t="n">
        <f aca="false">+C32+C31</f>
        <v>0</v>
      </c>
      <c r="D33" s="216" t="n">
        <f aca="false">+D32+D31</f>
        <v>0</v>
      </c>
      <c r="E33" s="190"/>
      <c r="F33" s="215" t="n">
        <f aca="false">+F32+F31</f>
        <v>0</v>
      </c>
      <c r="G33" s="216" t="n">
        <f aca="false">+G32+G31</f>
        <v>0</v>
      </c>
      <c r="H33" s="190"/>
      <c r="I33" s="215" t="n">
        <f aca="false">+I32+I31</f>
        <v>0</v>
      </c>
      <c r="J33" s="216" t="n">
        <f aca="false">+J32+J31</f>
        <v>0</v>
      </c>
      <c r="K33" s="190"/>
      <c r="L33" s="215" t="n">
        <f aca="false">+L32+L31</f>
        <v>0</v>
      </c>
      <c r="M33" s="216" t="n">
        <f aca="false">+M32+M31</f>
        <v>0</v>
      </c>
      <c r="N33" s="218" t="n">
        <f aca="false">C33+F33+I33+L33</f>
        <v>0</v>
      </c>
    </row>
    <row r="34" s="53" customFormat="true" ht="15" hidden="false" customHeight="false" outlineLevel="0" collapsed="false">
      <c r="A34" s="219"/>
      <c r="B34" s="245"/>
      <c r="C34" s="221"/>
      <c r="D34" s="222"/>
      <c r="E34" s="190"/>
      <c r="F34" s="219"/>
      <c r="G34" s="222"/>
      <c r="H34" s="190"/>
      <c r="I34" s="219"/>
      <c r="J34" s="222"/>
      <c r="K34" s="190"/>
      <c r="L34" s="219"/>
      <c r="M34" s="222"/>
      <c r="N34" s="223"/>
    </row>
    <row r="35" s="53" customFormat="true" ht="15" hidden="false" customHeight="false" outlineLevel="0" collapsed="false">
      <c r="B35" s="190"/>
      <c r="C35" s="182"/>
      <c r="D35" s="185"/>
      <c r="E35" s="190"/>
      <c r="F35" s="70"/>
      <c r="G35" s="185"/>
      <c r="H35" s="190"/>
      <c r="I35" s="70"/>
      <c r="J35" s="185"/>
      <c r="K35" s="190"/>
      <c r="L35" s="70"/>
      <c r="M35" s="185"/>
    </row>
    <row r="36" s="53" customFormat="true" ht="15" hidden="false" customHeight="false" outlineLevel="0" collapsed="false">
      <c r="A36" s="201"/>
      <c r="B36" s="202"/>
      <c r="C36" s="225"/>
      <c r="D36" s="204"/>
      <c r="E36" s="202"/>
      <c r="F36" s="226"/>
      <c r="G36" s="204"/>
      <c r="H36" s="202"/>
      <c r="I36" s="226"/>
      <c r="J36" s="204"/>
      <c r="K36" s="202"/>
      <c r="L36" s="226"/>
      <c r="M36" s="204"/>
      <c r="N36" s="227" t="s">
        <v>271</v>
      </c>
    </row>
    <row r="37" s="53" customFormat="true" ht="15" hidden="false" customHeight="false" outlineLevel="0" collapsed="false">
      <c r="A37" s="209" t="s">
        <v>272</v>
      </c>
      <c r="B37" s="228"/>
      <c r="C37" s="182"/>
      <c r="D37" s="184" t="n">
        <f aca="false">+D33*B37</f>
        <v>0</v>
      </c>
      <c r="E37" s="228"/>
      <c r="F37" s="70"/>
      <c r="G37" s="184" t="n">
        <f aca="false">+G33*E37</f>
        <v>0</v>
      </c>
      <c r="H37" s="228"/>
      <c r="I37" s="70"/>
      <c r="J37" s="184" t="n">
        <f aca="false">+J33*H37</f>
        <v>0</v>
      </c>
      <c r="K37" s="228"/>
      <c r="L37" s="182"/>
      <c r="M37" s="184" t="n">
        <f aca="false">+M33*K37</f>
        <v>0</v>
      </c>
      <c r="N37" s="229" t="n">
        <f aca="false">D37+G37+J37+M37</f>
        <v>0</v>
      </c>
    </row>
    <row r="38" s="53" customFormat="true" ht="15" hidden="false" customHeight="false" outlineLevel="0" collapsed="false">
      <c r="A38" s="209"/>
      <c r="B38" s="190"/>
      <c r="C38" s="182"/>
      <c r="D38" s="185"/>
      <c r="E38" s="190"/>
      <c r="F38" s="70"/>
      <c r="G38" s="185"/>
      <c r="H38" s="190"/>
      <c r="I38" s="70"/>
      <c r="J38" s="185"/>
      <c r="K38" s="190"/>
      <c r="L38" s="70"/>
      <c r="M38" s="185"/>
      <c r="N38" s="230"/>
    </row>
    <row r="39" s="53" customFormat="true" ht="15.75" hidden="false" customHeight="false" outlineLevel="0" collapsed="false">
      <c r="A39" s="219"/>
      <c r="B39" s="231"/>
      <c r="C39" s="232"/>
      <c r="D39" s="233"/>
      <c r="E39" s="231"/>
      <c r="F39" s="234"/>
      <c r="G39" s="233"/>
      <c r="H39" s="231"/>
      <c r="I39" s="234"/>
      <c r="J39" s="233"/>
      <c r="K39" s="231"/>
      <c r="L39" s="234"/>
      <c r="M39" s="233"/>
      <c r="N39" s="236"/>
    </row>
    <row r="40" s="53" customFormat="true" ht="15" hidden="false" customHeight="false" outlineLevel="0" collapsed="false">
      <c r="C40" s="52"/>
    </row>
    <row r="41" s="53" customFormat="true" ht="15" hidden="false" customHeight="false" outlineLevel="0" collapsed="false">
      <c r="C41" s="52"/>
    </row>
    <row r="42" s="53" customFormat="true" ht="15" hidden="false" customHeight="false" outlineLevel="1" collapsed="false">
      <c r="A42" s="136" t="s">
        <v>273</v>
      </c>
      <c r="C42" s="52"/>
      <c r="N42" s="237" t="s">
        <v>271</v>
      </c>
      <c r="O42" s="238" t="s">
        <v>273</v>
      </c>
    </row>
    <row r="43" s="53" customFormat="true" ht="15" hidden="false" customHeight="false" outlineLevel="1" collapsed="false">
      <c r="A43" s="53" t="s">
        <v>80</v>
      </c>
      <c r="C43" s="52"/>
      <c r="D43" s="197" t="n">
        <f aca="false">SUM(D44:D45)</f>
        <v>0</v>
      </c>
      <c r="G43" s="197" t="n">
        <f aca="false">SUM(G44:G45)</f>
        <v>0</v>
      </c>
      <c r="J43" s="197" t="n">
        <f aca="false">SUM(J44:J45)</f>
        <v>0</v>
      </c>
      <c r="M43" s="197" t="n">
        <f aca="false">SUM(M44:M45)</f>
        <v>0</v>
      </c>
      <c r="N43" s="239" t="n">
        <f aca="false">SUM(B43:M43)</f>
        <v>0</v>
      </c>
      <c r="O43" s="237" t="s">
        <v>80</v>
      </c>
    </row>
    <row r="44" s="53" customFormat="true" ht="15" hidden="false" customHeight="false" outlineLevel="1" collapsed="false">
      <c r="A44" s="53" t="s">
        <v>123</v>
      </c>
      <c r="C44" s="52"/>
      <c r="D44" s="52" t="n">
        <f aca="false">D37/1.16</f>
        <v>0</v>
      </c>
      <c r="G44" s="52" t="n">
        <f aca="false">G37/1.16</f>
        <v>0</v>
      </c>
      <c r="J44" s="52" t="n">
        <f aca="false">J37/1.16</f>
        <v>0</v>
      </c>
      <c r="M44" s="52" t="n">
        <f aca="false">M37/1.16</f>
        <v>0</v>
      </c>
      <c r="N44" s="239" t="n">
        <f aca="false">SUM(B44:M44)</f>
        <v>0</v>
      </c>
      <c r="O44" s="237" t="s">
        <v>123</v>
      </c>
    </row>
    <row r="45" s="53" customFormat="true" ht="15" hidden="false" customHeight="false" outlineLevel="1" collapsed="false">
      <c r="A45" s="53" t="s">
        <v>125</v>
      </c>
      <c r="C45" s="52"/>
      <c r="D45" s="52" t="n">
        <f aca="false">D44*16%</f>
        <v>0</v>
      </c>
      <c r="G45" s="52" t="n">
        <f aca="false">G44*16%</f>
        <v>0</v>
      </c>
      <c r="J45" s="52" t="n">
        <f aca="false">J44*16%</f>
        <v>0</v>
      </c>
      <c r="M45" s="52" t="n">
        <f aca="false">M44*16%</f>
        <v>0</v>
      </c>
      <c r="N45" s="239" t="n">
        <f aca="false">SUM(B45:M45)</f>
        <v>0</v>
      </c>
      <c r="O45" s="237" t="str">
        <f aca="false">A45</f>
        <v>Social Security (16 %)</v>
      </c>
    </row>
    <row r="46" customFormat="false" ht="15" hidden="false" customHeight="false" outlineLevel="1" collapsed="false"/>
    <row r="47" customFormat="false" ht="15" hidden="false" customHeight="false" outlineLevel="0" collapsed="false"/>
    <row r="48" customFormat="false" ht="15" hidden="false" customHeight="false" outlineLevel="0" collapsed="false"/>
    <row r="49" customFormat="false" ht="15" hidden="false" customHeight="false" outlineLevel="0" collapsed="false"/>
    <row r="50" customFormat="false" ht="15" hidden="false" customHeight="false" outlineLevel="0" collapsed="false"/>
  </sheetData>
  <sheetProtection sheet="true" password="c7ac" objects="true" scenarios="true"/>
  <mergeCells count="7">
    <mergeCell ref="B2:C2"/>
    <mergeCell ref="B3:C3"/>
    <mergeCell ref="B4:C4"/>
    <mergeCell ref="B5:C5"/>
    <mergeCell ref="B6:C6"/>
    <mergeCell ref="B7:C7"/>
    <mergeCell ref="B8:C8"/>
  </mergeCells>
  <conditionalFormatting sqref="D2 G2 J2:M2">
    <cfRule type="cellIs" priority="2" operator="between" aboveAverage="0" equalAverage="0" bottom="0" percent="0" rank="0" text="" dxfId="0">
      <formula>$P$3</formula>
      <formula>$P$12</formula>
    </cfRule>
  </conditionalFormatting>
  <dataValidations count="2">
    <dataValidation allowBlank="true" operator="between" showDropDown="false" showErrorMessage="true" showInputMessage="true" sqref="D2 G2 J2 M2" type="list">
      <formula1>$P$14:$P$16</formula1>
      <formula2>0</formula2>
    </dataValidation>
    <dataValidation allowBlank="true" operator="between" showDropDown="false" showErrorMessage="true" showInputMessage="true" sqref="K2:L2" type="list">
      <formula1>$P$2:$P$12</formula1>
      <formula2>0</formula2>
    </dataValidation>
  </dataValidations>
  <printOptions headings="false" gridLines="false" gridLinesSet="true" horizontalCentered="false" verticalCentered="false"/>
  <pageMargins left="0.196527777777778" right="0.196527777777778" top="0.590277777777778" bottom="0.7875" header="0.511805555555555" footer="0.39375"/>
  <pageSetup paperSize="9" scale="100" firstPageNumber="0" fitToWidth="1" fitToHeight="1" pageOrder="downThenOver" orientation="landscape" blackAndWhite="false" draft="false" cellComments="none" useFirstPageNumber="false" horizontalDpi="300" verticalDpi="300" copies="1"/>
  <headerFooter differentFirst="false" differentOddEven="false">
    <oddHeader/>
    <oddFooter>&amp;L&amp;8&amp;F, &amp;A, 07.11.2019 / AG</oddFooter>
  </headerFooter>
  <legacyDrawing r:id="rId2"/>
</worksheet>
</file>

<file path=docProps/app.xml><?xml version="1.0" encoding="utf-8"?>
<Properties xmlns="http://schemas.openxmlformats.org/officeDocument/2006/extended-properties" xmlns:vt="http://schemas.openxmlformats.org/officeDocument/2006/docPropsVTypes">
  <Template/>
  <TotalTime>0</TotalTime>
  <Application>LibreOffice/6.0.7.3$Linux_X86_64 LibreOffice_project/00m0$Build-3</Application>
  <Company>ETHZ</Company>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2003-04-21T17:40:54Z</dcterms:created>
  <dc:creator>ursulae</dc:creator>
  <dc:description/>
  <dc:language>en-US</dc:language>
  <cp:lastModifiedBy>Gravemann, Anke</cp:lastModifiedBy>
  <cp:lastPrinted>2019-10-02T07:42:50Z</cp:lastPrinted>
  <dcterms:modified xsi:type="dcterms:W3CDTF">2019-10-02T12:11:31Z</dcterms:modified>
  <cp:revision>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mpany">
    <vt:lpwstr>ETHZ</vt:lpwstr>
  </property>
  <property fmtid="{D5CDD505-2E9C-101B-9397-08002B2CF9AE}" pid="4" name="DocSecurity">
    <vt:i4>0</vt:i4>
  </property>
  <property fmtid="{D5CDD505-2E9C-101B-9397-08002B2CF9AE}" pid="5" name="HyperlinksChanged">
    <vt:bool>0</vt:bool>
  </property>
  <property fmtid="{D5CDD505-2E9C-101B-9397-08002B2CF9AE}" pid="6" name="LinksUpToDate">
    <vt:bool>0</vt:bool>
  </property>
  <property fmtid="{D5CDD505-2E9C-101B-9397-08002B2CF9AE}" pid="7" name="ScaleCrop">
    <vt:bool>0</vt:bool>
  </property>
  <property fmtid="{D5CDD505-2E9C-101B-9397-08002B2CF9AE}" pid="8" name="ShareDoc">
    <vt:bool>0</vt:bool>
  </property>
</Properties>
</file>