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fo-erettsegi felkeszito\excel\01.26\"/>
    </mc:Choice>
  </mc:AlternateContent>
  <xr:revisionPtr revIDLastSave="0" documentId="13_ncr:1_{BDD2AFAE-C200-4E0E-9090-3229F4A23BFF}" xr6:coauthVersionLast="47" xr6:coauthVersionMax="47" xr10:uidLastSave="{00000000-0000-0000-0000-000000000000}"/>
  <bookViews>
    <workbookView xWindow="-120" yWindow="-120" windowWidth="38640" windowHeight="15840" activeTab="3" xr2:uid="{00000000-000D-0000-FFFF-FFFF00000000}"/>
  </bookViews>
  <sheets>
    <sheet name="1" sheetId="1" r:id="rId1"/>
    <sheet name="2" sheetId="4" r:id="rId2"/>
    <sheet name="ŰRLAP" sheetId="6" r:id="rId3"/>
    <sheet name="3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F22" i="5"/>
  <c r="E26" i="5"/>
  <c r="F26" i="5"/>
  <c r="D26" i="5"/>
  <c r="E25" i="5"/>
  <c r="F25" i="5"/>
  <c r="D25" i="5"/>
  <c r="E24" i="5"/>
  <c r="F24" i="5"/>
  <c r="D24" i="5"/>
  <c r="E23" i="5"/>
  <c r="F23" i="5"/>
  <c r="D23" i="5"/>
  <c r="D2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" i="5"/>
  <c r="D10" i="6"/>
  <c r="D9" i="6"/>
  <c r="D8" i="6"/>
  <c r="D7" i="6"/>
  <c r="D6" i="6"/>
  <c r="D5" i="6"/>
  <c r="D20" i="4"/>
  <c r="D18" i="4"/>
  <c r="D19" i="4"/>
  <c r="C16" i="4"/>
  <c r="B16" i="4"/>
  <c r="D13" i="4"/>
  <c r="D4" i="4"/>
  <c r="D5" i="4"/>
  <c r="D6" i="4"/>
  <c r="D7" i="4"/>
  <c r="D8" i="4"/>
  <c r="D9" i="4"/>
  <c r="D10" i="4"/>
  <c r="D11" i="4"/>
  <c r="D12" i="4"/>
  <c r="D14" i="4"/>
  <c r="D15" i="4"/>
  <c r="D3" i="4"/>
  <c r="G4" i="4"/>
  <c r="G5" i="4"/>
  <c r="G6" i="4"/>
  <c r="G7" i="4"/>
  <c r="G8" i="4"/>
  <c r="G9" i="4"/>
  <c r="G11" i="4"/>
  <c r="G12" i="4"/>
  <c r="G13" i="4"/>
  <c r="G14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3" i="4"/>
  <c r="E4" i="4"/>
  <c r="E5" i="4"/>
  <c r="E6" i="4"/>
  <c r="E7" i="4"/>
  <c r="E8" i="4"/>
  <c r="E9" i="4"/>
  <c r="E10" i="4"/>
  <c r="G10" i="4" s="1"/>
  <c r="E11" i="4"/>
  <c r="E12" i="4"/>
  <c r="E13" i="4"/>
  <c r="E14" i="4"/>
  <c r="E15" i="4"/>
  <c r="G15" i="4" s="1"/>
  <c r="E3" i="4"/>
  <c r="J11" i="1"/>
  <c r="C21" i="1"/>
  <c r="B21" i="1"/>
  <c r="D10" i="1"/>
  <c r="D11" i="1"/>
  <c r="D12" i="1"/>
  <c r="D13" i="1"/>
  <c r="D14" i="1"/>
  <c r="D15" i="1"/>
  <c r="D16" i="1"/>
  <c r="D17" i="1"/>
  <c r="D18" i="1"/>
  <c r="D19" i="1"/>
  <c r="D20" i="1"/>
  <c r="D9" i="1"/>
  <c r="D21" i="1" s="1"/>
  <c r="J19" i="1" s="1"/>
  <c r="F16" i="4" l="1"/>
  <c r="G16" i="4"/>
  <c r="J10" i="1"/>
</calcChain>
</file>

<file path=xl/sharedStrings.xml><?xml version="1.0" encoding="utf-8"?>
<sst xmlns="http://schemas.openxmlformats.org/spreadsheetml/2006/main" count="100" uniqueCount="94">
  <si>
    <t>1. feladat</t>
  </si>
  <si>
    <t>Egy papucs költsége:</t>
  </si>
  <si>
    <t>Egy papucs ára:</t>
  </si>
  <si>
    <t>gyártás</t>
  </si>
  <si>
    <t>értékesítés</t>
  </si>
  <si>
    <t>nyereség</t>
  </si>
  <si>
    <t>Válaszok:</t>
  </si>
  <si>
    <t>Ennyi volt a minimális haszon értéke:</t>
  </si>
  <si>
    <t>Ennyi volt az átlagos értékesítés:</t>
  </si>
  <si>
    <r>
      <t xml:space="preserve">Amennyiben a papucsokból származó haszon 50 MFt alatt az évben, akkor a  nyereség </t>
    </r>
    <r>
      <rPr>
        <b/>
        <sz val="10"/>
        <rFont val="Arial"/>
        <family val="2"/>
      </rPr>
      <t>alacsony</t>
    </r>
    <r>
      <rPr>
        <sz val="10"/>
        <rFont val="Arial"/>
        <charset val="238"/>
      </rPr>
      <t xml:space="preserve">, ha 50 MFt és 75 MFt között, akkor </t>
    </r>
    <r>
      <rPr>
        <b/>
        <sz val="10"/>
        <rFont val="Arial"/>
        <family val="2"/>
      </rPr>
      <t>átlagos</t>
    </r>
    <r>
      <rPr>
        <sz val="10"/>
        <rFont val="Arial"/>
        <charset val="238"/>
      </rPr>
      <t xml:space="preserve">. Ha pedig e fölött, akkor a haszon </t>
    </r>
    <r>
      <rPr>
        <b/>
        <sz val="10"/>
        <rFont val="Arial"/>
        <family val="2"/>
      </rPr>
      <t>kiemelkedő</t>
    </r>
    <r>
      <rPr>
        <sz val="10"/>
        <rFont val="Arial"/>
        <charset val="238"/>
      </rPr>
      <t>. A megfelelő függvényt használva adja meg ezt!.</t>
    </r>
  </si>
  <si>
    <t>Összesen:</t>
  </si>
  <si>
    <t>%-os növekedés</t>
  </si>
  <si>
    <t>Átlagos eladás</t>
  </si>
  <si>
    <t>Pepsi Cola</t>
  </si>
  <si>
    <t>Pepsi Light</t>
  </si>
  <si>
    <t>Canada Dry</t>
  </si>
  <si>
    <t>Schweppes Tonic</t>
  </si>
  <si>
    <t>Schweppes Orange</t>
  </si>
  <si>
    <t>7 UP</t>
  </si>
  <si>
    <t>Bitter Lemon</t>
  </si>
  <si>
    <t>Coca Cola</t>
  </si>
  <si>
    <t>Coca light</t>
  </si>
  <si>
    <t>Fanta Narancs</t>
  </si>
  <si>
    <t>Fanta Vadmálna</t>
  </si>
  <si>
    <t>Fanta Citrom</t>
  </si>
  <si>
    <t>Fanta Lime</t>
  </si>
  <si>
    <t>Legnagyobb eladás a két év alatt:</t>
  </si>
  <si>
    <t>Melyik évben volt a legnagyobb eladás?</t>
  </si>
  <si>
    <t>Vezetéknév</t>
  </si>
  <si>
    <t>Keresztnév</t>
  </si>
  <si>
    <t>Teljes név</t>
  </si>
  <si>
    <t>1. ZH</t>
  </si>
  <si>
    <t>2. ZH</t>
  </si>
  <si>
    <t>Összesen</t>
  </si>
  <si>
    <t>Megfelelt-e?</t>
  </si>
  <si>
    <t>Sebes</t>
  </si>
  <si>
    <t>András</t>
  </si>
  <si>
    <t>Teve</t>
  </si>
  <si>
    <t>Gábor</t>
  </si>
  <si>
    <t>Ács</t>
  </si>
  <si>
    <t>Ildikó</t>
  </si>
  <si>
    <t>Horváth</t>
  </si>
  <si>
    <t>Judit</t>
  </si>
  <si>
    <t>Buda</t>
  </si>
  <si>
    <t>Ferenc</t>
  </si>
  <si>
    <t>Falusi</t>
  </si>
  <si>
    <t>Andrea</t>
  </si>
  <si>
    <t>Vidéki</t>
  </si>
  <si>
    <t>Veronika</t>
  </si>
  <si>
    <t>Nagy</t>
  </si>
  <si>
    <t>Péter</t>
  </si>
  <si>
    <t>Kovács</t>
  </si>
  <si>
    <t>József</t>
  </si>
  <si>
    <t>Homár</t>
  </si>
  <si>
    <t>Endre</t>
  </si>
  <si>
    <t>Tóth</t>
  </si>
  <si>
    <t>Gergely</t>
  </si>
  <si>
    <t>Oláh</t>
  </si>
  <si>
    <t>Réka</t>
  </si>
  <si>
    <t>Tévé</t>
  </si>
  <si>
    <t>Róbert</t>
  </si>
  <si>
    <t>Valaki</t>
  </si>
  <si>
    <t>Kálmán</t>
  </si>
  <si>
    <t>Gipsz</t>
  </si>
  <si>
    <t>Petra</t>
  </si>
  <si>
    <t>Pest</t>
  </si>
  <si>
    <t>János</t>
  </si>
  <si>
    <t>Kiss</t>
  </si>
  <si>
    <t>István</t>
  </si>
  <si>
    <t>Óra</t>
  </si>
  <si>
    <t>Mónika</t>
  </si>
  <si>
    <t>Amán</t>
  </si>
  <si>
    <t>Katalin</t>
  </si>
  <si>
    <t>Magyar</t>
  </si>
  <si>
    <t>Zsuzsa</t>
  </si>
  <si>
    <t>Átlag:</t>
  </si>
  <si>
    <t>Legjobb:</t>
  </si>
  <si>
    <t>2. legjobb:</t>
  </si>
  <si>
    <t>Legrosszabb:</t>
  </si>
  <si>
    <t>2. legrosszabb:</t>
  </si>
  <si>
    <t>Átlag a két leg nélkül:</t>
  </si>
  <si>
    <t>1. Állítsa elő a teljes neveket!</t>
  </si>
  <si>
    <t>2. Számolja ki a két ZH összegét!</t>
  </si>
  <si>
    <t>3. Írassa ki mindenkihez, hogy megfelelt-e! A határ 50 pont.</t>
  </si>
  <si>
    <t>4. Feltételes formázással emelje ki ahol 10 pont alatti a ZH!</t>
  </si>
  <si>
    <t>5. Számolja ki, illetve válaszolja meg a tábla alatti kérdéseket! Az átlagokat 2 tizedejegyre kerekítse!</t>
  </si>
  <si>
    <t>Formázza meg a táblázatot!</t>
  </si>
  <si>
    <t>Egy papucsgyár múlt évi adatait mutatja az alábbi táblázat. Egy papucs költségét a C5-ös, árát pedig a C6-os cella tartalmazza. Töltse fel a táblázat hiányzó adatait és válaszoljon a feltett kérdésekre! Ábrázolja grafikonon a táblázat adatait!</t>
  </si>
  <si>
    <t>Piaci részesedés 2017-ben</t>
  </si>
  <si>
    <t>2018-ban a várható eladás</t>
  </si>
  <si>
    <t>Legkisebb piaci részesedés 2017-ben:</t>
  </si>
  <si>
    <t>2016. évi eladás</t>
  </si>
  <si>
    <t>2017. évi eladás</t>
  </si>
  <si>
    <t>Üdítő neve: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</si>
</sst>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&quot;Ft&quot;_-;\-* #,##0.00\ &quot;Ft&quot;_-;_-* &quot;-&quot;??\ &quot;Ft&quot;_-;_-@_-"/>
    <numFmt numFmtId="165" formatCode="yyyy/\ mmm\."/>
    <numFmt numFmtId="166" formatCode="#,##0\ &quot;Ft&quot;"/>
    <numFmt numFmtId="167" formatCode="_-* #,##0\ &quot;Ft&quot;_-;\-* #,##0\ &quot;Ft&quot;_-;_-* &quot;-&quot;??\ &quot;Ft&quot;_-;_-@_-"/>
    <numFmt numFmtId="168" formatCode="#,##0&quot; pár&quot;"/>
    <numFmt numFmtId="169" formatCode="#,##0&quot; db&quot;"/>
    <numFmt numFmtId="173" formatCode="0&quot; db&quot;"/>
  </numFmts>
  <fonts count="11" x14ac:knownFonts="1">
    <font>
      <sz val="10"/>
      <name val="Arial"/>
      <charset val="238"/>
    </font>
    <font>
      <sz val="10"/>
      <name val="Arial"/>
      <charset val="238"/>
    </font>
    <font>
      <b/>
      <sz val="10"/>
      <name val="Arial"/>
      <family val="2"/>
    </font>
    <font>
      <b/>
      <sz val="10"/>
      <name val="Arial"/>
      <family val="2"/>
      <charset val="238"/>
    </font>
    <font>
      <b/>
      <sz val="10"/>
      <name val="Arial CE"/>
      <family val="2"/>
      <charset val="238"/>
    </font>
    <font>
      <sz val="10"/>
      <name val="Arial CE"/>
      <charset val="238"/>
    </font>
    <font>
      <sz val="10"/>
      <name val="Arial CE"/>
      <family val="2"/>
      <charset val="238"/>
    </font>
    <font>
      <b/>
      <sz val="10"/>
      <name val="Arial CE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" fillId="0" borderId="1" xfId="1" applyBorder="1"/>
    <xf numFmtId="0" fontId="1" fillId="0" borderId="0" xfId="1"/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6" fontId="1" fillId="0" borderId="2" xfId="1" applyNumberFormat="1" applyBorder="1"/>
    <xf numFmtId="0" fontId="2" fillId="0" borderId="7" xfId="1" applyFont="1" applyBorder="1"/>
    <xf numFmtId="0" fontId="0" fillId="0" borderId="2" xfId="0" applyBorder="1"/>
    <xf numFmtId="0" fontId="2" fillId="0" borderId="0" xfId="0" applyFont="1"/>
    <xf numFmtId="0" fontId="6" fillId="0" borderId="0" xfId="2" applyFont="1"/>
    <xf numFmtId="0" fontId="5" fillId="0" borderId="11" xfId="2" applyBorder="1"/>
    <xf numFmtId="0" fontId="6" fillId="0" borderId="12" xfId="2" applyFont="1" applyBorder="1"/>
    <xf numFmtId="0" fontId="5" fillId="0" borderId="14" xfId="2" applyBorder="1"/>
    <xf numFmtId="0" fontId="6" fillId="0" borderId="15" xfId="2" applyFont="1" applyBorder="1"/>
    <xf numFmtId="0" fontId="4" fillId="0" borderId="6" xfId="2" applyFont="1" applyBorder="1" applyAlignment="1">
      <alignment horizontal="left"/>
    </xf>
    <xf numFmtId="0" fontId="4" fillId="0" borderId="0" xfId="2" applyFont="1"/>
    <xf numFmtId="167" fontId="2" fillId="0" borderId="2" xfId="3" applyNumberFormat="1" applyFont="1" applyBorder="1"/>
    <xf numFmtId="167" fontId="1" fillId="0" borderId="17" xfId="1" applyNumberFormat="1" applyBorder="1"/>
    <xf numFmtId="168" fontId="1" fillId="0" borderId="8" xfId="1" applyNumberFormat="1" applyBorder="1" applyAlignment="1">
      <alignment horizontal="right"/>
    </xf>
    <xf numFmtId="167" fontId="3" fillId="2" borderId="17" xfId="1" applyNumberFormat="1" applyFont="1" applyFill="1" applyBorder="1"/>
    <xf numFmtId="168" fontId="1" fillId="0" borderId="2" xfId="1" applyNumberFormat="1" applyBorder="1"/>
    <xf numFmtId="0" fontId="1" fillId="0" borderId="20" xfId="1" applyBorder="1" applyAlignment="1">
      <alignment horizontal="center"/>
    </xf>
    <xf numFmtId="0" fontId="0" fillId="0" borderId="0" xfId="0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0" fillId="3" borderId="25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169" fontId="0" fillId="3" borderId="0" xfId="0" applyNumberFormat="1" applyFill="1" applyAlignment="1">
      <alignment vertical="center"/>
    </xf>
    <xf numFmtId="10" fontId="10" fillId="3" borderId="0" xfId="4" applyNumberFormat="1" applyFont="1" applyFill="1" applyBorder="1" applyAlignment="1">
      <alignment vertical="center"/>
    </xf>
    <xf numFmtId="0" fontId="0" fillId="0" borderId="14" xfId="0" applyBorder="1"/>
    <xf numFmtId="10" fontId="0" fillId="0" borderId="14" xfId="4" applyNumberFormat="1" applyFont="1" applyBorder="1"/>
    <xf numFmtId="10" fontId="0" fillId="0" borderId="14" xfId="0" applyNumberFormat="1" applyBorder="1"/>
    <xf numFmtId="0" fontId="0" fillId="0" borderId="0" xfId="0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6" fillId="0" borderId="14" xfId="2" applyFont="1" applyBorder="1" applyAlignment="1">
      <alignment horizontal="left"/>
    </xf>
    <xf numFmtId="0" fontId="5" fillId="0" borderId="14" xfId="2" applyBorder="1" applyAlignment="1">
      <alignment horizontal="center"/>
    </xf>
    <xf numFmtId="0" fontId="4" fillId="0" borderId="9" xfId="2" applyFont="1" applyBorder="1"/>
    <xf numFmtId="0" fontId="4" fillId="0" borderId="11" xfId="2" applyFont="1" applyBorder="1" applyAlignment="1">
      <alignment horizontal="center"/>
    </xf>
    <xf numFmtId="0" fontId="4" fillId="0" borderId="29" xfId="2" applyFont="1" applyBorder="1" applyAlignment="1">
      <alignment horizontal="center"/>
    </xf>
    <xf numFmtId="0" fontId="5" fillId="0" borderId="31" xfId="2" applyBorder="1" applyAlignment="1">
      <alignment horizontal="center"/>
    </xf>
    <xf numFmtId="0" fontId="6" fillId="0" borderId="32" xfId="2" applyFont="1" applyBorder="1" applyAlignment="1">
      <alignment horizontal="left"/>
    </xf>
    <xf numFmtId="0" fontId="5" fillId="0" borderId="32" xfId="2" applyBorder="1"/>
    <xf numFmtId="0" fontId="5" fillId="0" borderId="16" xfId="2" applyBorder="1" applyAlignment="1">
      <alignment horizontal="center"/>
    </xf>
    <xf numFmtId="0" fontId="4" fillId="0" borderId="5" xfId="2" applyFont="1" applyBorder="1" applyAlignment="1">
      <alignment horizontal="left"/>
    </xf>
    <xf numFmtId="0" fontId="4" fillId="0" borderId="34" xfId="2" applyFont="1" applyBorder="1" applyAlignment="1">
      <alignment horizontal="left"/>
    </xf>
    <xf numFmtId="0" fontId="5" fillId="0" borderId="33" xfId="2" applyBorder="1"/>
    <xf numFmtId="165" fontId="1" fillId="0" borderId="5" xfId="1" applyNumberFormat="1" applyBorder="1" applyAlignment="1">
      <alignment horizontal="left"/>
    </xf>
    <xf numFmtId="165" fontId="1" fillId="0" borderId="6" xfId="1" applyNumberFormat="1" applyBorder="1" applyAlignment="1">
      <alignment horizontal="left"/>
    </xf>
    <xf numFmtId="0" fontId="1" fillId="0" borderId="9" xfId="1" applyBorder="1" applyAlignment="1">
      <alignment horizontal="right"/>
    </xf>
    <xf numFmtId="0" fontId="1" fillId="0" borderId="10" xfId="1" applyBorder="1" applyAlignment="1">
      <alignment horizontal="right"/>
    </xf>
    <xf numFmtId="0" fontId="1" fillId="0" borderId="12" xfId="1" applyBorder="1" applyAlignment="1">
      <alignment horizontal="right"/>
    </xf>
    <xf numFmtId="0" fontId="1" fillId="0" borderId="13" xfId="1" applyBorder="1" applyAlignment="1">
      <alignment horizontal="right"/>
    </xf>
    <xf numFmtId="0" fontId="1" fillId="0" borderId="18" xfId="1" applyBorder="1" applyAlignment="1">
      <alignment horizontal="right"/>
    </xf>
    <xf numFmtId="0" fontId="1" fillId="0" borderId="19" xfId="1" applyBorder="1" applyAlignment="1">
      <alignment horizontal="right"/>
    </xf>
    <xf numFmtId="0" fontId="1" fillId="0" borderId="7" xfId="1" applyBorder="1"/>
    <xf numFmtId="0" fontId="1" fillId="0" borderId="30" xfId="1" applyBorder="1"/>
    <xf numFmtId="0" fontId="1" fillId="0" borderId="20" xfId="1" applyBorder="1"/>
    <xf numFmtId="0" fontId="1" fillId="0" borderId="21" xfId="1" applyBorder="1" applyAlignment="1">
      <alignment horizontal="justify" wrapText="1"/>
    </xf>
    <xf numFmtId="0" fontId="1" fillId="0" borderId="22" xfId="1" applyBorder="1" applyAlignment="1">
      <alignment wrapText="1"/>
    </xf>
    <xf numFmtId="0" fontId="1" fillId="0" borderId="23" xfId="1" applyBorder="1" applyAlignment="1">
      <alignment wrapText="1"/>
    </xf>
    <xf numFmtId="0" fontId="1" fillId="0" borderId="24" xfId="1" applyBorder="1" applyAlignment="1">
      <alignment wrapText="1"/>
    </xf>
    <xf numFmtId="0" fontId="1" fillId="0" borderId="0" xfId="1" applyAlignment="1">
      <alignment wrapText="1"/>
    </xf>
    <xf numFmtId="0" fontId="1" fillId="0" borderId="25" xfId="1" applyBorder="1" applyAlignment="1">
      <alignment wrapText="1"/>
    </xf>
    <xf numFmtId="0" fontId="1" fillId="0" borderId="26" xfId="1" applyBorder="1" applyAlignment="1">
      <alignment wrapText="1"/>
    </xf>
    <xf numFmtId="0" fontId="1" fillId="0" borderId="27" xfId="1" applyBorder="1" applyAlignment="1">
      <alignment wrapText="1"/>
    </xf>
    <xf numFmtId="0" fontId="1" fillId="0" borderId="28" xfId="1" applyBorder="1" applyAlignment="1">
      <alignment wrapText="1"/>
    </xf>
    <xf numFmtId="0" fontId="0" fillId="0" borderId="21" xfId="1" applyFont="1" applyBorder="1" applyAlignment="1">
      <alignment horizontal="justify" wrapText="1"/>
    </xf>
    <xf numFmtId="0" fontId="1" fillId="0" borderId="22" xfId="1" applyBorder="1" applyAlignment="1">
      <alignment horizontal="justify" wrapText="1"/>
    </xf>
    <xf numFmtId="0" fontId="1" fillId="0" borderId="23" xfId="1" applyBorder="1" applyAlignment="1">
      <alignment horizontal="justify" wrapText="1"/>
    </xf>
    <xf numFmtId="0" fontId="1" fillId="0" borderId="26" xfId="1" applyBorder="1" applyAlignment="1">
      <alignment horizontal="justify" wrapText="1"/>
    </xf>
    <xf numFmtId="0" fontId="1" fillId="0" borderId="27" xfId="1" applyBorder="1" applyAlignment="1">
      <alignment horizontal="justify" wrapText="1"/>
    </xf>
    <xf numFmtId="0" fontId="1" fillId="0" borderId="28" xfId="1" applyBorder="1" applyAlignment="1">
      <alignment horizontal="justify" wrapText="1"/>
    </xf>
    <xf numFmtId="0" fontId="2" fillId="0" borderId="7" xfId="1" applyFont="1" applyBorder="1"/>
    <xf numFmtId="0" fontId="2" fillId="0" borderId="20" xfId="1" applyFont="1" applyBorder="1"/>
    <xf numFmtId="0" fontId="3" fillId="0" borderId="0" xfId="0" applyFont="1" applyAlignment="1">
      <alignment horizontal="left"/>
    </xf>
    <xf numFmtId="0" fontId="7" fillId="0" borderId="0" xfId="2" applyFont="1" applyAlignment="1">
      <alignment horizontal="left"/>
    </xf>
    <xf numFmtId="10" fontId="0" fillId="0" borderId="2" xfId="0" applyNumberFormat="1" applyBorder="1"/>
    <xf numFmtId="173" fontId="0" fillId="2" borderId="14" xfId="0" applyNumberFormat="1" applyFill="1" applyBorder="1"/>
    <xf numFmtId="173" fontId="0" fillId="0" borderId="14" xfId="0" applyNumberFormat="1" applyBorder="1"/>
  </cellXfs>
  <cellStyles count="5">
    <cellStyle name="Normál" xfId="0" builtinId="0"/>
    <cellStyle name="Normál_Excel2ZH200412040800A" xfId="1" xr:uid="{00000000-0005-0000-0000-000001000000}"/>
    <cellStyle name="Normál_feladat" xfId="2" xr:uid="{00000000-0005-0000-0000-000002000000}"/>
    <cellStyle name="Pénznem" xfId="3" builtinId="4"/>
    <cellStyle name="Százalék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K21"/>
  <sheetViews>
    <sheetView zoomScale="130" zoomScaleNormal="130" workbookViewId="0">
      <selection activeCell="N14" sqref="N14"/>
    </sheetView>
  </sheetViews>
  <sheetFormatPr defaultColWidth="9.140625" defaultRowHeight="12.75" x14ac:dyDescent="0.2"/>
  <cols>
    <col min="1" max="1" width="11.28515625" style="2" bestFit="1" customWidth="1"/>
    <col min="2" max="2" width="11" style="2" bestFit="1" customWidth="1"/>
    <col min="3" max="3" width="11.85546875" style="2" bestFit="1" customWidth="1"/>
    <col min="4" max="4" width="13.85546875" style="2" bestFit="1" customWidth="1"/>
    <col min="5" max="9" width="9.140625" style="2"/>
    <col min="10" max="10" width="14" style="2" customWidth="1"/>
    <col min="11" max="16384" width="9.140625" style="2"/>
  </cols>
  <sheetData>
    <row r="1" spans="1:11" ht="13.5" thickBot="1" x14ac:dyDescent="0.25">
      <c r="A1" s="1" t="s">
        <v>0</v>
      </c>
    </row>
    <row r="2" spans="1:11" x14ac:dyDescent="0.2">
      <c r="A2" s="75" t="s">
        <v>87</v>
      </c>
      <c r="B2" s="76"/>
      <c r="C2" s="76"/>
      <c r="D2" s="76"/>
      <c r="E2" s="76"/>
      <c r="F2" s="76"/>
      <c r="G2" s="76"/>
      <c r="H2" s="76"/>
      <c r="I2" s="76"/>
      <c r="J2" s="76"/>
      <c r="K2" s="77"/>
    </row>
    <row r="3" spans="1:11" ht="13.5" thickBot="1" x14ac:dyDescent="0.25">
      <c r="A3" s="78"/>
      <c r="B3" s="79"/>
      <c r="C3" s="79"/>
      <c r="D3" s="79"/>
      <c r="E3" s="79"/>
      <c r="F3" s="79"/>
      <c r="G3" s="79"/>
      <c r="H3" s="79"/>
      <c r="I3" s="79"/>
      <c r="J3" s="79"/>
      <c r="K3" s="80"/>
    </row>
    <row r="4" spans="1:11" ht="13.5" thickBot="1" x14ac:dyDescent="0.25"/>
    <row r="5" spans="1:11" ht="13.5" thickBot="1" x14ac:dyDescent="0.25">
      <c r="A5" s="81" t="s">
        <v>1</v>
      </c>
      <c r="B5" s="82"/>
      <c r="C5" s="17">
        <v>900</v>
      </c>
    </row>
    <row r="6" spans="1:11" ht="13.5" thickBot="1" x14ac:dyDescent="0.25">
      <c r="A6" s="81" t="s">
        <v>2</v>
      </c>
      <c r="B6" s="82"/>
      <c r="C6" s="17">
        <v>1400</v>
      </c>
    </row>
    <row r="7" spans="1:11" ht="13.5" thickBot="1" x14ac:dyDescent="0.25"/>
    <row r="8" spans="1:11" ht="13.5" thickBot="1" x14ac:dyDescent="0.25">
      <c r="B8" s="3" t="s">
        <v>3</v>
      </c>
      <c r="C8" s="4" t="s">
        <v>4</v>
      </c>
      <c r="D8" s="5" t="s">
        <v>5</v>
      </c>
      <c r="J8" s="42" t="s">
        <v>6</v>
      </c>
    </row>
    <row r="9" spans="1:11" ht="13.5" thickBot="1" x14ac:dyDescent="0.25">
      <c r="A9" s="55">
        <v>42736</v>
      </c>
      <c r="B9" s="57">
        <v>11000</v>
      </c>
      <c r="C9" s="58">
        <v>10000</v>
      </c>
      <c r="D9" s="18">
        <f>PRODUCT(C9,$C$6)-PRODUCT(B9,$C$5)</f>
        <v>4100000</v>
      </c>
    </row>
    <row r="10" spans="1:11" ht="13.5" thickBot="1" x14ac:dyDescent="0.25">
      <c r="A10" s="56">
        <v>42767</v>
      </c>
      <c r="B10" s="59">
        <v>13000</v>
      </c>
      <c r="C10" s="60">
        <v>11000</v>
      </c>
      <c r="D10" s="18">
        <f t="shared" ref="D10:D20" si="0">PRODUCT(C10,$C$6)-PRODUCT(B10,$C$5)</f>
        <v>3700000</v>
      </c>
      <c r="F10" s="63" t="s">
        <v>7</v>
      </c>
      <c r="G10" s="64"/>
      <c r="H10" s="64"/>
      <c r="I10" s="65"/>
      <c r="J10" s="6">
        <f>MIN(D9:D20)</f>
        <v>3300000</v>
      </c>
    </row>
    <row r="11" spans="1:11" ht="13.5" thickBot="1" x14ac:dyDescent="0.25">
      <c r="A11" s="55">
        <v>42795</v>
      </c>
      <c r="B11" s="59">
        <v>15000</v>
      </c>
      <c r="C11" s="60">
        <v>12000</v>
      </c>
      <c r="D11" s="18">
        <f t="shared" si="0"/>
        <v>3300000</v>
      </c>
      <c r="F11" s="63" t="s">
        <v>8</v>
      </c>
      <c r="G11" s="64"/>
      <c r="H11" s="64"/>
      <c r="I11" s="65"/>
      <c r="J11" s="21">
        <f>AVERAGE(C9:C20)</f>
        <v>13416.666666666666</v>
      </c>
    </row>
    <row r="12" spans="1:11" ht="13.5" customHeight="1" thickBot="1" x14ac:dyDescent="0.25">
      <c r="A12" s="56">
        <v>42826</v>
      </c>
      <c r="B12" s="59">
        <v>10000</v>
      </c>
      <c r="C12" s="60">
        <v>14000</v>
      </c>
      <c r="D12" s="18">
        <f t="shared" si="0"/>
        <v>10600000</v>
      </c>
      <c r="F12" s="66" t="s">
        <v>9</v>
      </c>
      <c r="G12" s="67"/>
      <c r="H12" s="67"/>
      <c r="I12" s="68"/>
    </row>
    <row r="13" spans="1:11" ht="13.5" thickBot="1" x14ac:dyDescent="0.25">
      <c r="A13" s="55">
        <v>42856</v>
      </c>
      <c r="B13" s="59">
        <v>17000</v>
      </c>
      <c r="C13" s="60">
        <v>17000</v>
      </c>
      <c r="D13" s="18">
        <f t="shared" si="0"/>
        <v>8500000</v>
      </c>
      <c r="F13" s="69"/>
      <c r="G13" s="70"/>
      <c r="H13" s="70"/>
      <c r="I13" s="71"/>
    </row>
    <row r="14" spans="1:11" ht="13.5" thickBot="1" x14ac:dyDescent="0.25">
      <c r="A14" s="56">
        <v>42887</v>
      </c>
      <c r="B14" s="59">
        <v>19000</v>
      </c>
      <c r="C14" s="60">
        <v>19000</v>
      </c>
      <c r="D14" s="18">
        <f t="shared" si="0"/>
        <v>9500000</v>
      </c>
      <c r="F14" s="69"/>
      <c r="G14" s="70"/>
      <c r="H14" s="70"/>
      <c r="I14" s="71"/>
    </row>
    <row r="15" spans="1:11" ht="13.5" thickBot="1" x14ac:dyDescent="0.25">
      <c r="A15" s="55">
        <v>42917</v>
      </c>
      <c r="B15" s="59">
        <v>22000</v>
      </c>
      <c r="C15" s="60">
        <v>21500</v>
      </c>
      <c r="D15" s="18">
        <f t="shared" si="0"/>
        <v>10300000</v>
      </c>
      <c r="F15" s="69"/>
      <c r="G15" s="70"/>
      <c r="H15" s="70"/>
      <c r="I15" s="71"/>
    </row>
    <row r="16" spans="1:11" ht="13.5" thickBot="1" x14ac:dyDescent="0.25">
      <c r="A16" s="56">
        <v>42948</v>
      </c>
      <c r="B16" s="59">
        <v>10000</v>
      </c>
      <c r="C16" s="60">
        <v>9000</v>
      </c>
      <c r="D16" s="18">
        <f t="shared" si="0"/>
        <v>3600000</v>
      </c>
      <c r="F16" s="69"/>
      <c r="G16" s="70"/>
      <c r="H16" s="70"/>
      <c r="I16" s="71"/>
    </row>
    <row r="17" spans="1:10" ht="13.5" thickBot="1" x14ac:dyDescent="0.25">
      <c r="A17" s="55">
        <v>42979</v>
      </c>
      <c r="B17" s="59">
        <v>8000</v>
      </c>
      <c r="C17" s="60">
        <v>8000</v>
      </c>
      <c r="D17" s="18">
        <f t="shared" si="0"/>
        <v>4000000</v>
      </c>
      <c r="F17" s="69"/>
      <c r="G17" s="70"/>
      <c r="H17" s="70"/>
      <c r="I17" s="71"/>
    </row>
    <row r="18" spans="1:10" ht="13.5" thickBot="1" x14ac:dyDescent="0.25">
      <c r="A18" s="56">
        <v>43009</v>
      </c>
      <c r="B18" s="59">
        <v>16000</v>
      </c>
      <c r="C18" s="60">
        <v>17000</v>
      </c>
      <c r="D18" s="18">
        <f t="shared" si="0"/>
        <v>9400000</v>
      </c>
      <c r="F18" s="69"/>
      <c r="G18" s="70"/>
      <c r="H18" s="70"/>
      <c r="I18" s="71"/>
    </row>
    <row r="19" spans="1:10" ht="13.5" thickBot="1" x14ac:dyDescent="0.25">
      <c r="A19" s="55">
        <v>43040</v>
      </c>
      <c r="B19" s="59">
        <v>14000</v>
      </c>
      <c r="C19" s="60">
        <v>12000</v>
      </c>
      <c r="D19" s="18">
        <f t="shared" si="0"/>
        <v>4200000</v>
      </c>
      <c r="F19" s="72"/>
      <c r="G19" s="73"/>
      <c r="H19" s="73"/>
      <c r="I19" s="74"/>
      <c r="J19" s="22" t="str">
        <f>IF($D$21/1000000&lt;50,"ALACSONY",IF($D$21/1000000&lt;75,"ÁTLAGOS","KIEMELKEDŐ"))</f>
        <v>KIEMELKEDŐ</v>
      </c>
    </row>
    <row r="20" spans="1:10" ht="13.5" thickBot="1" x14ac:dyDescent="0.25">
      <c r="A20" s="56">
        <v>43070</v>
      </c>
      <c r="B20" s="61">
        <v>9000</v>
      </c>
      <c r="C20" s="62">
        <v>10500</v>
      </c>
      <c r="D20" s="18">
        <f t="shared" si="0"/>
        <v>6600000</v>
      </c>
    </row>
    <row r="21" spans="1:10" ht="13.5" thickBot="1" x14ac:dyDescent="0.25">
      <c r="A21" s="7" t="s">
        <v>10</v>
      </c>
      <c r="B21" s="19">
        <f>SUM(B9:B20)</f>
        <v>164000</v>
      </c>
      <c r="C21" s="19">
        <f>SUM(C9:C20)</f>
        <v>161000</v>
      </c>
      <c r="D21" s="20">
        <f>SUM(D9:D20)</f>
        <v>77800000</v>
      </c>
    </row>
  </sheetData>
  <mergeCells count="6">
    <mergeCell ref="F11:I11"/>
    <mergeCell ref="F12:I19"/>
    <mergeCell ref="A2:K3"/>
    <mergeCell ref="A5:B5"/>
    <mergeCell ref="A6:B6"/>
    <mergeCell ref="F10:I10"/>
  </mergeCells>
  <phoneticPr fontId="8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130" zoomScaleNormal="130" workbookViewId="0">
      <selection activeCell="E25" sqref="E25"/>
    </sheetView>
  </sheetViews>
  <sheetFormatPr defaultRowHeight="12.75" x14ac:dyDescent="0.2"/>
  <cols>
    <col min="1" max="1" width="19" bestFit="1" customWidth="1"/>
    <col min="2" max="3" width="10.7109375" customWidth="1"/>
    <col min="4" max="4" width="23.85546875" bestFit="1" customWidth="1"/>
    <col min="5" max="5" width="14.7109375" bestFit="1" customWidth="1"/>
    <col min="6" max="6" width="13.42578125" bestFit="1" customWidth="1"/>
    <col min="7" max="7" width="23" bestFit="1" customWidth="1"/>
    <col min="8" max="8" width="18.28515625" customWidth="1"/>
  </cols>
  <sheetData>
    <row r="1" spans="1:7" ht="5.45" customHeight="1" x14ac:dyDescent="0.2"/>
    <row r="2" spans="1:7" s="39" customFormat="1" ht="24.95" customHeight="1" x14ac:dyDescent="0.2">
      <c r="A2" s="40"/>
      <c r="B2" s="40">
        <v>2016</v>
      </c>
      <c r="C2" s="40">
        <v>2017</v>
      </c>
      <c r="D2" s="41" t="s">
        <v>88</v>
      </c>
      <c r="E2" s="40" t="s">
        <v>11</v>
      </c>
      <c r="F2" s="40" t="s">
        <v>12</v>
      </c>
      <c r="G2" s="41" t="s">
        <v>89</v>
      </c>
    </row>
    <row r="3" spans="1:7" x14ac:dyDescent="0.2">
      <c r="A3" s="36" t="s">
        <v>13</v>
      </c>
      <c r="B3" s="86">
        <v>117200</v>
      </c>
      <c r="C3" s="86">
        <v>119800</v>
      </c>
      <c r="D3" s="37">
        <f>C3/SUM($C$3:$C$15)</f>
        <v>0.14148547943264086</v>
      </c>
      <c r="E3" s="37">
        <f>C3/B3</f>
        <v>1.0221843003412969</v>
      </c>
      <c r="F3" s="87">
        <f>SUM(B3:C3)/24</f>
        <v>9875</v>
      </c>
      <c r="G3" s="87">
        <f>C3*E3</f>
        <v>122457.67918088737</v>
      </c>
    </row>
    <row r="4" spans="1:7" x14ac:dyDescent="0.2">
      <c r="A4" s="36" t="s">
        <v>14</v>
      </c>
      <c r="B4" s="86">
        <v>90000</v>
      </c>
      <c r="C4" s="86">
        <v>82800</v>
      </c>
      <c r="D4" s="37">
        <f t="shared" ref="D4:D15" si="0">C4/SUM($C$3:$C$15)</f>
        <v>9.7787960743094024E-2</v>
      </c>
      <c r="E4" s="37">
        <f t="shared" ref="E4:E16" si="1">C4/B4</f>
        <v>0.92</v>
      </c>
      <c r="F4" s="87">
        <f t="shared" ref="F4:F16" si="2">SUM(B4:C4)/24</f>
        <v>7200</v>
      </c>
      <c r="G4" s="87">
        <f t="shared" ref="G4:G15" si="3">C4*E4</f>
        <v>76176</v>
      </c>
    </row>
    <row r="5" spans="1:7" x14ac:dyDescent="0.2">
      <c r="A5" s="36" t="s">
        <v>15</v>
      </c>
      <c r="B5" s="86">
        <v>28500</v>
      </c>
      <c r="C5" s="86">
        <v>28900</v>
      </c>
      <c r="D5" s="37">
        <f t="shared" si="0"/>
        <v>3.4131305138591993E-2</v>
      </c>
      <c r="E5" s="37">
        <f t="shared" si="1"/>
        <v>1.0140350877192983</v>
      </c>
      <c r="F5" s="87">
        <f t="shared" si="2"/>
        <v>2391.6666666666665</v>
      </c>
      <c r="G5" s="87">
        <f t="shared" si="3"/>
        <v>29305.614035087721</v>
      </c>
    </row>
    <row r="6" spans="1:7" x14ac:dyDescent="0.2">
      <c r="A6" s="36" t="s">
        <v>16</v>
      </c>
      <c r="B6" s="86">
        <v>50600</v>
      </c>
      <c r="C6" s="86">
        <v>52300</v>
      </c>
      <c r="D6" s="37">
        <f t="shared" si="0"/>
        <v>6.176703317468378E-2</v>
      </c>
      <c r="E6" s="37">
        <f t="shared" si="1"/>
        <v>1.0335968379446641</v>
      </c>
      <c r="F6" s="87">
        <f t="shared" si="2"/>
        <v>4287.5</v>
      </c>
      <c r="G6" s="87">
        <f t="shared" si="3"/>
        <v>54057.114624505928</v>
      </c>
    </row>
    <row r="7" spans="1:7" x14ac:dyDescent="0.2">
      <c r="A7" s="36" t="s">
        <v>17</v>
      </c>
      <c r="B7" s="86">
        <v>37200</v>
      </c>
      <c r="C7" s="86">
        <v>38200</v>
      </c>
      <c r="D7" s="37">
        <f t="shared" si="0"/>
        <v>4.5114735511910524E-2</v>
      </c>
      <c r="E7" s="37">
        <f t="shared" si="1"/>
        <v>1.0268817204301075</v>
      </c>
      <c r="F7" s="87">
        <f t="shared" si="2"/>
        <v>3141.6666666666665</v>
      </c>
      <c r="G7" s="87">
        <f t="shared" si="3"/>
        <v>39226.881720430109</v>
      </c>
    </row>
    <row r="8" spans="1:7" x14ac:dyDescent="0.2">
      <c r="A8" s="36" t="s">
        <v>18</v>
      </c>
      <c r="B8" s="86">
        <v>27700</v>
      </c>
      <c r="C8" s="86">
        <v>27050</v>
      </c>
      <c r="D8" s="37">
        <f t="shared" si="0"/>
        <v>3.1946429204114654E-2</v>
      </c>
      <c r="E8" s="37">
        <f t="shared" si="1"/>
        <v>0.97653429602888087</v>
      </c>
      <c r="F8" s="87">
        <f t="shared" si="2"/>
        <v>2281.25</v>
      </c>
      <c r="G8" s="87">
        <f t="shared" si="3"/>
        <v>26415.252707581229</v>
      </c>
    </row>
    <row r="9" spans="1:7" x14ac:dyDescent="0.2">
      <c r="A9" s="36" t="s">
        <v>19</v>
      </c>
      <c r="B9" s="86">
        <v>52100</v>
      </c>
      <c r="C9" s="86">
        <v>54400</v>
      </c>
      <c r="D9" s="37">
        <f t="shared" si="0"/>
        <v>6.4247162613820227E-2</v>
      </c>
      <c r="E9" s="37">
        <f t="shared" si="1"/>
        <v>1.0441458733205373</v>
      </c>
      <c r="F9" s="87">
        <f t="shared" si="2"/>
        <v>4437.5</v>
      </c>
      <c r="G9" s="87">
        <f t="shared" si="3"/>
        <v>56801.535508637229</v>
      </c>
    </row>
    <row r="10" spans="1:7" x14ac:dyDescent="0.2">
      <c r="A10" s="36" t="s">
        <v>20</v>
      </c>
      <c r="B10" s="86">
        <v>137600</v>
      </c>
      <c r="C10" s="86">
        <v>139000</v>
      </c>
      <c r="D10" s="37">
        <f t="shared" si="0"/>
        <v>0.16416094859045977</v>
      </c>
      <c r="E10" s="37">
        <f t="shared" si="1"/>
        <v>1.0101744186046511</v>
      </c>
      <c r="F10" s="87">
        <f t="shared" si="2"/>
        <v>11525</v>
      </c>
      <c r="G10" s="87">
        <f t="shared" si="3"/>
        <v>140414.2441860465</v>
      </c>
    </row>
    <row r="11" spans="1:7" x14ac:dyDescent="0.2">
      <c r="A11" s="36" t="s">
        <v>21</v>
      </c>
      <c r="B11" s="86">
        <v>115300</v>
      </c>
      <c r="C11" s="86">
        <v>115700</v>
      </c>
      <c r="D11" s="37">
        <f t="shared" si="0"/>
        <v>0.13664332195623163</v>
      </c>
      <c r="E11" s="37">
        <f t="shared" si="1"/>
        <v>1.0034692107545533</v>
      </c>
      <c r="F11" s="87">
        <f t="shared" si="2"/>
        <v>9625</v>
      </c>
      <c r="G11" s="87">
        <f t="shared" si="3"/>
        <v>116101.38768430182</v>
      </c>
    </row>
    <row r="12" spans="1:7" x14ac:dyDescent="0.2">
      <c r="A12" s="36" t="s">
        <v>22</v>
      </c>
      <c r="B12" s="86">
        <v>60000</v>
      </c>
      <c r="C12" s="86">
        <v>59500</v>
      </c>
      <c r="D12" s="37">
        <f t="shared" si="0"/>
        <v>7.0270334108865878E-2</v>
      </c>
      <c r="E12" s="37">
        <f t="shared" si="1"/>
        <v>0.9916666666666667</v>
      </c>
      <c r="F12" s="87">
        <f t="shared" si="2"/>
        <v>4979.166666666667</v>
      </c>
      <c r="G12" s="87">
        <f t="shared" si="3"/>
        <v>59004.166666666672</v>
      </c>
    </row>
    <row r="13" spans="1:7" x14ac:dyDescent="0.2">
      <c r="A13" s="36" t="s">
        <v>23</v>
      </c>
      <c r="B13" s="86">
        <v>15400</v>
      </c>
      <c r="C13" s="86">
        <v>15400</v>
      </c>
      <c r="D13" s="37">
        <f>C13/SUM($C$3:$C$15)</f>
        <v>1.8187615887000578E-2</v>
      </c>
      <c r="E13" s="37">
        <f t="shared" si="1"/>
        <v>1</v>
      </c>
      <c r="F13" s="87">
        <f t="shared" si="2"/>
        <v>1283.3333333333333</v>
      </c>
      <c r="G13" s="87">
        <f t="shared" si="3"/>
        <v>15400</v>
      </c>
    </row>
    <row r="14" spans="1:7" x14ac:dyDescent="0.2">
      <c r="A14" s="36" t="s">
        <v>24</v>
      </c>
      <c r="B14" s="86">
        <v>32200</v>
      </c>
      <c r="C14" s="86">
        <v>30100</v>
      </c>
      <c r="D14" s="37">
        <f t="shared" si="0"/>
        <v>3.5548521960955676E-2</v>
      </c>
      <c r="E14" s="37">
        <f t="shared" si="1"/>
        <v>0.93478260869565222</v>
      </c>
      <c r="F14" s="87">
        <f t="shared" si="2"/>
        <v>2595.8333333333335</v>
      </c>
      <c r="G14" s="87">
        <f t="shared" si="3"/>
        <v>28136.956521739132</v>
      </c>
    </row>
    <row r="15" spans="1:7" x14ac:dyDescent="0.2">
      <c r="A15" s="36" t="s">
        <v>25</v>
      </c>
      <c r="B15" s="86">
        <v>81600</v>
      </c>
      <c r="C15" s="86">
        <v>83580</v>
      </c>
      <c r="D15" s="37">
        <f t="shared" si="0"/>
        <v>9.8709151677630419E-2</v>
      </c>
      <c r="E15" s="37">
        <f t="shared" si="1"/>
        <v>1.0242647058823529</v>
      </c>
      <c r="F15" s="87">
        <f t="shared" si="2"/>
        <v>6882.5</v>
      </c>
      <c r="G15" s="87">
        <f t="shared" si="3"/>
        <v>85608.044117647049</v>
      </c>
    </row>
    <row r="16" spans="1:7" x14ac:dyDescent="0.2">
      <c r="A16" s="36" t="s">
        <v>10</v>
      </c>
      <c r="B16" s="87">
        <f>SUM(B3:B15)</f>
        <v>845400</v>
      </c>
      <c r="C16" s="87">
        <f>SUM(C3:C15)</f>
        <v>846730</v>
      </c>
      <c r="D16" s="38"/>
      <c r="E16" s="37"/>
      <c r="F16" s="87">
        <f>SUM(F3:F15)</f>
        <v>70505.416666666672</v>
      </c>
      <c r="G16" s="87">
        <f>SUM(G3:G15)</f>
        <v>849104.87695353082</v>
      </c>
    </row>
    <row r="17" spans="1:4" ht="13.5" thickBot="1" x14ac:dyDescent="0.25"/>
    <row r="18" spans="1:4" ht="13.5" thickBot="1" x14ac:dyDescent="0.25">
      <c r="A18" s="83" t="s">
        <v>26</v>
      </c>
      <c r="B18" s="83"/>
      <c r="C18" s="83"/>
      <c r="D18" s="8" t="str">
        <f>IFERROR(INDEX($A$3:$A$15,MATCH(MAX($B$3:$B$15),B3:C15,0)),INDEX($A$3:$A$15,MATCH(MAX($C$3:$C$15),$C$3:$C$15,0)))</f>
        <v>Coca Cola</v>
      </c>
    </row>
    <row r="19" spans="1:4" ht="13.5" thickBot="1" x14ac:dyDescent="0.25">
      <c r="A19" s="83" t="s">
        <v>27</v>
      </c>
      <c r="B19" s="83"/>
      <c r="C19" s="83"/>
      <c r="D19" s="8">
        <f>IF(COUNTIF($B$3:$B$15,MAX($B$3:$C$15))&gt;0,$B$2,$C$2)</f>
        <v>2017</v>
      </c>
    </row>
    <row r="20" spans="1:4" ht="13.5" thickBot="1" x14ac:dyDescent="0.25">
      <c r="A20" s="83" t="s">
        <v>90</v>
      </c>
      <c r="B20" s="83"/>
      <c r="C20" s="83"/>
      <c r="D20" s="85">
        <f>MIN(D3:D15)</f>
        <v>1.8187615887000578E-2</v>
      </c>
    </row>
    <row r="21" spans="1:4" x14ac:dyDescent="0.2">
      <c r="A21" s="83" t="s">
        <v>86</v>
      </c>
      <c r="B21" s="83"/>
      <c r="C21" s="83"/>
    </row>
    <row r="22" spans="1:4" x14ac:dyDescent="0.2">
      <c r="A22" s="9"/>
    </row>
  </sheetData>
  <mergeCells count="4">
    <mergeCell ref="A18:C18"/>
    <mergeCell ref="A19:C19"/>
    <mergeCell ref="A20:C20"/>
    <mergeCell ref="A21:C21"/>
  </mergeCells>
  <phoneticPr fontId="8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1"/>
  <sheetViews>
    <sheetView zoomScale="115" zoomScaleNormal="115" workbookViewId="0">
      <selection activeCell="D10" sqref="D10"/>
    </sheetView>
  </sheetViews>
  <sheetFormatPr defaultRowHeight="12.75" x14ac:dyDescent="0.2"/>
  <cols>
    <col min="3" max="3" width="23.85546875" bestFit="1" customWidth="1"/>
    <col min="4" max="4" width="17.42578125" bestFit="1" customWidth="1"/>
  </cols>
  <sheetData>
    <row r="1" spans="2:5" ht="13.5" thickBot="1" x14ac:dyDescent="0.25"/>
    <row r="2" spans="2:5" s="23" customFormat="1" ht="20.100000000000001" customHeight="1" thickBot="1" x14ac:dyDescent="0.25">
      <c r="B2" s="24"/>
      <c r="C2" s="25"/>
      <c r="D2" s="25"/>
      <c r="E2" s="26"/>
    </row>
    <row r="3" spans="2:5" s="23" customFormat="1" ht="20.100000000000001" customHeight="1" thickBot="1" x14ac:dyDescent="0.25">
      <c r="B3" s="27"/>
      <c r="C3" s="28" t="s">
        <v>93</v>
      </c>
      <c r="D3" s="8" t="s">
        <v>18</v>
      </c>
      <c r="E3" s="29"/>
    </row>
    <row r="4" spans="2:5" s="23" customFormat="1" ht="20.100000000000001" customHeight="1" x14ac:dyDescent="0.2">
      <c r="B4" s="27"/>
      <c r="C4" s="30"/>
      <c r="D4" s="30"/>
      <c r="E4" s="29"/>
    </row>
    <row r="5" spans="2:5" s="23" customFormat="1" ht="20.100000000000001" customHeight="1" x14ac:dyDescent="0.2">
      <c r="B5" s="27"/>
      <c r="C5" s="28" t="s">
        <v>91</v>
      </c>
      <c r="D5" s="34">
        <f>INDEX('2'!B3:B15,MATCH(ŰRLAP!$D$3,'2'!$A$3:$A$15,0))</f>
        <v>27700</v>
      </c>
      <c r="E5" s="29"/>
    </row>
    <row r="6" spans="2:5" s="23" customFormat="1" ht="20.100000000000001" customHeight="1" x14ac:dyDescent="0.2">
      <c r="B6" s="27"/>
      <c r="C6" s="28" t="s">
        <v>92</v>
      </c>
      <c r="D6" s="34">
        <f>INDEX('2'!C3:C15,MATCH(ŰRLAP!$D$3,'2'!$A$3:$A$15,0))</f>
        <v>27050</v>
      </c>
      <c r="E6" s="29"/>
    </row>
    <row r="7" spans="2:5" s="23" customFormat="1" ht="20.100000000000001" customHeight="1" x14ac:dyDescent="0.2">
      <c r="B7" s="27"/>
      <c r="C7" s="28" t="s">
        <v>88</v>
      </c>
      <c r="D7" s="35">
        <f>INDEX('2'!D3:D15,MATCH(ŰRLAP!$D$3,'2'!$A$3:$A$15,0))</f>
        <v>3.1946429204114654E-2</v>
      </c>
      <c r="E7" s="29"/>
    </row>
    <row r="8" spans="2:5" s="23" customFormat="1" ht="20.100000000000001" customHeight="1" x14ac:dyDescent="0.2">
      <c r="B8" s="27"/>
      <c r="C8" s="30" t="s">
        <v>11</v>
      </c>
      <c r="D8" s="35">
        <f>INDEX('2'!E3:E15,MATCH(ŰRLAP!$D$3,'2'!$A$3:$A$15,0))</f>
        <v>0.97653429602888087</v>
      </c>
      <c r="E8" s="29"/>
    </row>
    <row r="9" spans="2:5" s="23" customFormat="1" ht="20.100000000000001" customHeight="1" x14ac:dyDescent="0.2">
      <c r="B9" s="27"/>
      <c r="C9" s="30" t="s">
        <v>12</v>
      </c>
      <c r="D9" s="34">
        <f>INDEX('2'!F3:F15,MATCH(ŰRLAP!$D$3,'2'!$A$3:$A$15,0))</f>
        <v>2281.25</v>
      </c>
      <c r="E9" s="29"/>
    </row>
    <row r="10" spans="2:5" s="23" customFormat="1" ht="20.100000000000001" customHeight="1" x14ac:dyDescent="0.2">
      <c r="B10" s="27"/>
      <c r="C10" s="28" t="s">
        <v>89</v>
      </c>
      <c r="D10" s="34">
        <f>INDEX('2'!G3:G15,MATCH(ŰRLAP!$D$3,'2'!$A$3:$A$15,0))</f>
        <v>26415.252707581229</v>
      </c>
      <c r="E10" s="29"/>
    </row>
    <row r="11" spans="2:5" s="23" customFormat="1" ht="20.100000000000001" customHeight="1" thickBot="1" x14ac:dyDescent="0.25">
      <c r="B11" s="31"/>
      <c r="C11" s="32"/>
      <c r="D11" s="32"/>
      <c r="E11" s="33"/>
    </row>
  </sheetData>
  <pageMargins left="0.7" right="0.7" top="0.75" bottom="0.75" header="0.3" footer="0.3"/>
  <pageSetup paperSize="9" orientation="portrait" r:id="rId1"/>
  <ignoredErrors>
    <ignoredError sqref="D5:D6" formulaRange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B64ABC-37BF-4D31-A9AF-605C5C58B866}">
          <x14:formula1>
            <xm:f>'2'!$A$3:$A$15</xm:f>
          </x14:formula1>
          <xm:sqref>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"/>
  <sheetViews>
    <sheetView tabSelected="1" topLeftCell="A7" zoomScale="130" zoomScaleNormal="130" workbookViewId="0">
      <selection activeCell="F25" sqref="F25"/>
    </sheetView>
  </sheetViews>
  <sheetFormatPr defaultColWidth="11.7109375" defaultRowHeight="12.75" x14ac:dyDescent="0.2"/>
  <cols>
    <col min="1" max="2" width="11.7109375" style="10" customWidth="1"/>
    <col min="3" max="3" width="21.85546875" style="10" bestFit="1" customWidth="1"/>
    <col min="4" max="5" width="8.7109375" style="10" customWidth="1"/>
    <col min="6" max="6" width="9.7109375" style="10" customWidth="1"/>
    <col min="7" max="7" width="14.7109375" style="10" customWidth="1"/>
    <col min="8" max="16384" width="11.7109375" style="10"/>
  </cols>
  <sheetData>
    <row r="1" spans="1:7" x14ac:dyDescent="0.2">
      <c r="A1" s="45" t="s">
        <v>28</v>
      </c>
      <c r="B1" s="46" t="s">
        <v>29</v>
      </c>
      <c r="C1" s="46" t="s">
        <v>30</v>
      </c>
      <c r="D1" s="46" t="s">
        <v>31</v>
      </c>
      <c r="E1" s="46" t="s">
        <v>32</v>
      </c>
      <c r="F1" s="46" t="s">
        <v>33</v>
      </c>
      <c r="G1" s="47" t="s">
        <v>34</v>
      </c>
    </row>
    <row r="2" spans="1:7" x14ac:dyDescent="0.2">
      <c r="A2" s="12" t="s">
        <v>35</v>
      </c>
      <c r="B2" s="43" t="s">
        <v>36</v>
      </c>
      <c r="C2" s="44" t="str">
        <f>CONCATENATE(A2," ",B2)</f>
        <v>Sebes András</v>
      </c>
      <c r="D2" s="44">
        <v>48</v>
      </c>
      <c r="E2" s="44">
        <v>25</v>
      </c>
      <c r="F2" s="13">
        <f>SUM(D2:E2)</f>
        <v>73</v>
      </c>
      <c r="G2" s="48" t="str">
        <f>IF(F2&gt;=50,"Igen","Nem")</f>
        <v>Igen</v>
      </c>
    </row>
    <row r="3" spans="1:7" x14ac:dyDescent="0.2">
      <c r="A3" s="12" t="s">
        <v>37</v>
      </c>
      <c r="B3" s="43" t="s">
        <v>38</v>
      </c>
      <c r="C3" s="44" t="str">
        <f t="shared" ref="C3:C21" si="0">CONCATENATE(A3," ",B3)</f>
        <v>Teve Gábor</v>
      </c>
      <c r="D3" s="44">
        <v>7</v>
      </c>
      <c r="E3" s="44">
        <v>31</v>
      </c>
      <c r="F3" s="13">
        <f t="shared" ref="F3:F21" si="1">SUM(D3:E3)</f>
        <v>38</v>
      </c>
      <c r="G3" s="48" t="str">
        <f t="shared" ref="G3:G21" si="2">IF(F3&gt;=50,"Igen","Nem")</f>
        <v>Nem</v>
      </c>
    </row>
    <row r="4" spans="1:7" x14ac:dyDescent="0.2">
      <c r="A4" s="12" t="s">
        <v>39</v>
      </c>
      <c r="B4" s="43" t="s">
        <v>40</v>
      </c>
      <c r="C4" s="44" t="str">
        <f t="shared" si="0"/>
        <v>Ács Ildikó</v>
      </c>
      <c r="D4" s="44">
        <v>21</v>
      </c>
      <c r="E4" s="44">
        <v>32</v>
      </c>
      <c r="F4" s="13">
        <f t="shared" si="1"/>
        <v>53</v>
      </c>
      <c r="G4" s="48" t="str">
        <f t="shared" si="2"/>
        <v>Igen</v>
      </c>
    </row>
    <row r="5" spans="1:7" x14ac:dyDescent="0.2">
      <c r="A5" s="12" t="s">
        <v>41</v>
      </c>
      <c r="B5" s="43" t="s">
        <v>42</v>
      </c>
      <c r="C5" s="44" t="str">
        <f t="shared" si="0"/>
        <v>Horváth Judit</v>
      </c>
      <c r="D5" s="44">
        <v>21</v>
      </c>
      <c r="E5" s="44">
        <v>36</v>
      </c>
      <c r="F5" s="13">
        <f t="shared" si="1"/>
        <v>57</v>
      </c>
      <c r="G5" s="48" t="str">
        <f t="shared" si="2"/>
        <v>Igen</v>
      </c>
    </row>
    <row r="6" spans="1:7" x14ac:dyDescent="0.2">
      <c r="A6" s="12" t="s">
        <v>43</v>
      </c>
      <c r="B6" s="43" t="s">
        <v>44</v>
      </c>
      <c r="C6" s="44" t="str">
        <f t="shared" si="0"/>
        <v>Buda Ferenc</v>
      </c>
      <c r="D6" s="44">
        <v>30</v>
      </c>
      <c r="E6" s="44">
        <v>4</v>
      </c>
      <c r="F6" s="13">
        <f t="shared" si="1"/>
        <v>34</v>
      </c>
      <c r="G6" s="48" t="str">
        <f t="shared" si="2"/>
        <v>Nem</v>
      </c>
    </row>
    <row r="7" spans="1:7" x14ac:dyDescent="0.2">
      <c r="A7" s="12" t="s">
        <v>45</v>
      </c>
      <c r="B7" s="43" t="s">
        <v>46</v>
      </c>
      <c r="C7" s="44" t="str">
        <f t="shared" si="0"/>
        <v>Falusi Andrea</v>
      </c>
      <c r="D7" s="44">
        <v>43</v>
      </c>
      <c r="E7" s="44">
        <v>29</v>
      </c>
      <c r="F7" s="13">
        <f t="shared" si="1"/>
        <v>72</v>
      </c>
      <c r="G7" s="48" t="str">
        <f t="shared" si="2"/>
        <v>Igen</v>
      </c>
    </row>
    <row r="8" spans="1:7" x14ac:dyDescent="0.2">
      <c r="A8" s="12" t="s">
        <v>47</v>
      </c>
      <c r="B8" s="43" t="s">
        <v>48</v>
      </c>
      <c r="C8" s="44" t="str">
        <f t="shared" si="0"/>
        <v>Vidéki Veronika</v>
      </c>
      <c r="D8" s="44">
        <v>47</v>
      </c>
      <c r="E8" s="44">
        <v>29</v>
      </c>
      <c r="F8" s="13">
        <f t="shared" si="1"/>
        <v>76</v>
      </c>
      <c r="G8" s="48" t="str">
        <f t="shared" si="2"/>
        <v>Igen</v>
      </c>
    </row>
    <row r="9" spans="1:7" x14ac:dyDescent="0.2">
      <c r="A9" s="12" t="s">
        <v>49</v>
      </c>
      <c r="B9" s="43" t="s">
        <v>50</v>
      </c>
      <c r="C9" s="44" t="str">
        <f t="shared" si="0"/>
        <v>Nagy Péter</v>
      </c>
      <c r="D9" s="44">
        <v>9</v>
      </c>
      <c r="E9" s="44">
        <v>36</v>
      </c>
      <c r="F9" s="13">
        <f t="shared" si="1"/>
        <v>45</v>
      </c>
      <c r="G9" s="48" t="str">
        <f t="shared" si="2"/>
        <v>Nem</v>
      </c>
    </row>
    <row r="10" spans="1:7" x14ac:dyDescent="0.2">
      <c r="A10" s="12" t="s">
        <v>51</v>
      </c>
      <c r="B10" s="43" t="s">
        <v>52</v>
      </c>
      <c r="C10" s="44" t="str">
        <f t="shared" si="0"/>
        <v>Kovács József</v>
      </c>
      <c r="D10" s="44">
        <v>3</v>
      </c>
      <c r="E10" s="44">
        <v>29</v>
      </c>
      <c r="F10" s="13">
        <f t="shared" si="1"/>
        <v>32</v>
      </c>
      <c r="G10" s="48" t="str">
        <f t="shared" si="2"/>
        <v>Nem</v>
      </c>
    </row>
    <row r="11" spans="1:7" x14ac:dyDescent="0.2">
      <c r="A11" s="12" t="s">
        <v>53</v>
      </c>
      <c r="B11" s="43" t="s">
        <v>54</v>
      </c>
      <c r="C11" s="44" t="str">
        <f t="shared" si="0"/>
        <v>Homár Endre</v>
      </c>
      <c r="D11" s="44">
        <v>2</v>
      </c>
      <c r="E11" s="44">
        <v>38</v>
      </c>
      <c r="F11" s="13">
        <f t="shared" si="1"/>
        <v>40</v>
      </c>
      <c r="G11" s="48" t="str">
        <f t="shared" si="2"/>
        <v>Nem</v>
      </c>
    </row>
    <row r="12" spans="1:7" x14ac:dyDescent="0.2">
      <c r="A12" s="12" t="s">
        <v>55</v>
      </c>
      <c r="B12" s="43" t="s">
        <v>56</v>
      </c>
      <c r="C12" s="44" t="str">
        <f t="shared" si="0"/>
        <v>Tóth Gergely</v>
      </c>
      <c r="D12" s="44">
        <v>40</v>
      </c>
      <c r="E12" s="44">
        <v>2</v>
      </c>
      <c r="F12" s="13">
        <f t="shared" si="1"/>
        <v>42</v>
      </c>
      <c r="G12" s="48" t="str">
        <f t="shared" si="2"/>
        <v>Nem</v>
      </c>
    </row>
    <row r="13" spans="1:7" x14ac:dyDescent="0.2">
      <c r="A13" s="12" t="s">
        <v>57</v>
      </c>
      <c r="B13" s="43" t="s">
        <v>58</v>
      </c>
      <c r="C13" s="44" t="str">
        <f t="shared" si="0"/>
        <v>Oláh Réka</v>
      </c>
      <c r="D13" s="44">
        <v>9</v>
      </c>
      <c r="E13" s="44">
        <v>39</v>
      </c>
      <c r="F13" s="13">
        <f t="shared" si="1"/>
        <v>48</v>
      </c>
      <c r="G13" s="48" t="str">
        <f t="shared" si="2"/>
        <v>Nem</v>
      </c>
    </row>
    <row r="14" spans="1:7" x14ac:dyDescent="0.2">
      <c r="A14" s="12" t="s">
        <v>59</v>
      </c>
      <c r="B14" s="43" t="s">
        <v>60</v>
      </c>
      <c r="C14" s="44" t="str">
        <f t="shared" si="0"/>
        <v>Tévé Róbert</v>
      </c>
      <c r="D14" s="44">
        <v>22</v>
      </c>
      <c r="E14" s="44">
        <v>43</v>
      </c>
      <c r="F14" s="13">
        <f t="shared" si="1"/>
        <v>65</v>
      </c>
      <c r="G14" s="48" t="str">
        <f t="shared" si="2"/>
        <v>Igen</v>
      </c>
    </row>
    <row r="15" spans="1:7" x14ac:dyDescent="0.2">
      <c r="A15" s="12" t="s">
        <v>61</v>
      </c>
      <c r="B15" s="43" t="s">
        <v>62</v>
      </c>
      <c r="C15" s="44" t="str">
        <f t="shared" si="0"/>
        <v>Valaki Kálmán</v>
      </c>
      <c r="D15" s="44">
        <v>13</v>
      </c>
      <c r="E15" s="44">
        <v>38</v>
      </c>
      <c r="F15" s="13">
        <f t="shared" si="1"/>
        <v>51</v>
      </c>
      <c r="G15" s="48" t="str">
        <f t="shared" si="2"/>
        <v>Igen</v>
      </c>
    </row>
    <row r="16" spans="1:7" x14ac:dyDescent="0.2">
      <c r="A16" s="12" t="s">
        <v>63</v>
      </c>
      <c r="B16" s="43" t="s">
        <v>64</v>
      </c>
      <c r="C16" s="44" t="str">
        <f t="shared" si="0"/>
        <v>Gipsz Petra</v>
      </c>
      <c r="D16" s="44">
        <v>16</v>
      </c>
      <c r="E16" s="44">
        <v>13</v>
      </c>
      <c r="F16" s="13">
        <f t="shared" si="1"/>
        <v>29</v>
      </c>
      <c r="G16" s="48" t="str">
        <f t="shared" si="2"/>
        <v>Nem</v>
      </c>
    </row>
    <row r="17" spans="1:7" x14ac:dyDescent="0.2">
      <c r="A17" s="12" t="s">
        <v>65</v>
      </c>
      <c r="B17" s="43" t="s">
        <v>66</v>
      </c>
      <c r="C17" s="44" t="str">
        <f t="shared" si="0"/>
        <v>Pest János</v>
      </c>
      <c r="D17" s="44">
        <v>34</v>
      </c>
      <c r="E17" s="44">
        <v>21</v>
      </c>
      <c r="F17" s="13">
        <f t="shared" si="1"/>
        <v>55</v>
      </c>
      <c r="G17" s="48" t="str">
        <f t="shared" si="2"/>
        <v>Igen</v>
      </c>
    </row>
    <row r="18" spans="1:7" x14ac:dyDescent="0.2">
      <c r="A18" s="12" t="s">
        <v>67</v>
      </c>
      <c r="B18" s="43" t="s">
        <v>68</v>
      </c>
      <c r="C18" s="44" t="str">
        <f t="shared" si="0"/>
        <v>Kiss István</v>
      </c>
      <c r="D18" s="44">
        <v>26</v>
      </c>
      <c r="E18" s="44">
        <v>36</v>
      </c>
      <c r="F18" s="13">
        <f t="shared" si="1"/>
        <v>62</v>
      </c>
      <c r="G18" s="48" t="str">
        <f t="shared" si="2"/>
        <v>Igen</v>
      </c>
    </row>
    <row r="19" spans="1:7" x14ac:dyDescent="0.2">
      <c r="A19" s="12" t="s">
        <v>69</v>
      </c>
      <c r="B19" s="43" t="s">
        <v>70</v>
      </c>
      <c r="C19" s="44" t="str">
        <f t="shared" si="0"/>
        <v>Óra Mónika</v>
      </c>
      <c r="D19" s="44">
        <v>38</v>
      </c>
      <c r="E19" s="44">
        <v>43</v>
      </c>
      <c r="F19" s="13">
        <f t="shared" si="1"/>
        <v>81</v>
      </c>
      <c r="G19" s="48" t="str">
        <f t="shared" si="2"/>
        <v>Igen</v>
      </c>
    </row>
    <row r="20" spans="1:7" x14ac:dyDescent="0.2">
      <c r="A20" s="12" t="s">
        <v>71</v>
      </c>
      <c r="B20" s="43" t="s">
        <v>72</v>
      </c>
      <c r="C20" s="44" t="str">
        <f t="shared" si="0"/>
        <v>Amán Katalin</v>
      </c>
      <c r="D20" s="44">
        <v>34</v>
      </c>
      <c r="E20" s="44">
        <v>23</v>
      </c>
      <c r="F20" s="13">
        <f t="shared" si="1"/>
        <v>57</v>
      </c>
      <c r="G20" s="48" t="str">
        <f t="shared" si="2"/>
        <v>Igen</v>
      </c>
    </row>
    <row r="21" spans="1:7" ht="13.5" thickBot="1" x14ac:dyDescent="0.25">
      <c r="A21" s="14" t="s">
        <v>73</v>
      </c>
      <c r="B21" s="49" t="s">
        <v>74</v>
      </c>
      <c r="C21" s="44" t="str">
        <f t="shared" si="0"/>
        <v>Magyar Zsuzsa</v>
      </c>
      <c r="D21" s="51">
        <v>2</v>
      </c>
      <c r="E21" s="51">
        <v>36</v>
      </c>
      <c r="F21" s="13">
        <f t="shared" si="1"/>
        <v>38</v>
      </c>
      <c r="G21" s="48" t="str">
        <f t="shared" si="2"/>
        <v>Nem</v>
      </c>
    </row>
    <row r="22" spans="1:7" x14ac:dyDescent="0.2">
      <c r="C22" s="52" t="s">
        <v>75</v>
      </c>
      <c r="D22" s="11">
        <f>AVERAGE(D2:D21)</f>
        <v>23.25</v>
      </c>
      <c r="E22" s="11">
        <f t="shared" ref="E22:F22" si="3">AVERAGE(E2:E21)</f>
        <v>29.15</v>
      </c>
      <c r="F22" s="11">
        <f t="shared" si="3"/>
        <v>52.4</v>
      </c>
      <c r="G22"/>
    </row>
    <row r="23" spans="1:7" x14ac:dyDescent="0.2">
      <c r="C23" s="15" t="s">
        <v>76</v>
      </c>
      <c r="D23" s="13">
        <f>MAX(D2:D21)</f>
        <v>48</v>
      </c>
      <c r="E23" s="13">
        <f t="shared" ref="E23:F23" si="4">MAX(E2:E21)</f>
        <v>43</v>
      </c>
      <c r="F23" s="13">
        <f t="shared" si="4"/>
        <v>81</v>
      </c>
      <c r="G23"/>
    </row>
    <row r="24" spans="1:7" x14ac:dyDescent="0.2">
      <c r="C24" s="15" t="s">
        <v>77</v>
      </c>
      <c r="D24" s="13">
        <f>LARGE(D2:D21,2)</f>
        <v>47</v>
      </c>
      <c r="E24" s="13">
        <f t="shared" ref="E24:F24" si="5">LARGE(E2:E21,2)</f>
        <v>43</v>
      </c>
      <c r="F24" s="13">
        <f t="shared" si="5"/>
        <v>76</v>
      </c>
      <c r="G24"/>
    </row>
    <row r="25" spans="1:7" x14ac:dyDescent="0.2">
      <c r="C25" s="15" t="s">
        <v>78</v>
      </c>
      <c r="D25" s="13">
        <f>MIN(D2:D21)</f>
        <v>2</v>
      </c>
      <c r="E25" s="13">
        <f t="shared" ref="E25:F25" si="6">MIN(E2:E21)</f>
        <v>2</v>
      </c>
      <c r="F25" s="13">
        <f t="shared" si="6"/>
        <v>29</v>
      </c>
      <c r="G25"/>
    </row>
    <row r="26" spans="1:7" x14ac:dyDescent="0.2">
      <c r="C26" s="15" t="s">
        <v>79</v>
      </c>
      <c r="D26" s="13">
        <f>SMALL(D2:D21,2)</f>
        <v>2</v>
      </c>
      <c r="E26" s="13">
        <f t="shared" ref="E26:F26" si="7">SMALL(E2:E21,2)</f>
        <v>4</v>
      </c>
      <c r="F26" s="13">
        <f t="shared" si="7"/>
        <v>32</v>
      </c>
      <c r="G26"/>
    </row>
    <row r="27" spans="1:7" ht="13.5" thickBot="1" x14ac:dyDescent="0.25">
      <c r="C27" s="53" t="s">
        <v>80</v>
      </c>
      <c r="D27" s="50"/>
      <c r="E27" s="50"/>
      <c r="F27" s="54"/>
      <c r="G27"/>
    </row>
    <row r="29" spans="1:7" x14ac:dyDescent="0.2">
      <c r="A29" s="16" t="s">
        <v>81</v>
      </c>
    </row>
    <row r="30" spans="1:7" x14ac:dyDescent="0.2">
      <c r="A30" s="16" t="s">
        <v>82</v>
      </c>
    </row>
    <row r="31" spans="1:7" x14ac:dyDescent="0.2">
      <c r="A31" s="16" t="s">
        <v>83</v>
      </c>
    </row>
    <row r="32" spans="1:7" x14ac:dyDescent="0.2">
      <c r="A32" s="84" t="s">
        <v>84</v>
      </c>
      <c r="B32" s="84"/>
      <c r="C32" s="84"/>
      <c r="D32" s="84"/>
      <c r="E32" s="84"/>
    </row>
    <row r="33" spans="1:1" x14ac:dyDescent="0.2">
      <c r="A33" s="16" t="s">
        <v>85</v>
      </c>
    </row>
  </sheetData>
  <mergeCells count="1">
    <mergeCell ref="A32:E32"/>
  </mergeCells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1</vt:lpstr>
      <vt:lpstr>2</vt:lpstr>
      <vt:lpstr>ŰRLAP</vt:lpstr>
      <vt:lpstr>3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Gábor</dc:creator>
  <cp:lastModifiedBy>Ötvösné Tóth Edina</cp:lastModifiedBy>
  <dcterms:created xsi:type="dcterms:W3CDTF">2009-09-25T09:20:03Z</dcterms:created>
  <dcterms:modified xsi:type="dcterms:W3CDTF">2023-01-28T11:31:53Z</dcterms:modified>
</cp:coreProperties>
</file>