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F:\info-erettsegi felkeszito\excel\01.26\MENSA\"/>
    </mc:Choice>
  </mc:AlternateContent>
  <xr:revisionPtr revIDLastSave="0" documentId="13_ncr:1_{EDE325B7-B410-4752-9238-98594C9DDD56}" xr6:coauthVersionLast="47" xr6:coauthVersionMax="47" xr10:uidLastSave="{00000000-0000-0000-0000-000000000000}"/>
  <bookViews>
    <workbookView xWindow="-120" yWindow="-120" windowWidth="38640" windowHeight="15840" xr2:uid="{00000000-000D-0000-FFFF-FFFF00000000}"/>
  </bookViews>
  <sheets>
    <sheet name="Lekérdezés" sheetId="5" r:id="rId1"/>
    <sheet name="Adatok" sheetId="2" r:id="rId2"/>
    <sheet name="Formázott" sheetId="4" state="hidden" r:id="rId3"/>
    <sheet name="Lekérdezés kész" sheetId="6" r:id="rId4"/>
  </sheets>
  <definedNames>
    <definedName name="_xlnm.Print_Area" localSheetId="2">Formázott!$A$1:$D$30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9" i="5" l="1"/>
  <c r="I11" i="5" s="1"/>
  <c r="I8" i="5"/>
  <c r="I6" i="5"/>
  <c r="I7" i="5" s="1"/>
  <c r="D16" i="5"/>
  <c r="D3" i="2"/>
  <c r="D4" i="2"/>
  <c r="D5" i="2"/>
  <c r="D6" i="2"/>
  <c r="D7" i="2"/>
  <c r="D8" i="2"/>
  <c r="D9" i="2"/>
  <c r="D10" i="2"/>
  <c r="D11" i="2"/>
  <c r="D12" i="2"/>
  <c r="D13" i="2"/>
  <c r="D14" i="2"/>
  <c r="D15" i="2"/>
  <c r="D16" i="2"/>
  <c r="D17" i="2"/>
  <c r="D18" i="2"/>
  <c r="D19" i="2"/>
  <c r="D20" i="2"/>
  <c r="D21" i="2"/>
  <c r="D22" i="2"/>
  <c r="D23" i="2"/>
  <c r="D24" i="2"/>
  <c r="D25" i="2"/>
  <c r="D26" i="2"/>
  <c r="D27" i="2"/>
  <c r="D28" i="2"/>
  <c r="D2" i="2"/>
  <c r="D15" i="5"/>
  <c r="O3" i="5"/>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2" i="5"/>
  <c r="D12" i="5"/>
  <c r="M3" i="5"/>
  <c r="M4" i="5"/>
  <c r="M5" i="5"/>
  <c r="M6" i="5"/>
  <c r="M7" i="5"/>
  <c r="M8" i="5"/>
  <c r="M9" i="5"/>
  <c r="M10" i="5"/>
  <c r="M11" i="5"/>
  <c r="M12" i="5"/>
  <c r="M13" i="5"/>
  <c r="M14" i="5"/>
  <c r="M15" i="5"/>
  <c r="M16" i="5"/>
  <c r="M17" i="5"/>
  <c r="M18" i="5"/>
  <c r="M19" i="5"/>
  <c r="M20" i="5"/>
  <c r="M21" i="5"/>
  <c r="M22" i="5"/>
  <c r="M23" i="5"/>
  <c r="M24" i="5"/>
  <c r="M25" i="5"/>
  <c r="M26" i="5"/>
  <c r="M27" i="5"/>
  <c r="M28" i="5"/>
  <c r="M29" i="5"/>
  <c r="M2" i="5"/>
  <c r="D14" i="5"/>
  <c r="D13" i="5"/>
  <c r="D11" i="5"/>
  <c r="D10" i="5"/>
  <c r="D9" i="5"/>
  <c r="D8" i="5"/>
  <c r="D7" i="5"/>
  <c r="D6" i="5"/>
  <c r="D5" i="5"/>
  <c r="D5" i="4"/>
  <c r="D6" i="4"/>
  <c r="D7" i="4"/>
  <c r="D8" i="4"/>
  <c r="D9" i="4"/>
  <c r="D10" i="4"/>
  <c r="D11" i="4"/>
  <c r="D12" i="4"/>
  <c r="D13" i="4"/>
  <c r="D14" i="4"/>
  <c r="D15" i="4"/>
  <c r="D16" i="4"/>
  <c r="D17" i="4"/>
  <c r="D18" i="4"/>
  <c r="D19" i="4"/>
  <c r="D20" i="4"/>
  <c r="D21" i="4"/>
  <c r="D22" i="4"/>
  <c r="D23" i="4"/>
  <c r="D24" i="4"/>
  <c r="D25" i="4"/>
  <c r="D26" i="4"/>
  <c r="D27" i="4"/>
  <c r="D28" i="4"/>
  <c r="D29" i="4"/>
  <c r="D30" i="4"/>
  <c r="D4" i="4"/>
  <c r="I10"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jilcsi</author>
  </authors>
  <commentList>
    <comment ref="H7" authorId="0" shapeId="0" xr:uid="{00000000-0006-0000-0000-000001000000}">
      <text>
        <r>
          <rPr>
            <b/>
            <sz val="9"/>
            <color indexed="81"/>
            <rFont val="Tahoma"/>
            <family val="2"/>
            <charset val="238"/>
          </rPr>
          <t>jilcsi:</t>
        </r>
        <r>
          <rPr>
            <sz val="9"/>
            <color indexed="81"/>
            <rFont val="Tahoma"/>
            <family val="2"/>
            <charset val="238"/>
          </rPr>
          <t xml:space="preserve">
A Mensa szervezettel rendelkező országok viszonylatában.</t>
        </r>
      </text>
    </comment>
    <comment ref="C9" authorId="0" shapeId="0" xr:uid="{00000000-0006-0000-0000-000002000000}">
      <text>
        <r>
          <rPr>
            <b/>
            <sz val="9"/>
            <color indexed="81"/>
            <rFont val="Tahoma"/>
            <family val="2"/>
            <charset val="238"/>
          </rPr>
          <t>jilcsi:</t>
        </r>
        <r>
          <rPr>
            <sz val="9"/>
            <color indexed="81"/>
            <rFont val="Tahoma"/>
            <family val="2"/>
            <charset val="238"/>
          </rPr>
          <t xml:space="preserve">
Használd fel az előző cella tartalmát!</t>
        </r>
      </text>
    </comment>
    <comment ref="H9" authorId="0" shapeId="0" xr:uid="{00000000-0006-0000-0000-000003000000}">
      <text>
        <r>
          <rPr>
            <b/>
            <sz val="9"/>
            <color indexed="81"/>
            <rFont val="Tahoma"/>
            <family val="2"/>
            <charset val="238"/>
          </rPr>
          <t>jilcsi:</t>
        </r>
        <r>
          <rPr>
            <sz val="9"/>
            <color indexed="81"/>
            <rFont val="Tahoma"/>
            <family val="2"/>
            <charset val="238"/>
          </rPr>
          <t xml:space="preserve">
A Mensa taglétszámának viszonylatában.</t>
        </r>
      </text>
    </comment>
    <comment ref="C11" authorId="0" shapeId="0" xr:uid="{00000000-0006-0000-0000-000004000000}">
      <text>
        <r>
          <rPr>
            <b/>
            <sz val="9"/>
            <color indexed="81"/>
            <rFont val="Tahoma"/>
            <family val="2"/>
            <charset val="238"/>
          </rPr>
          <t>jilcsi:</t>
        </r>
        <r>
          <rPr>
            <sz val="9"/>
            <color indexed="81"/>
            <rFont val="Tahoma"/>
            <family val="2"/>
            <charset val="238"/>
          </rPr>
          <t xml:space="preserve">
Használd fel az előző cella tartalmát!</t>
        </r>
      </text>
    </comment>
    <comment ref="C12" authorId="0" shapeId="0" xr:uid="{00000000-0006-0000-0000-000005000000}">
      <text>
        <r>
          <rPr>
            <b/>
            <sz val="9"/>
            <color indexed="81"/>
            <rFont val="Tahoma"/>
            <family val="2"/>
            <charset val="238"/>
          </rPr>
          <t>jilcsi:</t>
        </r>
        <r>
          <rPr>
            <sz val="9"/>
            <color indexed="81"/>
            <rFont val="Tahoma"/>
            <family val="2"/>
            <charset val="238"/>
          </rPr>
          <t xml:space="preserve">
Használd fel a D7
cella tartalmát a képlethez!</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jilcsi</author>
  </authors>
  <commentList>
    <comment ref="A1" authorId="0" shapeId="0" xr:uid="{00000000-0006-0000-0100-000001000000}">
      <text>
        <r>
          <rPr>
            <b/>
            <sz val="9"/>
            <color indexed="81"/>
            <rFont val="Tahoma"/>
            <family val="2"/>
            <charset val="238"/>
          </rPr>
          <t>jilcsi:</t>
        </r>
        <r>
          <rPr>
            <sz val="9"/>
            <color indexed="81"/>
            <rFont val="Tahoma"/>
            <family val="2"/>
            <charset val="238"/>
          </rPr>
          <t xml:space="preserve">
Mensa nemzetközi egyesület, melynek célja, hogy összefogja a magas intelligenciájú embereket, tekintet nélkül korukra, nemükre, származásukra vagy társadalmi helyzetükre.</t>
        </r>
      </text>
    </comment>
    <comment ref="D1" authorId="0" shapeId="0" xr:uid="{00000000-0006-0000-0100-000002000000}">
      <text>
        <r>
          <rPr>
            <b/>
            <sz val="9"/>
            <color indexed="81"/>
            <rFont val="Tahoma"/>
            <family val="2"/>
            <charset val="238"/>
          </rPr>
          <t>jilcsi:</t>
        </r>
        <r>
          <rPr>
            <sz val="9"/>
            <color indexed="81"/>
            <rFont val="Tahoma"/>
            <family val="2"/>
            <charset val="238"/>
          </rPr>
          <t xml:space="preserve">
Függvénnyel kerekítsd 2 tizedesjegyre az eredményt!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jilcsi</author>
  </authors>
  <commentList>
    <comment ref="A3" authorId="0" shapeId="0" xr:uid="{00000000-0006-0000-0200-000001000000}">
      <text>
        <r>
          <rPr>
            <b/>
            <sz val="9"/>
            <color indexed="81"/>
            <rFont val="Tahoma"/>
            <family val="2"/>
            <charset val="238"/>
          </rPr>
          <t>jilcsi:</t>
        </r>
        <r>
          <rPr>
            <sz val="9"/>
            <color indexed="81"/>
            <rFont val="Tahoma"/>
            <family val="2"/>
            <charset val="238"/>
          </rPr>
          <t xml:space="preserve">
Mensa nemzetközi egyesület, melynek célja, hogy összefogja a magas intelligenciájú embereket, tekintet nélkül korukra, nemükre, származásukra vagy társadalmi helyzetükre.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jilcsi</author>
  </authors>
  <commentList>
    <comment ref="H7" authorId="0" shapeId="0" xr:uid="{00000000-0006-0000-0300-000001000000}">
      <text>
        <r>
          <rPr>
            <b/>
            <sz val="9"/>
            <color indexed="81"/>
            <rFont val="Tahoma"/>
            <family val="2"/>
            <charset val="238"/>
          </rPr>
          <t>jilcsi:</t>
        </r>
        <r>
          <rPr>
            <sz val="9"/>
            <color indexed="81"/>
            <rFont val="Tahoma"/>
            <family val="2"/>
            <charset val="238"/>
          </rPr>
          <t xml:space="preserve">
A Mensa szervezettel rendelkező országok viszonylatában.</t>
        </r>
      </text>
    </comment>
    <comment ref="C9" authorId="0" shapeId="0" xr:uid="{00000000-0006-0000-0300-000002000000}">
      <text>
        <r>
          <rPr>
            <b/>
            <sz val="9"/>
            <color indexed="81"/>
            <rFont val="Tahoma"/>
            <family val="2"/>
            <charset val="238"/>
          </rPr>
          <t>jilcsi:</t>
        </r>
        <r>
          <rPr>
            <sz val="9"/>
            <color indexed="81"/>
            <rFont val="Tahoma"/>
            <family val="2"/>
            <charset val="238"/>
          </rPr>
          <t xml:space="preserve">
Használd fel az előző cella tartalmát!</t>
        </r>
      </text>
    </comment>
    <comment ref="H9" authorId="0" shapeId="0" xr:uid="{00000000-0006-0000-0300-000003000000}">
      <text>
        <r>
          <rPr>
            <b/>
            <sz val="9"/>
            <color indexed="81"/>
            <rFont val="Tahoma"/>
            <family val="2"/>
            <charset val="238"/>
          </rPr>
          <t>jilcsi:</t>
        </r>
        <r>
          <rPr>
            <sz val="9"/>
            <color indexed="81"/>
            <rFont val="Tahoma"/>
            <family val="2"/>
            <charset val="238"/>
          </rPr>
          <t xml:space="preserve">
A Mensa taglétszámának viszonylatában.</t>
        </r>
      </text>
    </comment>
    <comment ref="C11" authorId="0" shapeId="0" xr:uid="{00000000-0006-0000-0300-000004000000}">
      <text>
        <r>
          <rPr>
            <b/>
            <sz val="9"/>
            <color indexed="81"/>
            <rFont val="Tahoma"/>
            <family val="2"/>
            <charset val="238"/>
          </rPr>
          <t>jilcsi:</t>
        </r>
        <r>
          <rPr>
            <sz val="9"/>
            <color indexed="81"/>
            <rFont val="Tahoma"/>
            <family val="2"/>
            <charset val="238"/>
          </rPr>
          <t xml:space="preserve">
Használd fel az előző cella tartalmát!</t>
        </r>
      </text>
    </comment>
    <comment ref="C12" authorId="0" shapeId="0" xr:uid="{00000000-0006-0000-0300-000005000000}">
      <text>
        <r>
          <rPr>
            <b/>
            <sz val="9"/>
            <color indexed="81"/>
            <rFont val="Tahoma"/>
            <family val="2"/>
            <charset val="238"/>
          </rPr>
          <t>jilcsi:</t>
        </r>
        <r>
          <rPr>
            <sz val="9"/>
            <color indexed="81"/>
            <rFont val="Tahoma"/>
            <family val="2"/>
            <charset val="238"/>
          </rPr>
          <t xml:space="preserve">
Használd fel a D7
cella tartalmát a képlethez!</t>
        </r>
      </text>
    </comment>
  </commentList>
</comments>
</file>

<file path=xl/sharedStrings.xml><?xml version="1.0" encoding="utf-8"?>
<sst xmlns="http://schemas.openxmlformats.org/spreadsheetml/2006/main" count="131" uniqueCount="64">
  <si>
    <t>Ausztrália</t>
  </si>
  <si>
    <t>Ausztria</t>
  </si>
  <si>
    <t>Belgium</t>
  </si>
  <si>
    <t>Bulgária</t>
  </si>
  <si>
    <t>Kanada</t>
  </si>
  <si>
    <t>Cseh Köztársaság</t>
  </si>
  <si>
    <t>Dánia</t>
  </si>
  <si>
    <t>Finnország</t>
  </si>
  <si>
    <t>Franciaország</t>
  </si>
  <si>
    <t>Németország</t>
  </si>
  <si>
    <t>Hong-Kong</t>
  </si>
  <si>
    <t xml:space="preserve">Magyarország </t>
  </si>
  <si>
    <t>Olaszország</t>
  </si>
  <si>
    <t>Korea</t>
  </si>
  <si>
    <t>Malajzia</t>
  </si>
  <si>
    <t>Hollandia</t>
  </si>
  <si>
    <t>Új-Zéland</t>
  </si>
  <si>
    <t>Norvégia</t>
  </si>
  <si>
    <t>Lengyelország</t>
  </si>
  <si>
    <t>Szingapúr</t>
  </si>
  <si>
    <t>Dél-Afrika</t>
  </si>
  <si>
    <t>Spanyolország</t>
  </si>
  <si>
    <t>Svédország</t>
  </si>
  <si>
    <t>Svájc</t>
  </si>
  <si>
    <t>Brit-szigetek</t>
  </si>
  <si>
    <t>Egyesült Államok</t>
  </si>
  <si>
    <t>Mensa szervezettel rendelkező országok</t>
  </si>
  <si>
    <t>Legmagasabb taglétszám</t>
  </si>
  <si>
    <t>5000 feletti taglétszámmal rendelkező országok száma</t>
  </si>
  <si>
    <t>Legalacsonyabb taglétszám</t>
  </si>
  <si>
    <t>Taglétszám (fő)</t>
  </si>
  <si>
    <t>Taglétszám/millió lakos </t>
  </si>
  <si>
    <t>Lakosság (millió fő)</t>
  </si>
  <si>
    <t>Szerbia és Montenegro</t>
  </si>
  <si>
    <t>STATISZTIKA</t>
  </si>
  <si>
    <t>Tagországok száma</t>
  </si>
  <si>
    <t>Legalacsonyabb taglétszámú ország</t>
  </si>
  <si>
    <t>Legmagasabb taglétszámú ország</t>
  </si>
  <si>
    <t>Átlagos taglétszám</t>
  </si>
  <si>
    <t>A Mensa taglétszáma</t>
  </si>
  <si>
    <t>Te lehetnél a tagja?</t>
  </si>
  <si>
    <t>Próbáld ki magad!</t>
  </si>
  <si>
    <t>A Mensa igyekszik tudatosítani és népszerűsíteni az intelligenciát mint értéket, hozzájárulni ahhoz, hogy az emberi intelligenciát az emberiség javára fordítsuk. Támogatja az intelligencia természetére, jellemzőire és használatára irányuló kutatásokat, nem utolsósorban pedig ösztönző közeget biztosít a tagjainak.</t>
  </si>
  <si>
    <t>MENSA</t>
  </si>
  <si>
    <t>Átlag feletti taglétszámú országok száma:</t>
  </si>
  <si>
    <t>A "kötőjeles" országok száma</t>
  </si>
  <si>
    <t>ORSZÁGADATOK</t>
  </si>
  <si>
    <t>darab2()</t>
  </si>
  <si>
    <t>Ország neve</t>
  </si>
  <si>
    <t>szum()</t>
  </si>
  <si>
    <t>Lakosok száma</t>
  </si>
  <si>
    <t>átlag()</t>
  </si>
  <si>
    <t>Lakosok aránya</t>
  </si>
  <si>
    <t>min()</t>
  </si>
  <si>
    <t>Mensa tagok száma</t>
  </si>
  <si>
    <t>index()</t>
  </si>
  <si>
    <t>Mensa tagok aránya</t>
  </si>
  <si>
    <t>max()</t>
  </si>
  <si>
    <t>2 %-ot meghaladja-e a részvétel mértéke?</t>
  </si>
  <si>
    <t>Ha igen, mennyivel? Ha nem, mennyivel marad el a 2%-tól?</t>
  </si>
  <si>
    <t>darabteli()</t>
  </si>
  <si>
    <t>Az 1000 főnél több taggal rendelkező országok tagjainak összlétszáma</t>
  </si>
  <si>
    <t>szumha()</t>
  </si>
  <si>
    <t>A 10 millió lakos alatti országok tagjai a Mensa tagoknak ? %-át teszik ki?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</si>
</sst>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 _F_t_-;\-* #,##0.00\ _F_t_-;_-* &quot;-&quot;??\ _F_t_-;_-@_-"/>
    <numFmt numFmtId="165" formatCode="General&quot; fő&quot;"/>
    <numFmt numFmtId="166" formatCode="0.00&quot; fő&quot;"/>
    <numFmt numFmtId="173" formatCode="_-* #,##0\ _F_t_-;\-* #,##0\ _F_t_-;_-* &quot;-&quot;??\ _F_t_-;_-@_-"/>
  </numFmts>
  <fonts count="19" x14ac:knownFonts="1">
    <font>
      <sz val="10"/>
      <name val="Arial"/>
      <charset val="238"/>
    </font>
    <font>
      <sz val="10"/>
      <name val="Arial"/>
      <family val="2"/>
      <charset val="238"/>
    </font>
    <font>
      <u/>
      <sz val="10"/>
      <color indexed="12"/>
      <name val="Arial"/>
      <family val="2"/>
      <charset val="238"/>
    </font>
    <font>
      <sz val="12"/>
      <name val="Times New Roman"/>
      <family val="1"/>
      <charset val="238"/>
    </font>
    <font>
      <b/>
      <sz val="9.5"/>
      <color indexed="8"/>
      <name val="Arial"/>
      <family val="2"/>
      <charset val="238"/>
    </font>
    <font>
      <sz val="9.5"/>
      <color indexed="8"/>
      <name val="Arial"/>
      <family val="2"/>
      <charset val="238"/>
    </font>
    <font>
      <sz val="10"/>
      <name val="Arial"/>
      <family val="2"/>
      <charset val="238"/>
    </font>
    <font>
      <sz val="9.5"/>
      <name val="Arial"/>
      <family val="2"/>
      <charset val="238"/>
    </font>
    <font>
      <sz val="8"/>
      <name val="Arial"/>
      <family val="2"/>
      <charset val="238"/>
    </font>
    <font>
      <b/>
      <sz val="10"/>
      <name val="Arial"/>
      <family val="2"/>
      <charset val="238"/>
    </font>
    <font>
      <sz val="10"/>
      <name val="Arial"/>
      <family val="2"/>
      <charset val="238"/>
    </font>
    <font>
      <sz val="9"/>
      <color indexed="81"/>
      <name val="Tahoma"/>
      <family val="2"/>
      <charset val="238"/>
    </font>
    <font>
      <b/>
      <sz val="9"/>
      <color indexed="81"/>
      <name val="Tahoma"/>
      <family val="2"/>
      <charset val="238"/>
    </font>
    <font>
      <sz val="10"/>
      <color theme="7" tint="-0.249977111117893"/>
      <name val="Arial"/>
      <family val="2"/>
      <charset val="238"/>
    </font>
    <font>
      <sz val="20"/>
      <name val="Arial"/>
      <family val="2"/>
      <charset val="238"/>
    </font>
    <font>
      <sz val="9.5"/>
      <color theme="0"/>
      <name val="Arial"/>
      <family val="2"/>
      <charset val="238"/>
    </font>
    <font>
      <sz val="10"/>
      <color theme="0"/>
      <name val="Arial"/>
      <family val="2"/>
      <charset val="238"/>
    </font>
    <font>
      <sz val="10"/>
      <color theme="8" tint="-0.499984740745262"/>
      <name val="Arial"/>
      <family val="2"/>
      <charset val="238"/>
    </font>
    <font>
      <sz val="10"/>
      <name val="Arial"/>
      <charset val="238"/>
    </font>
  </fonts>
  <fills count="5">
    <fill>
      <patternFill patternType="none"/>
    </fill>
    <fill>
      <patternFill patternType="gray125"/>
    </fill>
    <fill>
      <patternFill patternType="solid">
        <fgColor theme="7" tint="-0.249977111117893"/>
        <bgColor indexed="64"/>
      </patternFill>
    </fill>
    <fill>
      <patternFill patternType="solid">
        <fgColor theme="4"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164" fontId="1" fillId="0" borderId="0" applyFont="0" applyFill="0" applyBorder="0" applyAlignment="0" applyProtection="0"/>
    <xf numFmtId="0" fontId="2" fillId="0" borderId="0" applyNumberFormat="0" applyFill="0" applyBorder="0" applyAlignment="0" applyProtection="0">
      <alignment vertical="top"/>
      <protection locked="0"/>
    </xf>
    <xf numFmtId="9" fontId="18" fillId="0" borderId="0" applyFont="0" applyFill="0" applyBorder="0" applyAlignment="0" applyProtection="0"/>
  </cellStyleXfs>
  <cellXfs count="61">
    <xf numFmtId="0" fontId="0" fillId="0" borderId="0" xfId="0"/>
    <xf numFmtId="0" fontId="5" fillId="0" borderId="0" xfId="0" applyFont="1" applyAlignment="1">
      <alignment horizontal="right" vertical="top" wrapText="1"/>
    </xf>
    <xf numFmtId="0" fontId="7" fillId="0" borderId="0" xfId="0" applyFont="1" applyAlignment="1">
      <alignment horizontal="right" vertical="top" wrapText="1"/>
    </xf>
    <xf numFmtId="0" fontId="6" fillId="0" borderId="0" xfId="0" applyFont="1"/>
    <xf numFmtId="0" fontId="9" fillId="0" borderId="0" xfId="0" applyFont="1"/>
    <xf numFmtId="0" fontId="4" fillId="0" borderId="0" xfId="0" applyFont="1" applyAlignment="1">
      <alignment horizontal="right" vertical="top" wrapText="1"/>
    </xf>
    <xf numFmtId="0" fontId="0" fillId="0" borderId="0" xfId="1" applyNumberFormat="1" applyFont="1" applyFill="1" applyBorder="1"/>
    <xf numFmtId="0" fontId="0" fillId="0" borderId="0" xfId="0" applyAlignment="1">
      <alignment horizontal="right"/>
    </xf>
    <xf numFmtId="0" fontId="3" fillId="0" borderId="0" xfId="0" applyFont="1"/>
    <xf numFmtId="0" fontId="10" fillId="0" borderId="0" xfId="0" applyFont="1"/>
    <xf numFmtId="0" fontId="5" fillId="0" borderId="0" xfId="0" applyFont="1"/>
    <xf numFmtId="0" fontId="0" fillId="0" borderId="0" xfId="0" applyAlignment="1">
      <alignment horizontal="left"/>
    </xf>
    <xf numFmtId="0" fontId="5" fillId="0" borderId="0" xfId="1" applyNumberFormat="1" applyFont="1" applyFill="1" applyBorder="1" applyAlignment="1">
      <alignment horizontal="right" vertical="top" wrapText="1"/>
    </xf>
    <xf numFmtId="1" fontId="5" fillId="0" borderId="0" xfId="1" applyNumberFormat="1" applyFont="1" applyFill="1" applyBorder="1" applyAlignment="1">
      <alignment horizontal="right" vertical="top" wrapText="1"/>
    </xf>
    <xf numFmtId="0" fontId="7" fillId="0" borderId="0" xfId="0" applyFont="1" applyAlignment="1">
      <alignment horizontal="left" vertical="top" wrapText="1"/>
    </xf>
    <xf numFmtId="0" fontId="7" fillId="0" borderId="0" xfId="1" applyNumberFormat="1" applyFont="1" applyFill="1" applyBorder="1" applyAlignment="1">
      <alignment horizontal="right" vertical="top" wrapText="1"/>
    </xf>
    <xf numFmtId="1" fontId="7" fillId="0" borderId="0" xfId="1" applyNumberFormat="1" applyFont="1" applyFill="1" applyBorder="1" applyAlignment="1">
      <alignment horizontal="right" vertical="top" wrapText="1"/>
    </xf>
    <xf numFmtId="0" fontId="6" fillId="0" borderId="0" xfId="0" applyFont="1" applyAlignment="1">
      <alignment horizontal="left"/>
    </xf>
    <xf numFmtId="0" fontId="2" fillId="0" borderId="0" xfId="2" applyNumberFormat="1" applyFill="1" applyBorder="1" applyAlignment="1" applyProtection="1"/>
    <xf numFmtId="0" fontId="0" fillId="0" borderId="0" xfId="0" applyAlignment="1">
      <alignment vertical="center"/>
    </xf>
    <xf numFmtId="0" fontId="15" fillId="2" borderId="1" xfId="0" applyFont="1" applyFill="1" applyBorder="1" applyAlignment="1">
      <alignment horizontal="center" vertical="center" wrapText="1"/>
    </xf>
    <xf numFmtId="165" fontId="5" fillId="0" borderId="1" xfId="1" applyNumberFormat="1" applyFont="1" applyFill="1" applyBorder="1" applyAlignment="1">
      <alignment horizontal="right" vertical="top" wrapText="1"/>
    </xf>
    <xf numFmtId="165" fontId="7" fillId="0" borderId="1" xfId="1" applyNumberFormat="1" applyFont="1" applyFill="1" applyBorder="1" applyAlignment="1">
      <alignment horizontal="right" vertical="top" wrapText="1"/>
    </xf>
    <xf numFmtId="0" fontId="0" fillId="0" borderId="2" xfId="0" applyBorder="1"/>
    <xf numFmtId="0" fontId="15" fillId="2" borderId="5" xfId="0" applyFont="1" applyFill="1" applyBorder="1" applyAlignment="1">
      <alignment horizontal="center" vertical="center" wrapText="1"/>
    </xf>
    <xf numFmtId="0" fontId="15" fillId="2" borderId="6" xfId="0" applyFont="1" applyFill="1" applyBorder="1" applyAlignment="1">
      <alignment horizontal="center" vertical="center" wrapText="1"/>
    </xf>
    <xf numFmtId="0" fontId="0" fillId="0" borderId="5" xfId="0" applyBorder="1" applyAlignment="1">
      <alignment horizontal="left"/>
    </xf>
    <xf numFmtId="0" fontId="7" fillId="0" borderId="5" xfId="0" applyFont="1" applyBorder="1" applyAlignment="1">
      <alignment horizontal="left" vertical="top" wrapText="1"/>
    </xf>
    <xf numFmtId="0" fontId="0" fillId="0" borderId="7" xfId="0" applyBorder="1" applyAlignment="1">
      <alignment horizontal="left"/>
    </xf>
    <xf numFmtId="165" fontId="5" fillId="0" borderId="8" xfId="1" applyNumberFormat="1" applyFont="1" applyFill="1" applyBorder="1" applyAlignment="1">
      <alignment horizontal="right" vertical="top" wrapText="1"/>
    </xf>
    <xf numFmtId="166" fontId="5" fillId="0" borderId="6" xfId="1" applyNumberFormat="1" applyFont="1" applyFill="1" applyBorder="1" applyAlignment="1">
      <alignment horizontal="right" vertical="top" wrapText="1"/>
    </xf>
    <xf numFmtId="166" fontId="5" fillId="0" borderId="9" xfId="1" applyNumberFormat="1" applyFont="1" applyFill="1" applyBorder="1" applyAlignment="1">
      <alignment horizontal="right" vertical="top" wrapText="1"/>
    </xf>
    <xf numFmtId="0" fontId="0" fillId="4" borderId="10" xfId="0" applyFill="1" applyBorder="1"/>
    <xf numFmtId="0" fontId="0" fillId="3" borderId="2" xfId="0" applyFill="1" applyBorder="1"/>
    <xf numFmtId="0" fontId="0" fillId="3" borderId="3" xfId="0" applyFill="1" applyBorder="1"/>
    <xf numFmtId="0" fontId="0" fillId="3" borderId="4" xfId="0" applyFill="1" applyBorder="1"/>
    <xf numFmtId="0" fontId="0" fillId="3" borderId="11" xfId="0" applyFill="1" applyBorder="1"/>
    <xf numFmtId="0" fontId="0" fillId="3" borderId="12" xfId="0" applyFill="1" applyBorder="1"/>
    <xf numFmtId="0" fontId="0" fillId="3" borderId="0" xfId="0" applyFill="1"/>
    <xf numFmtId="0" fontId="0" fillId="3" borderId="13" xfId="0" applyFill="1" applyBorder="1"/>
    <xf numFmtId="0" fontId="0" fillId="3" borderId="14" xfId="0" applyFill="1" applyBorder="1"/>
    <xf numFmtId="0" fontId="0" fillId="3" borderId="15" xfId="0" applyFill="1" applyBorder="1"/>
    <xf numFmtId="0" fontId="16" fillId="0" borderId="0" xfId="0" applyFont="1"/>
    <xf numFmtId="0" fontId="0" fillId="3" borderId="0" xfId="0" applyFill="1" applyAlignment="1">
      <alignment horizontal="right" indent="1"/>
    </xf>
    <xf numFmtId="0" fontId="16" fillId="0" borderId="0" xfId="0" quotePrefix="1" applyFont="1"/>
    <xf numFmtId="0" fontId="6" fillId="3" borderId="0" xfId="0" applyFont="1" applyFill="1" applyAlignment="1">
      <alignment horizontal="right" indent="1"/>
    </xf>
    <xf numFmtId="0" fontId="17" fillId="4" borderId="10" xfId="0" applyFont="1" applyFill="1" applyBorder="1"/>
    <xf numFmtId="0" fontId="6" fillId="3" borderId="14" xfId="0" applyFont="1" applyFill="1" applyBorder="1" applyAlignment="1">
      <alignment horizontal="right" indent="1"/>
    </xf>
    <xf numFmtId="1" fontId="0" fillId="4" borderId="10" xfId="0" applyNumberFormat="1" applyFill="1" applyBorder="1"/>
    <xf numFmtId="0" fontId="9" fillId="3" borderId="0" xfId="0" applyFont="1" applyFill="1" applyAlignment="1">
      <alignment horizontal="center"/>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4" fillId="0" borderId="5" xfId="0" applyFont="1" applyBorder="1" applyAlignment="1">
      <alignment horizontal="center"/>
    </xf>
    <xf numFmtId="0" fontId="14" fillId="0" borderId="1" xfId="0" applyFont="1" applyBorder="1" applyAlignment="1">
      <alignment horizontal="center"/>
    </xf>
    <xf numFmtId="0" fontId="14" fillId="0" borderId="6" xfId="0" applyFont="1" applyBorder="1" applyAlignment="1">
      <alignment horizontal="center"/>
    </xf>
    <xf numFmtId="2" fontId="5" fillId="0" borderId="0" xfId="1" applyNumberFormat="1" applyFont="1" applyFill="1" applyBorder="1" applyAlignment="1">
      <alignment horizontal="right" vertical="top" wrapText="1"/>
    </xf>
    <xf numFmtId="9" fontId="0" fillId="4" borderId="10" xfId="3" applyFont="1" applyFill="1" applyBorder="1"/>
    <xf numFmtId="173" fontId="6" fillId="3" borderId="0" xfId="1" applyNumberFormat="1" applyFont="1" applyFill="1" applyAlignment="1">
      <alignment horizontal="right" indent="1"/>
    </xf>
    <xf numFmtId="10" fontId="6" fillId="3" borderId="0" xfId="3" applyNumberFormat="1" applyFont="1" applyFill="1" applyAlignment="1">
      <alignment horizontal="right" indent="1"/>
    </xf>
    <xf numFmtId="2" fontId="6" fillId="3" borderId="0" xfId="0" applyNumberFormat="1" applyFont="1" applyFill="1" applyAlignment="1">
      <alignment horizontal="right" indent="1"/>
    </xf>
    <xf numFmtId="10" fontId="6" fillId="3" borderId="0" xfId="0" applyNumberFormat="1" applyFont="1" applyFill="1" applyAlignment="1">
      <alignment horizontal="right" indent="1"/>
    </xf>
  </cellXfs>
  <cellStyles count="4">
    <cellStyle name="Ezres" xfId="1" builtinId="3"/>
    <cellStyle name="Hivatkozás" xfId="2" builtinId="8"/>
    <cellStyle name="Normál" xfId="0" builtinId="0"/>
    <cellStyle name="Százalék"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u-HU"/>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r>
              <a:rPr lang="hu-HU">
                <a:solidFill>
                  <a:schemeClr val="accent5">
                    <a:lumMod val="50000"/>
                  </a:schemeClr>
                </a:solidFill>
              </a:rPr>
              <a:t>Mensa országok t</a:t>
            </a:r>
            <a:r>
              <a:rPr lang="en-US">
                <a:solidFill>
                  <a:schemeClr val="accent5">
                    <a:lumMod val="50000"/>
                  </a:schemeClr>
                </a:solidFill>
              </a:rPr>
              <a:t>aglétszám</a:t>
            </a:r>
            <a:r>
              <a:rPr lang="hu-HU">
                <a:solidFill>
                  <a:schemeClr val="accent5">
                    <a:lumMod val="50000"/>
                  </a:schemeClr>
                </a:solidFill>
              </a:rPr>
              <a:t>a</a:t>
            </a:r>
            <a:r>
              <a:rPr lang="en-US">
                <a:solidFill>
                  <a:schemeClr val="accent5">
                    <a:lumMod val="50000"/>
                  </a:schemeClr>
                </a:solidFill>
              </a:rPr>
              <a:t>/millió lakos </a:t>
            </a:r>
          </a:p>
        </c:rich>
      </c:tx>
      <c:layout>
        <c:manualLayout>
          <c:xMode val="edge"/>
          <c:yMode val="edge"/>
          <c:x val="0.22808776471434222"/>
          <c:y val="2.578981302385557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5">
                  <a:lumMod val="50000"/>
                </a:schemeClr>
              </a:solidFill>
              <a:latin typeface="+mn-lt"/>
              <a:ea typeface="+mn-ea"/>
              <a:cs typeface="+mn-cs"/>
            </a:defRPr>
          </a:pPr>
          <a:endParaRPr lang="hu-HU"/>
        </a:p>
      </c:txPr>
    </c:title>
    <c:autoTitleDeleted val="0"/>
    <c:plotArea>
      <c:layout/>
      <c:barChart>
        <c:barDir val="col"/>
        <c:grouping val="clustered"/>
        <c:varyColors val="0"/>
        <c:ser>
          <c:idx val="0"/>
          <c:order val="0"/>
          <c:tx>
            <c:strRef>
              <c:f>Formázott!$D$3</c:f>
              <c:strCache>
                <c:ptCount val="1"/>
                <c:pt idx="0">
                  <c:v>Taglétszám/millió lakos </c:v>
                </c:pt>
              </c:strCache>
            </c:strRef>
          </c:tx>
          <c:spPr>
            <a:solidFill>
              <a:schemeClr val="accent1"/>
            </a:solidFill>
            <a:ln>
              <a:noFill/>
            </a:ln>
            <a:effectLst/>
          </c:spPr>
          <c:invertIfNegative val="0"/>
          <c:cat>
            <c:strRef>
              <c:f>Formázott!$A$4:$A$30</c:f>
              <c:strCache>
                <c:ptCount val="27"/>
                <c:pt idx="0">
                  <c:v>Ausztrália</c:v>
                </c:pt>
                <c:pt idx="1">
                  <c:v>Ausztria</c:v>
                </c:pt>
                <c:pt idx="2">
                  <c:v>Belgium</c:v>
                </c:pt>
                <c:pt idx="3">
                  <c:v>Brit-szigetek</c:v>
                </c:pt>
                <c:pt idx="4">
                  <c:v>Bulgária</c:v>
                </c:pt>
                <c:pt idx="5">
                  <c:v>Cseh Köztársaság</c:v>
                </c:pt>
                <c:pt idx="6">
                  <c:v>Dánia</c:v>
                </c:pt>
                <c:pt idx="7">
                  <c:v>Dél-Afrika</c:v>
                </c:pt>
                <c:pt idx="8">
                  <c:v>Egyesült Államok</c:v>
                </c:pt>
                <c:pt idx="9">
                  <c:v>Finnország</c:v>
                </c:pt>
                <c:pt idx="10">
                  <c:v>Franciaország</c:v>
                </c:pt>
                <c:pt idx="11">
                  <c:v>Hollandia</c:v>
                </c:pt>
                <c:pt idx="12">
                  <c:v>Hong-Kong</c:v>
                </c:pt>
                <c:pt idx="13">
                  <c:v>Kanada</c:v>
                </c:pt>
                <c:pt idx="14">
                  <c:v>Korea</c:v>
                </c:pt>
                <c:pt idx="15">
                  <c:v>Lengyelország</c:v>
                </c:pt>
                <c:pt idx="16">
                  <c:v>Magyarország </c:v>
                </c:pt>
                <c:pt idx="17">
                  <c:v>Malajzia</c:v>
                </c:pt>
                <c:pt idx="18">
                  <c:v>Németország</c:v>
                </c:pt>
                <c:pt idx="19">
                  <c:v>Norvégia</c:v>
                </c:pt>
                <c:pt idx="20">
                  <c:v>Olaszország</c:v>
                </c:pt>
                <c:pt idx="21">
                  <c:v>Spanyolország</c:v>
                </c:pt>
                <c:pt idx="22">
                  <c:v>Svájc</c:v>
                </c:pt>
                <c:pt idx="23">
                  <c:v>Svédország</c:v>
                </c:pt>
                <c:pt idx="24">
                  <c:v>Szerbia és Montenegro</c:v>
                </c:pt>
                <c:pt idx="25">
                  <c:v>Szingapúr</c:v>
                </c:pt>
                <c:pt idx="26">
                  <c:v>Új-Zéland</c:v>
                </c:pt>
              </c:strCache>
            </c:strRef>
          </c:cat>
          <c:val>
            <c:numRef>
              <c:f>Formázott!$D$4:$D$30</c:f>
              <c:numCache>
                <c:formatCode>0.00" fő"</c:formatCode>
                <c:ptCount val="27"/>
                <c:pt idx="0">
                  <c:v>51.43</c:v>
                </c:pt>
                <c:pt idx="1">
                  <c:v>60.96</c:v>
                </c:pt>
                <c:pt idx="2">
                  <c:v>80.75</c:v>
                </c:pt>
                <c:pt idx="3">
                  <c:v>381.1</c:v>
                </c:pt>
                <c:pt idx="4">
                  <c:v>66.23</c:v>
                </c:pt>
                <c:pt idx="5">
                  <c:v>117.09</c:v>
                </c:pt>
                <c:pt idx="6">
                  <c:v>177.45</c:v>
                </c:pt>
                <c:pt idx="7">
                  <c:v>17.64</c:v>
                </c:pt>
                <c:pt idx="8">
                  <c:v>162.99</c:v>
                </c:pt>
                <c:pt idx="9">
                  <c:v>402.26</c:v>
                </c:pt>
                <c:pt idx="10">
                  <c:v>15.66</c:v>
                </c:pt>
                <c:pt idx="11">
                  <c:v>205</c:v>
                </c:pt>
                <c:pt idx="12">
                  <c:v>51.3</c:v>
                </c:pt>
                <c:pt idx="13">
                  <c:v>53.68</c:v>
                </c:pt>
                <c:pt idx="14">
                  <c:v>27.71</c:v>
                </c:pt>
                <c:pt idx="15">
                  <c:v>23.7</c:v>
                </c:pt>
                <c:pt idx="16">
                  <c:v>68.42</c:v>
                </c:pt>
                <c:pt idx="17">
                  <c:v>34.78</c:v>
                </c:pt>
                <c:pt idx="18">
                  <c:v>82.26</c:v>
                </c:pt>
                <c:pt idx="19">
                  <c:v>105.11</c:v>
                </c:pt>
                <c:pt idx="20">
                  <c:v>19.39</c:v>
                </c:pt>
                <c:pt idx="21">
                  <c:v>31.1</c:v>
                </c:pt>
                <c:pt idx="22">
                  <c:v>103.87</c:v>
                </c:pt>
                <c:pt idx="23">
                  <c:v>264.95</c:v>
                </c:pt>
                <c:pt idx="24">
                  <c:v>96.83</c:v>
                </c:pt>
                <c:pt idx="25">
                  <c:v>176.74</c:v>
                </c:pt>
                <c:pt idx="26">
                  <c:v>79.52</c:v>
                </c:pt>
              </c:numCache>
            </c:numRef>
          </c:val>
          <c:extLst>
            <c:ext xmlns:c16="http://schemas.microsoft.com/office/drawing/2014/chart" uri="{C3380CC4-5D6E-409C-BE32-E72D297353CC}">
              <c16:uniqueId val="{00000000-54E2-41C7-A53E-9523067E1F79}"/>
            </c:ext>
          </c:extLst>
        </c:ser>
        <c:dLbls>
          <c:showLegendKey val="0"/>
          <c:showVal val="0"/>
          <c:showCatName val="0"/>
          <c:showSerName val="0"/>
          <c:showPercent val="0"/>
          <c:showBubbleSize val="0"/>
        </c:dLbls>
        <c:gapWidth val="49"/>
        <c:overlap val="-27"/>
        <c:axId val="1633125280"/>
        <c:axId val="1633121952"/>
      </c:barChart>
      <c:catAx>
        <c:axId val="1633125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hu-HU"/>
          </a:p>
        </c:txPr>
        <c:crossAx val="1633121952"/>
        <c:crosses val="autoZero"/>
        <c:auto val="1"/>
        <c:lblAlgn val="ctr"/>
        <c:lblOffset val="100"/>
        <c:noMultiLvlLbl val="0"/>
      </c:catAx>
      <c:valAx>
        <c:axId val="1633121952"/>
        <c:scaling>
          <c:orientation val="minMax"/>
        </c:scaling>
        <c:delete val="0"/>
        <c:axPos val="l"/>
        <c:majorGridlines>
          <c:spPr>
            <a:ln w="9525" cap="flat" cmpd="sng" algn="ctr">
              <a:solidFill>
                <a:schemeClr val="tx1">
                  <a:lumMod val="15000"/>
                  <a:lumOff val="85000"/>
                </a:schemeClr>
              </a:solidFill>
              <a:round/>
            </a:ln>
            <a:effectLst/>
          </c:spPr>
        </c:majorGridlines>
        <c:numFmt formatCode="0.00&quot; fő&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5">
                    <a:lumMod val="50000"/>
                  </a:schemeClr>
                </a:solidFill>
                <a:latin typeface="+mn-lt"/>
                <a:ea typeface="+mn-ea"/>
                <a:cs typeface="+mn-cs"/>
              </a:defRPr>
            </a:pPr>
            <a:endParaRPr lang="hu-HU"/>
          </a:p>
        </c:txPr>
        <c:crossAx val="1633125280"/>
        <c:crosses val="autoZero"/>
        <c:crossBetween val="between"/>
      </c:valAx>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16200000" scaled="1"/>
          <a:tileRect/>
        </a:gradFill>
        <a:ln w="25400">
          <a:gradFill flip="none" rotWithShape="1">
            <a:gsLst>
              <a:gs pos="0">
                <a:schemeClr val="accent5">
                  <a:lumMod val="0"/>
                  <a:lumOff val="100000"/>
                </a:schemeClr>
              </a:gs>
              <a:gs pos="35000">
                <a:schemeClr val="accent5">
                  <a:lumMod val="0"/>
                  <a:lumOff val="100000"/>
                </a:schemeClr>
              </a:gs>
              <a:gs pos="100000">
                <a:schemeClr val="accent5">
                  <a:lumMod val="100000"/>
                </a:schemeClr>
              </a:gs>
            </a:gsLst>
            <a:path path="circle">
              <a:fillToRect l="50000" t="50000" r="50000" b="50000"/>
            </a:path>
            <a:tileRect/>
          </a:gradFill>
        </a:ln>
        <a:effectLst/>
      </c:spPr>
    </c:plotArea>
    <c:plotVisOnly val="1"/>
    <c:dispBlanksAs val="gap"/>
    <c:showDLblsOverMax val="0"/>
  </c:chart>
  <c:spPr>
    <a:solidFill>
      <a:schemeClr val="bg1"/>
    </a:solidFill>
    <a:ln w="25400" cap="rnd" cmpd="sng" algn="ctr">
      <a:solidFill>
        <a:schemeClr val="accent1">
          <a:lumMod val="50000"/>
        </a:schemeClr>
      </a:solidFill>
      <a:round/>
    </a:ln>
    <a:effectLst/>
  </c:spPr>
  <c:txPr>
    <a:bodyPr/>
    <a:lstStyle/>
    <a:p>
      <a:pPr>
        <a:defRPr/>
      </a:pPr>
      <a:endParaRPr lang="hu-HU"/>
    </a:p>
  </c:txPr>
  <c:printSettings>
    <c:headerFooter>
      <c:oddHeader>&amp;Knév, osztály</c:oddHeader>
      <c:oddFooter>&amp;K&amp;N - &amp;U</c:oddFooter>
    </c:headerFooter>
    <c:pageMargins b="0.74803149606299213" l="0.70866141732283472" r="0.70866141732283472" t="0.74803149606299213" header="0.31496062992125984" footer="0.31496062992125984"/>
    <c:pageSetup paperSize="9"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219073</xdr:colOff>
      <xdr:row>0</xdr:row>
      <xdr:rowOff>95250</xdr:rowOff>
    </xdr:from>
    <xdr:to>
      <xdr:col>0</xdr:col>
      <xdr:colOff>1297307</xdr:colOff>
      <xdr:row>0</xdr:row>
      <xdr:rowOff>1175250</xdr:rowOff>
    </xdr:to>
    <xdr:pic>
      <xdr:nvPicPr>
        <xdr:cNvPr id="2" name="Kép 1">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1"/>
        <a:srcRect t="3527" b="2985"/>
        <a:stretch/>
      </xdr:blipFill>
      <xdr:spPr>
        <a:xfrm>
          <a:off x="219073" y="95250"/>
          <a:ext cx="1078234" cy="1080000"/>
        </a:xfrm>
        <a:prstGeom prst="rect">
          <a:avLst/>
        </a:prstGeom>
      </xdr:spPr>
    </xdr:pic>
    <xdr:clientData/>
  </xdr:twoCellAnchor>
  <xdr:twoCellAnchor>
    <xdr:from>
      <xdr:col>5</xdr:col>
      <xdr:colOff>552450</xdr:colOff>
      <xdr:row>1</xdr:row>
      <xdr:rowOff>152399</xdr:rowOff>
    </xdr:from>
    <xdr:to>
      <xdr:col>15</xdr:col>
      <xdr:colOff>19050</xdr:colOff>
      <xdr:row>29</xdr:row>
      <xdr:rowOff>161924</xdr:rowOff>
    </xdr:to>
    <xdr:graphicFrame macro="">
      <xdr:nvGraphicFramePr>
        <xdr:cNvPr id="3" name="Diagram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s://mensa.hu/tesztiras/online-iq-probateszt" TargetMode="Externa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33"/>
  <sheetViews>
    <sheetView tabSelected="1" zoomScale="145" zoomScaleNormal="145" workbookViewId="0">
      <selection activeCell="G17" sqref="G17"/>
    </sheetView>
  </sheetViews>
  <sheetFormatPr defaultRowHeight="12.75" x14ac:dyDescent="0.2"/>
  <cols>
    <col min="1" max="1" width="2.28515625" customWidth="1"/>
    <col min="2" max="2" width="3.140625" customWidth="1"/>
    <col min="3" max="3" width="66.42578125" bestFit="1" customWidth="1"/>
    <col min="4" max="4" width="15.7109375" bestFit="1" customWidth="1"/>
    <col min="5" max="5" width="3" customWidth="1"/>
    <col min="6" max="6" width="9.140625" style="42" bestFit="1" customWidth="1"/>
    <col min="7" max="7" width="3.140625" customWidth="1"/>
    <col min="8" max="8" width="53.140625" bestFit="1" customWidth="1"/>
    <col min="9" max="9" width="22.7109375" customWidth="1"/>
    <col min="10" max="10" width="2.85546875" customWidth="1"/>
    <col min="13" max="13" width="0" hidden="1" customWidth="1"/>
    <col min="15" max="15" width="0" hidden="1" customWidth="1"/>
  </cols>
  <sheetData>
    <row r="1" spans="2:15" ht="13.5" thickBot="1" x14ac:dyDescent="0.25"/>
    <row r="2" spans="2:15" x14ac:dyDescent="0.2">
      <c r="B2" s="33"/>
      <c r="C2" s="34"/>
      <c r="D2" s="34"/>
      <c r="E2" s="35"/>
      <c r="G2" s="33"/>
      <c r="H2" s="34"/>
      <c r="I2" s="34"/>
      <c r="J2" s="35"/>
      <c r="M2" t="b">
        <f>IF(Adatok!C2&gt;AVERAGE(Adatok!$C$2:$C$28),1)</f>
        <v>0</v>
      </c>
      <c r="O2" t="e">
        <f>SEARCH("-",Adatok!A2)</f>
        <v>#VALUE!</v>
      </c>
    </row>
    <row r="3" spans="2:15" x14ac:dyDescent="0.2">
      <c r="B3" s="36"/>
      <c r="C3" s="49" t="s">
        <v>34</v>
      </c>
      <c r="D3" s="49"/>
      <c r="E3" s="37"/>
      <c r="G3" s="36"/>
      <c r="H3" s="49" t="s">
        <v>46</v>
      </c>
      <c r="I3" s="49"/>
      <c r="J3" s="37"/>
      <c r="M3" t="b">
        <f>IF(Adatok!C3&gt;AVERAGE(Adatok!$C$2:$C$28),1)</f>
        <v>0</v>
      </c>
      <c r="O3" t="e">
        <f>SEARCH("-",Adatok!A3)</f>
        <v>#VALUE!</v>
      </c>
    </row>
    <row r="4" spans="2:15" x14ac:dyDescent="0.2">
      <c r="B4" s="36"/>
      <c r="C4" s="38"/>
      <c r="D4" s="38"/>
      <c r="E4" s="37"/>
      <c r="G4" s="36"/>
      <c r="H4" s="38"/>
      <c r="I4" s="38"/>
      <c r="J4" s="37"/>
      <c r="M4" t="b">
        <f>IF(Adatok!C4&gt;AVERAGE(Adatok!$C$2:$C$28),1)</f>
        <v>0</v>
      </c>
      <c r="O4" t="e">
        <f>SEARCH("-",Adatok!A4)</f>
        <v>#VALUE!</v>
      </c>
    </row>
    <row r="5" spans="2:15" x14ac:dyDescent="0.2">
      <c r="B5" s="36"/>
      <c r="C5" s="43" t="s">
        <v>35</v>
      </c>
      <c r="D5" s="32">
        <f>COUNTA(Adatok!A2:A28)</f>
        <v>27</v>
      </c>
      <c r="E5" s="37"/>
      <c r="F5" s="44" t="s">
        <v>47</v>
      </c>
      <c r="G5" s="36"/>
      <c r="H5" s="45" t="s">
        <v>48</v>
      </c>
      <c r="I5" s="46" t="s">
        <v>8</v>
      </c>
      <c r="J5" s="37"/>
      <c r="M5">
        <f>IF(Adatok!C5&gt;AVERAGE(Adatok!$C$2:$C$28),1)</f>
        <v>1</v>
      </c>
      <c r="O5">
        <f>SEARCH("-",Adatok!A5)</f>
        <v>5</v>
      </c>
    </row>
    <row r="6" spans="2:15" x14ac:dyDescent="0.2">
      <c r="B6" s="36"/>
      <c r="C6" s="45" t="s">
        <v>39</v>
      </c>
      <c r="D6" s="48">
        <f>SUM(Adatok!C2:C28)</f>
        <v>106083</v>
      </c>
      <c r="E6" s="37"/>
      <c r="F6" s="44" t="s">
        <v>49</v>
      </c>
      <c r="G6" s="36"/>
      <c r="H6" s="45" t="s">
        <v>50</v>
      </c>
      <c r="I6" s="57">
        <f>INDEX(Adatok!B2:B28,MATCH(Lekérdezés!I5,Adatok!A2:A28,0))</f>
        <v>61.7</v>
      </c>
      <c r="J6" s="37"/>
      <c r="M6" t="b">
        <f>IF(Adatok!C6&gt;AVERAGE(Adatok!$C$2:$C$28),1)</f>
        <v>0</v>
      </c>
      <c r="O6" t="e">
        <f>SEARCH("-",Adatok!A6)</f>
        <v>#VALUE!</v>
      </c>
    </row>
    <row r="7" spans="2:15" x14ac:dyDescent="0.2">
      <c r="B7" s="36"/>
      <c r="C7" s="45" t="s">
        <v>38</v>
      </c>
      <c r="D7" s="48">
        <f>AVERAGE(Adatok!C2:C28)</f>
        <v>3929</v>
      </c>
      <c r="E7" s="37"/>
      <c r="F7" s="42" t="s">
        <v>51</v>
      </c>
      <c r="G7" s="36"/>
      <c r="H7" s="45" t="s">
        <v>52</v>
      </c>
      <c r="I7" s="58">
        <f>I6/SUM(Adatok!B2:B28)</f>
        <v>6.5036365552861811E-2</v>
      </c>
      <c r="J7" s="37"/>
      <c r="M7" t="b">
        <f>IF(Adatok!C7&gt;AVERAGE(Adatok!$C$2:$C$28),1)</f>
        <v>0</v>
      </c>
      <c r="O7" t="e">
        <f>SEARCH("-",Adatok!A7)</f>
        <v>#VALUE!</v>
      </c>
    </row>
    <row r="8" spans="2:15" x14ac:dyDescent="0.2">
      <c r="B8" s="36"/>
      <c r="C8" s="43" t="s">
        <v>29</v>
      </c>
      <c r="D8" s="48">
        <f>MIN(Adatok!C2:C28)</f>
        <v>334</v>
      </c>
      <c r="E8" s="37"/>
      <c r="F8" s="42" t="s">
        <v>53</v>
      </c>
      <c r="G8" s="36"/>
      <c r="H8" s="45" t="s">
        <v>54</v>
      </c>
      <c r="I8" s="59">
        <f>SUM(Adatok!D2:D28)</f>
        <v>2957.9297161244926</v>
      </c>
      <c r="J8" s="37"/>
      <c r="M8" t="b">
        <f>IF(Adatok!C8&gt;AVERAGE(Adatok!$C$2:$C$28),1)</f>
        <v>0</v>
      </c>
      <c r="O8" t="e">
        <f>SEARCH("-",Adatok!A8)</f>
        <v>#VALUE!</v>
      </c>
    </row>
    <row r="9" spans="2:15" x14ac:dyDescent="0.2">
      <c r="B9" s="36"/>
      <c r="C9" s="43" t="s">
        <v>36</v>
      </c>
      <c r="D9" s="32" t="str">
        <f>INDEX(Adatok!$A$2:$A$28,MATCH(Lekérdezés!D8,Adatok!C2:C28,0))</f>
        <v>Új-Zéland</v>
      </c>
      <c r="E9" s="37"/>
      <c r="F9" s="42" t="s">
        <v>55</v>
      </c>
      <c r="G9" s="36"/>
      <c r="H9" s="45" t="s">
        <v>56</v>
      </c>
      <c r="I9" s="58">
        <f>INDEX(Adatok!D2:D28,MATCH(Lekérdezés!I5,Adatok!A2:A28,0))/I8</f>
        <v>5.2930270315576719E-3</v>
      </c>
      <c r="J9" s="37"/>
      <c r="M9" t="b">
        <f>IF(Adatok!C9&gt;AVERAGE(Adatok!$C$2:$C$28),1)</f>
        <v>0</v>
      </c>
      <c r="O9">
        <f>SEARCH("-",Adatok!A9)</f>
        <v>4</v>
      </c>
    </row>
    <row r="10" spans="2:15" x14ac:dyDescent="0.2">
      <c r="B10" s="36"/>
      <c r="C10" s="43" t="s">
        <v>27</v>
      </c>
      <c r="D10" s="48">
        <f>MAX(Adatok!C2:C28)</f>
        <v>49255</v>
      </c>
      <c r="E10" s="37"/>
      <c r="F10" s="42" t="s">
        <v>57</v>
      </c>
      <c r="G10" s="36"/>
      <c r="H10" s="45" t="s">
        <v>58</v>
      </c>
      <c r="I10" s="45" t="str">
        <f>IF(I9&gt;0.02,"Igen","Nem")</f>
        <v>Nem</v>
      </c>
      <c r="J10" s="37"/>
      <c r="M10">
        <f>IF(Adatok!C10&gt;AVERAGE(Adatok!$C$2:$C$28),1)</f>
        <v>1</v>
      </c>
      <c r="O10" t="e">
        <f>SEARCH("-",Adatok!A10)</f>
        <v>#VALUE!</v>
      </c>
    </row>
    <row r="11" spans="2:15" x14ac:dyDescent="0.2">
      <c r="B11" s="36"/>
      <c r="C11" s="43" t="s">
        <v>37</v>
      </c>
      <c r="D11" s="32" t="str">
        <f>INDEX(Adatok!A2:A28,MATCH(Lekérdezés!D10,Adatok!C2:C28,0))</f>
        <v>Egyesült Államok</v>
      </c>
      <c r="E11" s="37"/>
      <c r="F11" s="42" t="s">
        <v>55</v>
      </c>
      <c r="G11" s="36"/>
      <c r="H11" s="45" t="s">
        <v>59</v>
      </c>
      <c r="I11" s="60">
        <f>IF(I9-0.02&gt;0,I9-0.02,ABS(I9-0.02))</f>
        <v>1.4706972968442329E-2</v>
      </c>
      <c r="J11" s="37"/>
      <c r="M11" t="b">
        <f>IF(Adatok!C11&gt;AVERAGE(Adatok!$C$2:$C$28),1)</f>
        <v>0</v>
      </c>
      <c r="O11" t="e">
        <f>SEARCH("-",Adatok!A11)</f>
        <v>#VALUE!</v>
      </c>
    </row>
    <row r="12" spans="2:15" ht="13.5" thickBot="1" x14ac:dyDescent="0.25">
      <c r="B12" s="36"/>
      <c r="C12" s="43" t="s">
        <v>44</v>
      </c>
      <c r="D12" s="32">
        <f>COUNT(M2:M29)</f>
        <v>3</v>
      </c>
      <c r="E12" s="37"/>
      <c r="F12" s="42" t="s">
        <v>60</v>
      </c>
      <c r="G12" s="39"/>
      <c r="H12" s="47"/>
      <c r="I12" s="47"/>
      <c r="J12" s="41"/>
      <c r="M12" t="b">
        <f>IF(Adatok!C12&gt;AVERAGE(Adatok!$C$2:$C$28),1)</f>
        <v>0</v>
      </c>
      <c r="O12" t="e">
        <f>SEARCH("-",Adatok!A12)</f>
        <v>#VALUE!</v>
      </c>
    </row>
    <row r="13" spans="2:15" x14ac:dyDescent="0.2">
      <c r="B13" s="36"/>
      <c r="C13" s="43" t="s">
        <v>28</v>
      </c>
      <c r="D13" s="32">
        <f>COUNTIF(Adatok!C2:C28,"&gt;5000")</f>
        <v>3</v>
      </c>
      <c r="E13" s="37"/>
      <c r="F13" s="42" t="s">
        <v>60</v>
      </c>
      <c r="M13" t="b">
        <f>IF(Adatok!C13&gt;AVERAGE(Adatok!$C$2:$C$28),1)</f>
        <v>0</v>
      </c>
      <c r="O13" t="e">
        <f>SEARCH("-",Adatok!A13)</f>
        <v>#VALUE!</v>
      </c>
    </row>
    <row r="14" spans="2:15" x14ac:dyDescent="0.2">
      <c r="B14" s="36"/>
      <c r="C14" s="43" t="s">
        <v>61</v>
      </c>
      <c r="D14" s="32">
        <f>SUMIF(Adatok!C2:C28,"&gt;1000")</f>
        <v>95132</v>
      </c>
      <c r="E14" s="37"/>
      <c r="F14" s="42" t="s">
        <v>62</v>
      </c>
      <c r="M14" t="b">
        <f>IF(Adatok!C14&gt;AVERAGE(Adatok!$C$2:$C$28),1)</f>
        <v>0</v>
      </c>
      <c r="O14">
        <f>SEARCH("-",Adatok!A14)</f>
        <v>5</v>
      </c>
    </row>
    <row r="15" spans="2:15" x14ac:dyDescent="0.2">
      <c r="B15" s="36"/>
      <c r="C15" s="43" t="s">
        <v>45</v>
      </c>
      <c r="D15" s="32">
        <f>COUNT(O2:O33)</f>
        <v>4</v>
      </c>
      <c r="E15" s="37"/>
      <c r="F15" s="42" t="s">
        <v>60</v>
      </c>
      <c r="M15" t="b">
        <f>IF(Adatok!C15&gt;AVERAGE(Adatok!$C$2:$C$28),1)</f>
        <v>0</v>
      </c>
      <c r="O15" t="e">
        <f>SEARCH("-",Adatok!A15)</f>
        <v>#VALUE!</v>
      </c>
    </row>
    <row r="16" spans="2:15" x14ac:dyDescent="0.2">
      <c r="B16" s="36"/>
      <c r="C16" s="43" t="s">
        <v>63</v>
      </c>
      <c r="D16" s="56">
        <f>COUNTIF(Adatok!B2:B28,"&lt;10")/COUNTA(Adatok!A2:A28)</f>
        <v>0.37037037037037035</v>
      </c>
      <c r="E16" s="37"/>
      <c r="M16" t="b">
        <f>IF(Adatok!C16&gt;AVERAGE(Adatok!$C$2:$C$28),1)</f>
        <v>0</v>
      </c>
      <c r="O16" t="e">
        <f>SEARCH("-",Adatok!A16)</f>
        <v>#VALUE!</v>
      </c>
    </row>
    <row r="17" spans="2:15" ht="13.5" thickBot="1" x14ac:dyDescent="0.25">
      <c r="B17" s="39"/>
      <c r="C17" s="40"/>
      <c r="D17" s="40"/>
      <c r="E17" s="41"/>
      <c r="M17" t="b">
        <f>IF(Adatok!C17&gt;AVERAGE(Adatok!$C$2:$C$28),1)</f>
        <v>0</v>
      </c>
      <c r="O17" t="e">
        <f>SEARCH("-",Adatok!A17)</f>
        <v>#VALUE!</v>
      </c>
    </row>
    <row r="18" spans="2:15" x14ac:dyDescent="0.2">
      <c r="M18" t="b">
        <f>IF(Adatok!C18&gt;AVERAGE(Adatok!$C$2:$C$28),1)</f>
        <v>0</v>
      </c>
      <c r="O18" t="e">
        <f>SEARCH("-",Adatok!A18)</f>
        <v>#VALUE!</v>
      </c>
    </row>
    <row r="19" spans="2:15" x14ac:dyDescent="0.2">
      <c r="M19" t="b">
        <f>IF(Adatok!C19&gt;AVERAGE(Adatok!$C$2:$C$28),1)</f>
        <v>0</v>
      </c>
      <c r="O19" t="e">
        <f>SEARCH("-",Adatok!A19)</f>
        <v>#VALUE!</v>
      </c>
    </row>
    <row r="20" spans="2:15" x14ac:dyDescent="0.2">
      <c r="M20">
        <f>IF(Adatok!C20&gt;AVERAGE(Adatok!$C$2:$C$28),1)</f>
        <v>1</v>
      </c>
      <c r="O20" t="e">
        <f>SEARCH("-",Adatok!A20)</f>
        <v>#VALUE!</v>
      </c>
    </row>
    <row r="21" spans="2:15" x14ac:dyDescent="0.2">
      <c r="M21" t="b">
        <f>IF(Adatok!C21&gt;AVERAGE(Adatok!$C$2:$C$28),1)</f>
        <v>0</v>
      </c>
      <c r="O21" t="e">
        <f>SEARCH("-",Adatok!A21)</f>
        <v>#VALUE!</v>
      </c>
    </row>
    <row r="22" spans="2:15" x14ac:dyDescent="0.2">
      <c r="M22" t="b">
        <f>IF(Adatok!C22&gt;AVERAGE(Adatok!$C$2:$C$28),1)</f>
        <v>0</v>
      </c>
      <c r="O22" t="e">
        <f>SEARCH("-",Adatok!A22)</f>
        <v>#VALUE!</v>
      </c>
    </row>
    <row r="23" spans="2:15" x14ac:dyDescent="0.2">
      <c r="M23" t="b">
        <f>IF(Adatok!C23&gt;AVERAGE(Adatok!$C$2:$C$28),1)</f>
        <v>0</v>
      </c>
      <c r="O23" t="e">
        <f>SEARCH("-",Adatok!A23)</f>
        <v>#VALUE!</v>
      </c>
    </row>
    <row r="24" spans="2:15" x14ac:dyDescent="0.2">
      <c r="M24" t="b">
        <f>IF(Adatok!C24&gt;AVERAGE(Adatok!$C$2:$C$28),1)</f>
        <v>0</v>
      </c>
      <c r="O24" t="e">
        <f>SEARCH("-",Adatok!A24)</f>
        <v>#VALUE!</v>
      </c>
    </row>
    <row r="25" spans="2:15" x14ac:dyDescent="0.2">
      <c r="M25" t="b">
        <f>IF(Adatok!C25&gt;AVERAGE(Adatok!$C$2:$C$28),1)</f>
        <v>0</v>
      </c>
      <c r="O25" t="e">
        <f>SEARCH("-",Adatok!A25)</f>
        <v>#VALUE!</v>
      </c>
    </row>
    <row r="26" spans="2:15" x14ac:dyDescent="0.2">
      <c r="M26" t="b">
        <f>IF(Adatok!C26&gt;AVERAGE(Adatok!$C$2:$C$28),1)</f>
        <v>0</v>
      </c>
      <c r="O26" t="e">
        <f>SEARCH("-",Adatok!A26)</f>
        <v>#VALUE!</v>
      </c>
    </row>
    <row r="27" spans="2:15" x14ac:dyDescent="0.2">
      <c r="M27" t="b">
        <f>IF(Adatok!C27&gt;AVERAGE(Adatok!$C$2:$C$28),1)</f>
        <v>0</v>
      </c>
      <c r="O27" t="e">
        <f>SEARCH("-",Adatok!A27)</f>
        <v>#VALUE!</v>
      </c>
    </row>
    <row r="28" spans="2:15" x14ac:dyDescent="0.2">
      <c r="M28" t="b">
        <f>IF(Adatok!C28&gt;AVERAGE(Adatok!$C$2:$C$28),1)</f>
        <v>0</v>
      </c>
      <c r="O28">
        <f>SEARCH("-",Adatok!A28)</f>
        <v>3</v>
      </c>
    </row>
    <row r="29" spans="2:15" x14ac:dyDescent="0.2">
      <c r="M29" t="b">
        <f>IF(Adatok!C29&gt;AVERAGE(Adatok!$C$2:$C$28),1)</f>
        <v>0</v>
      </c>
      <c r="O29" t="e">
        <f>SEARCH("-",Adatok!A29)</f>
        <v>#VALUE!</v>
      </c>
    </row>
    <row r="30" spans="2:15" x14ac:dyDescent="0.2">
      <c r="O30" t="e">
        <f>SEARCH("-",Adatok!A30)</f>
        <v>#VALUE!</v>
      </c>
    </row>
    <row r="31" spans="2:15" x14ac:dyDescent="0.2">
      <c r="O31" t="e">
        <f>SEARCH("-",Adatok!A31)</f>
        <v>#VALUE!</v>
      </c>
    </row>
    <row r="32" spans="2:15" x14ac:dyDescent="0.2">
      <c r="O32" t="e">
        <f>SEARCH("-",Adatok!A32)</f>
        <v>#VALUE!</v>
      </c>
    </row>
    <row r="33" spans="15:15" x14ac:dyDescent="0.2">
      <c r="O33" t="e">
        <f>SEARCH("-",Adatok!A33)</f>
        <v>#VALUE!</v>
      </c>
    </row>
  </sheetData>
  <mergeCells count="2">
    <mergeCell ref="C3:D3"/>
    <mergeCell ref="H3:I3"/>
  </mergeCells>
  <pageMargins left="0.75" right="0.75" top="1" bottom="1" header="0.5" footer="0.5"/>
  <pageSetup paperSize="9" orientation="portrait" r:id="rId1"/>
  <headerFooter alignWithMargins="0"/>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E8429DB-A415-4372-8186-799C8B0F958E}">
          <x14:formula1>
            <xm:f>Adatok!$A$2:$A$28</xm:f>
          </x14:formula1>
          <xm:sqref>I5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4"/>
  <sheetViews>
    <sheetView zoomScale="145" zoomScaleNormal="145" workbookViewId="0">
      <selection activeCell="E4" sqref="E4"/>
    </sheetView>
  </sheetViews>
  <sheetFormatPr defaultColWidth="9.140625" defaultRowHeight="12.75" x14ac:dyDescent="0.2"/>
  <cols>
    <col min="1" max="1" width="35.5703125" bestFit="1" customWidth="1"/>
    <col min="2" max="2" width="17.28515625" bestFit="1" customWidth="1"/>
    <col min="3" max="3" width="15.7109375" customWidth="1"/>
    <col min="4" max="4" width="21.42578125" bestFit="1" customWidth="1"/>
  </cols>
  <sheetData>
    <row r="1" spans="1:6" s="9" customFormat="1" ht="15.75" x14ac:dyDescent="0.25">
      <c r="A1" s="10" t="s">
        <v>26</v>
      </c>
      <c r="B1" s="10" t="s">
        <v>32</v>
      </c>
      <c r="C1" s="10" t="s">
        <v>30</v>
      </c>
      <c r="D1" s="10" t="s">
        <v>31</v>
      </c>
      <c r="E1" s="8"/>
      <c r="F1"/>
    </row>
    <row r="2" spans="1:6" x14ac:dyDescent="0.2">
      <c r="A2" s="11" t="s">
        <v>0</v>
      </c>
      <c r="B2" s="12">
        <v>21</v>
      </c>
      <c r="C2" s="13">
        <v>1080</v>
      </c>
      <c r="D2" s="55">
        <f>C2/B2</f>
        <v>51.428571428571431</v>
      </c>
      <c r="E2" s="1"/>
    </row>
    <row r="3" spans="1:6" x14ac:dyDescent="0.2">
      <c r="A3" s="11" t="s">
        <v>1</v>
      </c>
      <c r="B3" s="12">
        <v>8.3000000000000007</v>
      </c>
      <c r="C3" s="13">
        <v>506</v>
      </c>
      <c r="D3" s="55">
        <f t="shared" ref="D3:D28" si="0">C3/B3</f>
        <v>60.963855421686745</v>
      </c>
      <c r="E3" s="1"/>
    </row>
    <row r="4" spans="1:6" x14ac:dyDescent="0.2">
      <c r="A4" s="11" t="s">
        <v>2</v>
      </c>
      <c r="B4" s="12">
        <v>10.6</v>
      </c>
      <c r="C4" s="13">
        <v>856</v>
      </c>
      <c r="D4" s="55">
        <f t="shared" si="0"/>
        <v>80.754716981132077</v>
      </c>
      <c r="E4" s="1"/>
    </row>
    <row r="5" spans="1:6" x14ac:dyDescent="0.2">
      <c r="A5" s="11" t="s">
        <v>24</v>
      </c>
      <c r="B5" s="12">
        <v>61</v>
      </c>
      <c r="C5" s="13">
        <v>23247</v>
      </c>
      <c r="D5" s="55">
        <f t="shared" si="0"/>
        <v>381.09836065573768</v>
      </c>
      <c r="E5" s="1"/>
    </row>
    <row r="6" spans="1:6" x14ac:dyDescent="0.2">
      <c r="A6" s="11" t="s">
        <v>3</v>
      </c>
      <c r="B6" s="12">
        <v>7.7</v>
      </c>
      <c r="C6" s="13">
        <v>510</v>
      </c>
      <c r="D6" s="55">
        <f t="shared" si="0"/>
        <v>66.233766233766232</v>
      </c>
      <c r="E6" s="1"/>
    </row>
    <row r="7" spans="1:6" x14ac:dyDescent="0.2">
      <c r="A7" s="11" t="s">
        <v>5</v>
      </c>
      <c r="B7" s="12">
        <v>10.3</v>
      </c>
      <c r="C7" s="13">
        <v>1206</v>
      </c>
      <c r="D7" s="55">
        <f t="shared" si="0"/>
        <v>117.08737864077669</v>
      </c>
      <c r="E7" s="1"/>
    </row>
    <row r="8" spans="1:6" x14ac:dyDescent="0.2">
      <c r="A8" s="11" t="s">
        <v>6</v>
      </c>
      <c r="B8" s="12">
        <v>5.5</v>
      </c>
      <c r="C8" s="13">
        <v>976</v>
      </c>
      <c r="D8" s="55">
        <f t="shared" si="0"/>
        <v>177.45454545454547</v>
      </c>
      <c r="E8" s="1"/>
    </row>
    <row r="9" spans="1:6" x14ac:dyDescent="0.2">
      <c r="A9" s="11" t="s">
        <v>20</v>
      </c>
      <c r="B9" s="12">
        <v>47.9</v>
      </c>
      <c r="C9" s="13">
        <v>845</v>
      </c>
      <c r="D9" s="55">
        <f t="shared" si="0"/>
        <v>17.640918580375782</v>
      </c>
      <c r="E9" s="1"/>
    </row>
    <row r="10" spans="1:6" x14ac:dyDescent="0.2">
      <c r="A10" s="11" t="s">
        <v>25</v>
      </c>
      <c r="B10" s="12">
        <v>302.2</v>
      </c>
      <c r="C10" s="13">
        <v>49255</v>
      </c>
      <c r="D10" s="55">
        <f t="shared" si="0"/>
        <v>162.98808735936467</v>
      </c>
      <c r="E10" s="1"/>
    </row>
    <row r="11" spans="1:6" x14ac:dyDescent="0.2">
      <c r="A11" s="11" t="s">
        <v>7</v>
      </c>
      <c r="B11" s="12">
        <v>5.3</v>
      </c>
      <c r="C11" s="13">
        <v>2132</v>
      </c>
      <c r="D11" s="55">
        <f t="shared" si="0"/>
        <v>402.26415094339626</v>
      </c>
      <c r="E11" s="1"/>
    </row>
    <row r="12" spans="1:6" x14ac:dyDescent="0.2">
      <c r="A12" s="11" t="s">
        <v>8</v>
      </c>
      <c r="B12" s="12">
        <v>61.7</v>
      </c>
      <c r="C12" s="13">
        <v>966</v>
      </c>
      <c r="D12" s="55">
        <f t="shared" si="0"/>
        <v>15.65640194489465</v>
      </c>
      <c r="E12" s="1"/>
    </row>
    <row r="13" spans="1:6" s="3" customFormat="1" x14ac:dyDescent="0.2">
      <c r="A13" s="11" t="s">
        <v>15</v>
      </c>
      <c r="B13" s="12">
        <v>16.399999999999999</v>
      </c>
      <c r="C13" s="13">
        <v>3362</v>
      </c>
      <c r="D13" s="55">
        <f t="shared" si="0"/>
        <v>205.00000000000003</v>
      </c>
      <c r="E13" s="2"/>
    </row>
    <row r="14" spans="1:6" x14ac:dyDescent="0.2">
      <c r="A14" s="11" t="s">
        <v>10</v>
      </c>
      <c r="B14" s="12">
        <v>6.9</v>
      </c>
      <c r="C14" s="13">
        <v>354</v>
      </c>
      <c r="D14" s="55">
        <f t="shared" si="0"/>
        <v>51.304347826086953</v>
      </c>
      <c r="E14" s="1"/>
    </row>
    <row r="15" spans="1:6" x14ac:dyDescent="0.2">
      <c r="A15" s="11" t="s">
        <v>4</v>
      </c>
      <c r="B15" s="12">
        <v>32.9</v>
      </c>
      <c r="C15" s="13">
        <v>1766</v>
      </c>
      <c r="D15" s="55">
        <f t="shared" si="0"/>
        <v>53.677811550151979</v>
      </c>
      <c r="E15" s="1"/>
    </row>
    <row r="16" spans="1:6" x14ac:dyDescent="0.2">
      <c r="A16" s="11" t="s">
        <v>13</v>
      </c>
      <c r="B16" s="12">
        <v>48.5</v>
      </c>
      <c r="C16" s="13">
        <v>1344</v>
      </c>
      <c r="D16" s="55">
        <f t="shared" si="0"/>
        <v>27.711340206185568</v>
      </c>
      <c r="E16" s="1"/>
    </row>
    <row r="17" spans="1:5" x14ac:dyDescent="0.2">
      <c r="A17" s="11" t="s">
        <v>18</v>
      </c>
      <c r="B17" s="12">
        <v>38.1</v>
      </c>
      <c r="C17" s="13">
        <v>903</v>
      </c>
      <c r="D17" s="55">
        <f t="shared" si="0"/>
        <v>23.700787401574804</v>
      </c>
      <c r="E17" s="1"/>
    </row>
    <row r="18" spans="1:5" x14ac:dyDescent="0.2">
      <c r="A18" s="14" t="s">
        <v>11</v>
      </c>
      <c r="B18" s="15">
        <v>10.1</v>
      </c>
      <c r="C18" s="16">
        <v>691</v>
      </c>
      <c r="D18" s="55">
        <f t="shared" si="0"/>
        <v>68.415841584158414</v>
      </c>
      <c r="E18" s="1"/>
    </row>
    <row r="19" spans="1:5" x14ac:dyDescent="0.2">
      <c r="A19" s="11" t="s">
        <v>14</v>
      </c>
      <c r="B19" s="12">
        <v>27.2</v>
      </c>
      <c r="C19" s="13">
        <v>946</v>
      </c>
      <c r="D19" s="55">
        <f t="shared" si="0"/>
        <v>34.779411764705884</v>
      </c>
      <c r="E19" s="1"/>
    </row>
    <row r="20" spans="1:5" x14ac:dyDescent="0.2">
      <c r="A20" s="11" t="s">
        <v>9</v>
      </c>
      <c r="B20" s="12">
        <v>82.3</v>
      </c>
      <c r="C20" s="13">
        <v>6770</v>
      </c>
      <c r="D20" s="55">
        <f t="shared" si="0"/>
        <v>82.260024301336571</v>
      </c>
      <c r="E20" s="1"/>
    </row>
    <row r="21" spans="1:5" x14ac:dyDescent="0.2">
      <c r="A21" s="11" t="s">
        <v>17</v>
      </c>
      <c r="B21" s="12">
        <v>4.7</v>
      </c>
      <c r="C21" s="13">
        <v>494</v>
      </c>
      <c r="D21" s="55">
        <f t="shared" si="0"/>
        <v>105.1063829787234</v>
      </c>
      <c r="E21" s="1"/>
    </row>
    <row r="22" spans="1:5" x14ac:dyDescent="0.2">
      <c r="A22" s="11" t="s">
        <v>12</v>
      </c>
      <c r="B22" s="12">
        <v>59.3</v>
      </c>
      <c r="C22" s="13">
        <v>1150</v>
      </c>
      <c r="D22" s="55">
        <f t="shared" si="0"/>
        <v>19.392917369308602</v>
      </c>
      <c r="E22" s="1"/>
    </row>
    <row r="23" spans="1:5" x14ac:dyDescent="0.2">
      <c r="A23" s="11" t="s">
        <v>21</v>
      </c>
      <c r="B23" s="12">
        <v>45.3</v>
      </c>
      <c r="C23" s="13">
        <v>1409</v>
      </c>
      <c r="D23" s="55">
        <f t="shared" si="0"/>
        <v>31.103752759381901</v>
      </c>
      <c r="E23" s="1"/>
    </row>
    <row r="24" spans="1:5" x14ac:dyDescent="0.2">
      <c r="A24" s="11" t="s">
        <v>23</v>
      </c>
      <c r="B24" s="12">
        <v>7.5</v>
      </c>
      <c r="C24" s="13">
        <v>779</v>
      </c>
      <c r="D24" s="55">
        <f t="shared" si="0"/>
        <v>103.86666666666666</v>
      </c>
      <c r="E24" s="1"/>
    </row>
    <row r="25" spans="1:5" x14ac:dyDescent="0.2">
      <c r="A25" s="11" t="s">
        <v>22</v>
      </c>
      <c r="B25" s="12">
        <v>9.1</v>
      </c>
      <c r="C25" s="13">
        <v>2411</v>
      </c>
      <c r="D25" s="55">
        <f t="shared" si="0"/>
        <v>264.94505494505495</v>
      </c>
      <c r="E25" s="1"/>
    </row>
    <row r="26" spans="1:5" x14ac:dyDescent="0.2">
      <c r="A26" s="14" t="s">
        <v>33</v>
      </c>
      <c r="B26" s="12">
        <v>10.1</v>
      </c>
      <c r="C26" s="13">
        <v>978</v>
      </c>
      <c r="D26" s="55">
        <f t="shared" si="0"/>
        <v>96.831683168316829</v>
      </c>
      <c r="E26" s="1"/>
    </row>
    <row r="27" spans="1:5" x14ac:dyDescent="0.2">
      <c r="A27" s="11" t="s">
        <v>19</v>
      </c>
      <c r="B27" s="12">
        <v>4.5999999999999996</v>
      </c>
      <c r="C27" s="13">
        <v>813</v>
      </c>
      <c r="D27" s="55">
        <f t="shared" si="0"/>
        <v>176.73913043478262</v>
      </c>
      <c r="E27" s="1"/>
    </row>
    <row r="28" spans="1:5" x14ac:dyDescent="0.2">
      <c r="A28" s="11" t="s">
        <v>16</v>
      </c>
      <c r="B28" s="12">
        <v>4.2</v>
      </c>
      <c r="C28" s="13">
        <v>334</v>
      </c>
      <c r="D28" s="55">
        <f t="shared" si="0"/>
        <v>79.523809523809518</v>
      </c>
      <c r="E28" s="1"/>
    </row>
    <row r="29" spans="1:5" s="3" customFormat="1" x14ac:dyDescent="0.2">
      <c r="A29" s="17"/>
      <c r="B29" s="12"/>
      <c r="C29" s="12"/>
      <c r="D29" s="12"/>
    </row>
    <row r="30" spans="1:5" s="4" customFormat="1" x14ac:dyDescent="0.2">
      <c r="A30" s="4" t="s">
        <v>40</v>
      </c>
      <c r="B30" s="18" t="s">
        <v>41</v>
      </c>
      <c r="D30" s="5"/>
    </row>
    <row r="31" spans="1:5" x14ac:dyDescent="0.2">
      <c r="B31" s="6"/>
      <c r="C31" s="6"/>
      <c r="D31" s="6"/>
    </row>
    <row r="32" spans="1:5" x14ac:dyDescent="0.2">
      <c r="C32" s="6"/>
    </row>
    <row r="33" spans="3:3" x14ac:dyDescent="0.2">
      <c r="C33" s="6"/>
    </row>
    <row r="34" spans="3:3" x14ac:dyDescent="0.2">
      <c r="C34" s="7"/>
    </row>
  </sheetData>
  <phoneticPr fontId="8" type="noConversion"/>
  <hyperlinks>
    <hyperlink ref="B30" r:id="rId1" xr:uid="{00000000-0004-0000-0100-000000000000}"/>
  </hyperlinks>
  <pageMargins left="0.27559055118110237" right="0.27559055118110237" top="0.82677165354330717" bottom="0.82677165354330717" header="0.51181102362204722" footer="0.51181102362204722"/>
  <pageSetup paperSize="9" orientation="landscape" r:id="rId2"/>
  <headerFooter alignWithMargins="0"/>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0"/>
  <sheetViews>
    <sheetView workbookViewId="0">
      <selection activeCell="R11" sqref="R11"/>
    </sheetView>
  </sheetViews>
  <sheetFormatPr defaultRowHeight="12.75" x14ac:dyDescent="0.2"/>
  <cols>
    <col min="1" max="1" width="22.85546875" customWidth="1"/>
    <col min="2" max="2" width="17.28515625" bestFit="1" customWidth="1"/>
    <col min="3" max="3" width="13.85546875" bestFit="1" customWidth="1"/>
    <col min="4" max="4" width="21.42578125" bestFit="1" customWidth="1"/>
  </cols>
  <sheetData>
    <row r="1" spans="1:4" ht="99.75" customHeight="1" x14ac:dyDescent="0.2">
      <c r="A1" s="23"/>
      <c r="B1" s="50" t="s">
        <v>42</v>
      </c>
      <c r="C1" s="50"/>
      <c r="D1" s="51"/>
    </row>
    <row r="2" spans="1:4" ht="25.5" x14ac:dyDescent="0.35">
      <c r="A2" s="52" t="s">
        <v>43</v>
      </c>
      <c r="B2" s="53"/>
      <c r="C2" s="53"/>
      <c r="D2" s="54"/>
    </row>
    <row r="3" spans="1:4" s="19" customFormat="1" ht="30" customHeight="1" x14ac:dyDescent="0.2">
      <c r="A3" s="24" t="s">
        <v>26</v>
      </c>
      <c r="B3" s="20" t="s">
        <v>32</v>
      </c>
      <c r="C3" s="20" t="s">
        <v>30</v>
      </c>
      <c r="D3" s="25" t="s">
        <v>31</v>
      </c>
    </row>
    <row r="4" spans="1:4" x14ac:dyDescent="0.2">
      <c r="A4" s="26" t="s">
        <v>0</v>
      </c>
      <c r="B4" s="21">
        <v>21</v>
      </c>
      <c r="C4" s="21">
        <v>1080</v>
      </c>
      <c r="D4" s="30">
        <f>ROUND(C4/B4,2)</f>
        <v>51.43</v>
      </c>
    </row>
    <row r="5" spans="1:4" x14ac:dyDescent="0.2">
      <c r="A5" s="26" t="s">
        <v>1</v>
      </c>
      <c r="B5" s="21">
        <v>8.3000000000000007</v>
      </c>
      <c r="C5" s="21">
        <v>506</v>
      </c>
      <c r="D5" s="30">
        <f t="shared" ref="D5:D30" si="0">ROUND(C5/B5,2)</f>
        <v>60.96</v>
      </c>
    </row>
    <row r="6" spans="1:4" x14ac:dyDescent="0.2">
      <c r="A6" s="26" t="s">
        <v>2</v>
      </c>
      <c r="B6" s="21">
        <v>10.6</v>
      </c>
      <c r="C6" s="21">
        <v>856</v>
      </c>
      <c r="D6" s="30">
        <f t="shared" si="0"/>
        <v>80.75</v>
      </c>
    </row>
    <row r="7" spans="1:4" x14ac:dyDescent="0.2">
      <c r="A7" s="26" t="s">
        <v>24</v>
      </c>
      <c r="B7" s="21">
        <v>61</v>
      </c>
      <c r="C7" s="21">
        <v>23247</v>
      </c>
      <c r="D7" s="30">
        <f t="shared" si="0"/>
        <v>381.1</v>
      </c>
    </row>
    <row r="8" spans="1:4" x14ac:dyDescent="0.2">
      <c r="A8" s="26" t="s">
        <v>3</v>
      </c>
      <c r="B8" s="21">
        <v>7.7</v>
      </c>
      <c r="C8" s="21">
        <v>510</v>
      </c>
      <c r="D8" s="30">
        <f t="shared" si="0"/>
        <v>66.23</v>
      </c>
    </row>
    <row r="9" spans="1:4" x14ac:dyDescent="0.2">
      <c r="A9" s="26" t="s">
        <v>5</v>
      </c>
      <c r="B9" s="21">
        <v>10.3</v>
      </c>
      <c r="C9" s="21">
        <v>1206</v>
      </c>
      <c r="D9" s="30">
        <f t="shared" si="0"/>
        <v>117.09</v>
      </c>
    </row>
    <row r="10" spans="1:4" x14ac:dyDescent="0.2">
      <c r="A10" s="26" t="s">
        <v>6</v>
      </c>
      <c r="B10" s="21">
        <v>5.5</v>
      </c>
      <c r="C10" s="21">
        <v>976</v>
      </c>
      <c r="D10" s="30">
        <f t="shared" si="0"/>
        <v>177.45</v>
      </c>
    </row>
    <row r="11" spans="1:4" x14ac:dyDescent="0.2">
      <c r="A11" s="26" t="s">
        <v>20</v>
      </c>
      <c r="B11" s="21">
        <v>47.9</v>
      </c>
      <c r="C11" s="21">
        <v>845</v>
      </c>
      <c r="D11" s="30">
        <f t="shared" si="0"/>
        <v>17.64</v>
      </c>
    </row>
    <row r="12" spans="1:4" x14ac:dyDescent="0.2">
      <c r="A12" s="26" t="s">
        <v>25</v>
      </c>
      <c r="B12" s="21">
        <v>302.2</v>
      </c>
      <c r="C12" s="21">
        <v>49255</v>
      </c>
      <c r="D12" s="30">
        <f t="shared" si="0"/>
        <v>162.99</v>
      </c>
    </row>
    <row r="13" spans="1:4" x14ac:dyDescent="0.2">
      <c r="A13" s="26" t="s">
        <v>7</v>
      </c>
      <c r="B13" s="21">
        <v>5.3</v>
      </c>
      <c r="C13" s="21">
        <v>2132</v>
      </c>
      <c r="D13" s="30">
        <f t="shared" si="0"/>
        <v>402.26</v>
      </c>
    </row>
    <row r="14" spans="1:4" x14ac:dyDescent="0.2">
      <c r="A14" s="26" t="s">
        <v>8</v>
      </c>
      <c r="B14" s="21">
        <v>61.7</v>
      </c>
      <c r="C14" s="21">
        <v>966</v>
      </c>
      <c r="D14" s="30">
        <f t="shared" si="0"/>
        <v>15.66</v>
      </c>
    </row>
    <row r="15" spans="1:4" x14ac:dyDescent="0.2">
      <c r="A15" s="26" t="s">
        <v>15</v>
      </c>
      <c r="B15" s="21">
        <v>16.399999999999999</v>
      </c>
      <c r="C15" s="21">
        <v>3362</v>
      </c>
      <c r="D15" s="30">
        <f t="shared" si="0"/>
        <v>205</v>
      </c>
    </row>
    <row r="16" spans="1:4" x14ac:dyDescent="0.2">
      <c r="A16" s="26" t="s">
        <v>10</v>
      </c>
      <c r="B16" s="21">
        <v>6.9</v>
      </c>
      <c r="C16" s="21">
        <v>354</v>
      </c>
      <c r="D16" s="30">
        <f t="shared" si="0"/>
        <v>51.3</v>
      </c>
    </row>
    <row r="17" spans="1:4" x14ac:dyDescent="0.2">
      <c r="A17" s="26" t="s">
        <v>4</v>
      </c>
      <c r="B17" s="21">
        <v>32.9</v>
      </c>
      <c r="C17" s="21">
        <v>1766</v>
      </c>
      <c r="D17" s="30">
        <f t="shared" si="0"/>
        <v>53.68</v>
      </c>
    </row>
    <row r="18" spans="1:4" x14ac:dyDescent="0.2">
      <c r="A18" s="26" t="s">
        <v>13</v>
      </c>
      <c r="B18" s="21">
        <v>48.5</v>
      </c>
      <c r="C18" s="21">
        <v>1344</v>
      </c>
      <c r="D18" s="30">
        <f t="shared" si="0"/>
        <v>27.71</v>
      </c>
    </row>
    <row r="19" spans="1:4" x14ac:dyDescent="0.2">
      <c r="A19" s="26" t="s">
        <v>18</v>
      </c>
      <c r="B19" s="21">
        <v>38.1</v>
      </c>
      <c r="C19" s="21">
        <v>903</v>
      </c>
      <c r="D19" s="30">
        <f t="shared" si="0"/>
        <v>23.7</v>
      </c>
    </row>
    <row r="20" spans="1:4" x14ac:dyDescent="0.2">
      <c r="A20" s="27" t="s">
        <v>11</v>
      </c>
      <c r="B20" s="21">
        <v>10.1</v>
      </c>
      <c r="C20" s="22">
        <v>691</v>
      </c>
      <c r="D20" s="30">
        <f t="shared" si="0"/>
        <v>68.42</v>
      </c>
    </row>
    <row r="21" spans="1:4" x14ac:dyDescent="0.2">
      <c r="A21" s="26" t="s">
        <v>14</v>
      </c>
      <c r="B21" s="21">
        <v>27.2</v>
      </c>
      <c r="C21" s="21">
        <v>946</v>
      </c>
      <c r="D21" s="30">
        <f t="shared" si="0"/>
        <v>34.78</v>
      </c>
    </row>
    <row r="22" spans="1:4" x14ac:dyDescent="0.2">
      <c r="A22" s="26" t="s">
        <v>9</v>
      </c>
      <c r="B22" s="21">
        <v>82.3</v>
      </c>
      <c r="C22" s="21">
        <v>6770</v>
      </c>
      <c r="D22" s="30">
        <f t="shared" si="0"/>
        <v>82.26</v>
      </c>
    </row>
    <row r="23" spans="1:4" x14ac:dyDescent="0.2">
      <c r="A23" s="26" t="s">
        <v>17</v>
      </c>
      <c r="B23" s="21">
        <v>4.7</v>
      </c>
      <c r="C23" s="21">
        <v>494</v>
      </c>
      <c r="D23" s="30">
        <f t="shared" si="0"/>
        <v>105.11</v>
      </c>
    </row>
    <row r="24" spans="1:4" x14ac:dyDescent="0.2">
      <c r="A24" s="26" t="s">
        <v>12</v>
      </c>
      <c r="B24" s="21">
        <v>59.3</v>
      </c>
      <c r="C24" s="21">
        <v>1150</v>
      </c>
      <c r="D24" s="30">
        <f t="shared" si="0"/>
        <v>19.39</v>
      </c>
    </row>
    <row r="25" spans="1:4" x14ac:dyDescent="0.2">
      <c r="A25" s="26" t="s">
        <v>21</v>
      </c>
      <c r="B25" s="21">
        <v>45.3</v>
      </c>
      <c r="C25" s="21">
        <v>1409</v>
      </c>
      <c r="D25" s="30">
        <f t="shared" si="0"/>
        <v>31.1</v>
      </c>
    </row>
    <row r="26" spans="1:4" x14ac:dyDescent="0.2">
      <c r="A26" s="26" t="s">
        <v>23</v>
      </c>
      <c r="B26" s="21">
        <v>7.5</v>
      </c>
      <c r="C26" s="21">
        <v>779</v>
      </c>
      <c r="D26" s="30">
        <f t="shared" si="0"/>
        <v>103.87</v>
      </c>
    </row>
    <row r="27" spans="1:4" x14ac:dyDescent="0.2">
      <c r="A27" s="26" t="s">
        <v>22</v>
      </c>
      <c r="B27" s="21">
        <v>9.1</v>
      </c>
      <c r="C27" s="21">
        <v>2411</v>
      </c>
      <c r="D27" s="30">
        <f t="shared" si="0"/>
        <v>264.95</v>
      </c>
    </row>
    <row r="28" spans="1:4" x14ac:dyDescent="0.2">
      <c r="A28" s="27" t="s">
        <v>33</v>
      </c>
      <c r="B28" s="21">
        <v>10.1</v>
      </c>
      <c r="C28" s="21">
        <v>978</v>
      </c>
      <c r="D28" s="30">
        <f t="shared" si="0"/>
        <v>96.83</v>
      </c>
    </row>
    <row r="29" spans="1:4" x14ac:dyDescent="0.2">
      <c r="A29" s="26" t="s">
        <v>19</v>
      </c>
      <c r="B29" s="21">
        <v>4.5999999999999996</v>
      </c>
      <c r="C29" s="21">
        <v>813</v>
      </c>
      <c r="D29" s="30">
        <f t="shared" si="0"/>
        <v>176.74</v>
      </c>
    </row>
    <row r="30" spans="1:4" ht="13.5" thickBot="1" x14ac:dyDescent="0.25">
      <c r="A30" s="28" t="s">
        <v>16</v>
      </c>
      <c r="B30" s="29">
        <v>4.2</v>
      </c>
      <c r="C30" s="29">
        <v>334</v>
      </c>
      <c r="D30" s="31">
        <f t="shared" si="0"/>
        <v>79.52</v>
      </c>
    </row>
  </sheetData>
  <mergeCells count="2">
    <mergeCell ref="B1:D1"/>
    <mergeCell ref="A2:D2"/>
  </mergeCells>
  <printOptions horizontalCentered="1" verticalCentered="1"/>
  <pageMargins left="0.70866141732283472" right="0.70866141732283472" top="0.74803149606299213" bottom="0.74803149606299213" header="0.31496062992125984" footer="0.31496062992125984"/>
  <pageSetup paperSize="9" orientation="portrait" r:id="rId1"/>
  <headerFooter>
    <oddHeader>&amp;CNév, osztály</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17"/>
  <sheetViews>
    <sheetView zoomScale="145" zoomScaleNormal="145" workbookViewId="0">
      <selection activeCell="D5" sqref="D5"/>
    </sheetView>
  </sheetViews>
  <sheetFormatPr defaultRowHeight="12.75" x14ac:dyDescent="0.2"/>
  <cols>
    <col min="1" max="1" width="2.28515625" customWidth="1"/>
    <col min="2" max="2" width="3.140625" customWidth="1"/>
    <col min="3" max="3" width="68.7109375" bestFit="1" customWidth="1"/>
    <col min="5" max="5" width="3" customWidth="1"/>
    <col min="6" max="6" width="10.140625" style="42" customWidth="1"/>
    <col min="7" max="7" width="3.140625" customWidth="1"/>
    <col min="8" max="8" width="53.140625" bestFit="1" customWidth="1"/>
    <col min="9" max="9" width="22.7109375" customWidth="1"/>
    <col min="10" max="10" width="2.85546875" customWidth="1"/>
  </cols>
  <sheetData>
    <row r="1" spans="2:10" ht="13.5" thickBot="1" x14ac:dyDescent="0.25"/>
    <row r="2" spans="2:10" x14ac:dyDescent="0.2">
      <c r="B2" s="33"/>
      <c r="C2" s="34"/>
      <c r="D2" s="34"/>
      <c r="E2" s="35"/>
      <c r="G2" s="33"/>
      <c r="H2" s="34"/>
      <c r="I2" s="34"/>
      <c r="J2" s="35"/>
    </row>
    <row r="3" spans="2:10" x14ac:dyDescent="0.2">
      <c r="B3" s="36"/>
      <c r="C3" s="49" t="s">
        <v>34</v>
      </c>
      <c r="D3" s="49"/>
      <c r="E3" s="37"/>
      <c r="G3" s="36"/>
      <c r="H3" s="49" t="s">
        <v>46</v>
      </c>
      <c r="I3" s="49"/>
      <c r="J3" s="37"/>
    </row>
    <row r="4" spans="2:10" x14ac:dyDescent="0.2">
      <c r="B4" s="36"/>
      <c r="C4" s="38"/>
      <c r="D4" s="38"/>
      <c r="E4" s="37"/>
      <c r="G4" s="36"/>
      <c r="H4" s="38"/>
      <c r="I4" s="38"/>
      <c r="J4" s="37"/>
    </row>
    <row r="5" spans="2:10" x14ac:dyDescent="0.2">
      <c r="B5" s="36"/>
      <c r="C5" s="43" t="s">
        <v>35</v>
      </c>
      <c r="D5" s="32"/>
      <c r="E5" s="37"/>
      <c r="F5" s="44" t="s">
        <v>47</v>
      </c>
      <c r="G5" s="36"/>
      <c r="H5" s="45" t="s">
        <v>48</v>
      </c>
      <c r="I5" s="46"/>
      <c r="J5" s="37"/>
    </row>
    <row r="6" spans="2:10" x14ac:dyDescent="0.2">
      <c r="B6" s="36"/>
      <c r="C6" s="45" t="s">
        <v>39</v>
      </c>
      <c r="D6" s="48"/>
      <c r="E6" s="37"/>
      <c r="F6" s="44" t="s">
        <v>49</v>
      </c>
      <c r="G6" s="36"/>
      <c r="H6" s="45" t="s">
        <v>50</v>
      </c>
      <c r="I6" s="45"/>
      <c r="J6" s="37"/>
    </row>
    <row r="7" spans="2:10" x14ac:dyDescent="0.2">
      <c r="B7" s="36"/>
      <c r="C7" s="45" t="s">
        <v>38</v>
      </c>
      <c r="D7" s="48"/>
      <c r="E7" s="37"/>
      <c r="F7" s="42" t="s">
        <v>51</v>
      </c>
      <c r="G7" s="36"/>
      <c r="H7" s="45" t="s">
        <v>52</v>
      </c>
      <c r="I7" s="45"/>
      <c r="J7" s="37"/>
    </row>
    <row r="8" spans="2:10" x14ac:dyDescent="0.2">
      <c r="B8" s="36"/>
      <c r="C8" s="43" t="s">
        <v>29</v>
      </c>
      <c r="D8" s="48"/>
      <c r="E8" s="37"/>
      <c r="F8" s="42" t="s">
        <v>53</v>
      </c>
      <c r="G8" s="36"/>
      <c r="H8" s="45" t="s">
        <v>54</v>
      </c>
      <c r="I8" s="45"/>
      <c r="J8" s="37"/>
    </row>
    <row r="9" spans="2:10" x14ac:dyDescent="0.2">
      <c r="B9" s="36"/>
      <c r="C9" s="43" t="s">
        <v>36</v>
      </c>
      <c r="D9" s="32"/>
      <c r="E9" s="37"/>
      <c r="F9" s="42" t="s">
        <v>55</v>
      </c>
      <c r="G9" s="36"/>
      <c r="H9" s="45" t="s">
        <v>56</v>
      </c>
      <c r="I9" s="45"/>
      <c r="J9" s="37"/>
    </row>
    <row r="10" spans="2:10" x14ac:dyDescent="0.2">
      <c r="B10" s="36"/>
      <c r="C10" s="43" t="s">
        <v>27</v>
      </c>
      <c r="D10" s="48"/>
      <c r="E10" s="37"/>
      <c r="F10" s="42" t="s">
        <v>57</v>
      </c>
      <c r="G10" s="36"/>
      <c r="H10" s="45" t="s">
        <v>58</v>
      </c>
      <c r="I10" s="45"/>
      <c r="J10" s="37"/>
    </row>
    <row r="11" spans="2:10" x14ac:dyDescent="0.2">
      <c r="B11" s="36"/>
      <c r="C11" s="43" t="s">
        <v>37</v>
      </c>
      <c r="D11" s="32"/>
      <c r="E11" s="37"/>
      <c r="F11" s="42" t="s">
        <v>55</v>
      </c>
      <c r="G11" s="36"/>
      <c r="H11" s="45" t="s">
        <v>59</v>
      </c>
      <c r="I11" s="45"/>
      <c r="J11" s="37"/>
    </row>
    <row r="12" spans="2:10" ht="13.5" thickBot="1" x14ac:dyDescent="0.25">
      <c r="B12" s="36"/>
      <c r="C12" s="43" t="s">
        <v>44</v>
      </c>
      <c r="D12" s="32"/>
      <c r="E12" s="37"/>
      <c r="F12" s="42" t="s">
        <v>60</v>
      </c>
      <c r="G12" s="39"/>
      <c r="H12" s="47"/>
      <c r="I12" s="47"/>
      <c r="J12" s="41"/>
    </row>
    <row r="13" spans="2:10" x14ac:dyDescent="0.2">
      <c r="B13" s="36"/>
      <c r="C13" s="43" t="s">
        <v>28</v>
      </c>
      <c r="D13" s="32"/>
      <c r="E13" s="37"/>
      <c r="F13" s="42" t="s">
        <v>60</v>
      </c>
    </row>
    <row r="14" spans="2:10" x14ac:dyDescent="0.2">
      <c r="B14" s="36"/>
      <c r="C14" s="43" t="s">
        <v>61</v>
      </c>
      <c r="D14" s="32"/>
      <c r="E14" s="37"/>
      <c r="F14" s="42" t="s">
        <v>62</v>
      </c>
    </row>
    <row r="15" spans="2:10" x14ac:dyDescent="0.2">
      <c r="B15" s="36"/>
      <c r="C15" s="43" t="s">
        <v>45</v>
      </c>
      <c r="D15" s="32"/>
      <c r="E15" s="37"/>
      <c r="F15" s="42" t="s">
        <v>60</v>
      </c>
    </row>
    <row r="16" spans="2:10" x14ac:dyDescent="0.2">
      <c r="B16" s="36"/>
      <c r="C16" s="43" t="s">
        <v>63</v>
      </c>
      <c r="D16" s="32"/>
      <c r="E16" s="37"/>
    </row>
    <row r="17" spans="2:5" ht="13.5" thickBot="1" x14ac:dyDescent="0.25">
      <c r="B17" s="39"/>
      <c r="C17" s="40"/>
      <c r="D17" s="40"/>
      <c r="E17" s="41"/>
    </row>
  </sheetData>
  <mergeCells count="2">
    <mergeCell ref="C3:D3"/>
    <mergeCell ref="H3:I3"/>
  </mergeCells>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4</vt:i4>
      </vt:variant>
      <vt:variant>
        <vt:lpstr>Névvel ellátott tartományok</vt:lpstr>
      </vt:variant>
      <vt:variant>
        <vt:i4>1</vt:i4>
      </vt:variant>
    </vt:vector>
  </HeadingPairs>
  <TitlesOfParts>
    <vt:vector size="5" baseType="lpstr">
      <vt:lpstr>Lekérdezés</vt:lpstr>
      <vt:lpstr>Adatok</vt:lpstr>
      <vt:lpstr>Formázott</vt:lpstr>
      <vt:lpstr>Lekérdezés kész</vt:lpstr>
      <vt:lpstr>Formázott!Nyomtatási_terület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jilcsi</dc:creator>
  <cp:lastModifiedBy>Ötvösné Tóth Edina</cp:lastModifiedBy>
  <cp:lastPrinted>2019-01-28T11:11:01Z</cp:lastPrinted>
  <dcterms:created xsi:type="dcterms:W3CDTF">2010-04-04T11:55:29Z</dcterms:created>
  <dcterms:modified xsi:type="dcterms:W3CDTF">2023-01-28T12:22:35Z</dcterms:modified>
</cp:coreProperties>
</file>