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info-erettsegi felkeszito\excel\01.26\"/>
    </mc:Choice>
  </mc:AlternateContent>
  <xr:revisionPtr revIDLastSave="0" documentId="13_ncr:1_{C060446C-EB9A-4819-A638-D8F6C460D33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ZÁMLÁK" sheetId="1" r:id="rId1"/>
    <sheet name="STATISZTIKA" sheetId="5" r:id="rId2"/>
    <sheet name="LISTÁK" sheetId="6" r:id="rId3"/>
  </sheets>
  <definedNames>
    <definedName name="_xlnm._FilterDatabase" localSheetId="0" hidden="1">SZÁMLÁK!$A$17:$F$31</definedName>
    <definedName name="Partner">LISTÁK!$E$3:$E$6</definedName>
    <definedName name="Stat_alap">LISTÁK!$C$3:$C$5</definedName>
    <definedName name="Temék">LISTÁK!$G$3:$G$12</definedName>
    <definedName name="Válasszon">LISTÁK!$I$3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/>
  <c r="D11" i="5"/>
  <c r="D10" i="5"/>
  <c r="D9" i="5"/>
  <c r="D8" i="5"/>
  <c r="D19" i="1"/>
  <c r="D20" i="1"/>
  <c r="D21" i="1"/>
  <c r="D22" i="1"/>
  <c r="D23" i="1"/>
  <c r="D24" i="1"/>
  <c r="D25" i="1"/>
  <c r="D26" i="1"/>
  <c r="D27" i="1"/>
  <c r="D18" i="1"/>
  <c r="C19" i="1"/>
  <c r="C20" i="1"/>
  <c r="C21" i="1"/>
  <c r="C22" i="1"/>
  <c r="C23" i="1"/>
  <c r="C24" i="1"/>
  <c r="C25" i="1"/>
  <c r="C26" i="1"/>
  <c r="C27" i="1"/>
  <c r="C18" i="1"/>
  <c r="B27" i="1"/>
  <c r="B19" i="1"/>
  <c r="B20" i="1"/>
  <c r="B21" i="1"/>
  <c r="B22" i="1"/>
  <c r="B23" i="1"/>
  <c r="B24" i="1"/>
  <c r="B25" i="1"/>
  <c r="B26" i="1"/>
  <c r="B18" i="1"/>
  <c r="M15" i="1"/>
  <c r="M14" i="1"/>
  <c r="M13" i="1"/>
  <c r="M12" i="1"/>
  <c r="M9" i="1"/>
  <c r="M3" i="1"/>
  <c r="M5" i="1"/>
  <c r="M4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C6" i="5"/>
  <c r="C8" i="5" l="1"/>
  <c r="C12" i="5"/>
  <c r="C11" i="5"/>
  <c r="C10" i="5"/>
  <c r="C9" i="5"/>
</calcChain>
</file>

<file path=xl/sharedStrings.xml><?xml version="1.0" encoding="utf-8"?>
<sst xmlns="http://schemas.openxmlformats.org/spreadsheetml/2006/main" count="89" uniqueCount="43">
  <si>
    <t>Dátum</t>
  </si>
  <si>
    <t>Partner</t>
  </si>
  <si>
    <t>Termék</t>
  </si>
  <si>
    <t>Egységár</t>
  </si>
  <si>
    <t>Darabszám</t>
  </si>
  <si>
    <t>Fizetendő ár</t>
  </si>
  <si>
    <t>Feladatok (SZUMHA)</t>
  </si>
  <si>
    <t>Megoldás</t>
  </si>
  <si>
    <t>Delta Kft.</t>
  </si>
  <si>
    <t>Pendrive 8 GB</t>
  </si>
  <si>
    <t>1. Mekkora értékben rendelt tőlünk a Béta Kft.?</t>
  </si>
  <si>
    <t>Béta Kft.</t>
  </si>
  <si>
    <t>DVD-R 4,7 GB</t>
  </si>
  <si>
    <t>2. Hány darab 8 GB-os pendrive-ot rendeltek összesen?</t>
  </si>
  <si>
    <t>Pendrive 16 GB</t>
  </si>
  <si>
    <t>3. Mekkora volt az összes rendelés értéke január 18-án?</t>
  </si>
  <si>
    <t>Gamma Kft.</t>
  </si>
  <si>
    <t>Külső HDD 500 GB</t>
  </si>
  <si>
    <t>4. Hány darab terméket adtunk el január 10 előtt összesen?</t>
  </si>
  <si>
    <t>Alfa Kft.</t>
  </si>
  <si>
    <t>SD-kártya 8 GB</t>
  </si>
  <si>
    <t>5. Hány darab DVD lemezt rendeltek összesen?</t>
  </si>
  <si>
    <t>DVD+R DL 8,5 GB</t>
  </si>
  <si>
    <t>DVD-RW 4,7 GB</t>
  </si>
  <si>
    <t>Feladatok (SZUMHA rövid)</t>
  </si>
  <si>
    <t>SD-kártya 32 GB</t>
  </si>
  <si>
    <t>6. Adjuk össze a 100 ezer Ft feletti rendeléseket!</t>
  </si>
  <si>
    <t>Feladatok (SZUMHATÖBB)</t>
  </si>
  <si>
    <t>SD-kártya 16 GB</t>
  </si>
  <si>
    <t>7. Mekkora értékben rendelt a Béta Kft. január 15 után?</t>
  </si>
  <si>
    <t>Külső HDD 1 TB</t>
  </si>
  <si>
    <t>8. Hány darab 200 Ft alatti teméket adtunk el a Béta Kft.-nek?</t>
  </si>
  <si>
    <t>9. Mekkora összegben adtunk el pendrive-ot január 15 után?</t>
  </si>
  <si>
    <t>10. Hány darab 16 GB-os adathordozót adtunk el január 10 után?</t>
  </si>
  <si>
    <t>Bevétel</t>
  </si>
  <si>
    <t>Átlagos egységár</t>
  </si>
  <si>
    <t>Eladások száma</t>
  </si>
  <si>
    <t>Miről készüljön a statisztika?</t>
  </si>
  <si>
    <t>STATISZTIKA</t>
  </si>
  <si>
    <t>Partnerek</t>
  </si>
  <si>
    <t>Termékek</t>
  </si>
  <si>
    <t>Stat_alap</t>
  </si>
  <si>
    <t>Válasszon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</si>
</sst>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Ft&quot;_-;\-* #,##0.00\ &quot;Ft&quot;_-;_-* &quot;-&quot;??\ &quot;Ft&quot;_-;_-@_-"/>
    <numFmt numFmtId="165" formatCode="_-* #,##0.00\ _F_t_-;\-* #,##0.00\ _F_t_-;_-* &quot;-&quot;??\ _F_t_-;_-@_-"/>
    <numFmt numFmtId="166" formatCode="_-* #,##0\ &quot;Ft&quot;_-;\-* #,##0\ &quot;Ft&quot;_-;_-* &quot;-&quot;??\ &quot;Ft&quot;_-;_-@_-"/>
    <numFmt numFmtId="167" formatCode="0&quot; db&quot;"/>
    <numFmt numFmtId="168" formatCode="#,##0\ &quot;HUF&quot;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9" tint="-0.499984740745262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166" fontId="0" fillId="0" borderId="1" xfId="2" applyNumberFormat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6" fontId="0" fillId="0" borderId="1" xfId="0" applyNumberFormat="1" applyBorder="1"/>
    <xf numFmtId="167" fontId="0" fillId="0" borderId="1" xfId="0" applyNumberFormat="1" applyBorder="1"/>
    <xf numFmtId="3" fontId="0" fillId="2" borderId="1" xfId="1" applyNumberFormat="1" applyFont="1" applyFill="1" applyBorder="1" applyAlignment="1">
      <alignment horizontal="center" vertical="center"/>
    </xf>
    <xf numFmtId="3" fontId="0" fillId="0" borderId="1" xfId="1" applyNumberFormat="1" applyFont="1" applyBorder="1" applyAlignment="1"/>
    <xf numFmtId="3" fontId="0" fillId="0" borderId="0" xfId="1" applyNumberFormat="1" applyFont="1" applyAlignment="1"/>
    <xf numFmtId="3" fontId="0" fillId="0" borderId="0" xfId="1" applyNumberFormat="1" applyFont="1"/>
    <xf numFmtId="166" fontId="0" fillId="0" borderId="0" xfId="0" applyNumberFormat="1"/>
    <xf numFmtId="0" fontId="2" fillId="0" borderId="0" xfId="0" applyFont="1" applyAlignment="1">
      <alignment horizontal="left"/>
    </xf>
    <xf numFmtId="3" fontId="0" fillId="0" borderId="0" xfId="1" applyNumberFormat="1" applyFont="1" applyBorder="1" applyAlignment="1"/>
    <xf numFmtId="167" fontId="0" fillId="0" borderId="0" xfId="0" applyNumberFormat="1"/>
    <xf numFmtId="0" fontId="2" fillId="0" borderId="1" xfId="0" applyFont="1" applyBorder="1" applyAlignment="1">
      <alignment horizontal="left"/>
    </xf>
    <xf numFmtId="166" fontId="0" fillId="0" borderId="0" xfId="2" applyNumberFormat="1" applyFont="1" applyFill="1" applyBorder="1"/>
    <xf numFmtId="0" fontId="0" fillId="5" borderId="5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4" fillId="4" borderId="0" xfId="0" applyFont="1" applyFill="1"/>
    <xf numFmtId="0" fontId="0" fillId="4" borderId="0" xfId="0" applyFill="1" applyAlignment="1">
      <alignment horizontal="center"/>
    </xf>
    <xf numFmtId="168" fontId="0" fillId="0" borderId="1" xfId="2" applyNumberFormat="1" applyFont="1" applyBorder="1" applyAlignment="1"/>
    <xf numFmtId="166" fontId="0" fillId="0" borderId="1" xfId="2" applyNumberFormat="1" applyFont="1" applyBorder="1" applyAlignment="1"/>
    <xf numFmtId="168" fontId="0" fillId="0" borderId="1" xfId="1" applyNumberFormat="1" applyFont="1" applyBorder="1" applyAlignme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167" fontId="0" fillId="0" borderId="1" xfId="1" applyNumberFormat="1" applyFont="1" applyBorder="1" applyAlignment="1"/>
    <xf numFmtId="166" fontId="0" fillId="4" borderId="0" xfId="2" applyNumberFormat="1" applyFont="1" applyFill="1"/>
    <xf numFmtId="14" fontId="0" fillId="4" borderId="0" xfId="0" applyNumberFormat="1" applyFill="1"/>
  </cellXfs>
  <cellStyles count="3">
    <cellStyle name="Ezres" xfId="1" builtinId="3"/>
    <cellStyle name="Normál" xfId="0" builtinId="0"/>
    <cellStyle name="Pénznem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115" zoomScaleNormal="115" workbookViewId="0">
      <selection activeCell="Q8" sqref="Q8"/>
    </sheetView>
  </sheetViews>
  <sheetFormatPr defaultRowHeight="15" customHeight="1" x14ac:dyDescent="0.25"/>
  <cols>
    <col min="1" max="1" width="19.28515625" style="1" customWidth="1"/>
    <col min="2" max="2" width="12.7109375" customWidth="1"/>
    <col min="3" max="3" width="16.7109375" customWidth="1"/>
    <col min="4" max="6" width="12.7109375" customWidth="1"/>
    <col min="7" max="7" width="3.7109375" customWidth="1"/>
    <col min="8" max="12" width="11.7109375" customWidth="1"/>
    <col min="13" max="13" width="15.5703125" style="12" customWidth="1"/>
  </cols>
  <sheetData>
    <row r="1" spans="1:13" ht="1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H1" s="34" t="s">
        <v>6</v>
      </c>
      <c r="I1" s="34"/>
      <c r="J1" s="34"/>
      <c r="K1" s="34"/>
      <c r="L1" s="34"/>
      <c r="M1" s="9" t="s">
        <v>7</v>
      </c>
    </row>
    <row r="2" spans="1:13" ht="15" customHeight="1" x14ac:dyDescent="0.25">
      <c r="A2" s="2">
        <v>42736</v>
      </c>
      <c r="B2" s="3" t="s">
        <v>8</v>
      </c>
      <c r="C2" s="3" t="s">
        <v>9</v>
      </c>
      <c r="D2" s="4">
        <v>1900</v>
      </c>
      <c r="E2" s="8">
        <v>40</v>
      </c>
      <c r="F2" s="7">
        <f>PRODUCT(D2:E2)</f>
        <v>76000</v>
      </c>
      <c r="H2" s="35" t="s">
        <v>10</v>
      </c>
      <c r="I2" s="35"/>
      <c r="J2" s="35"/>
      <c r="K2" s="35"/>
      <c r="L2" s="35"/>
      <c r="M2" s="31">
        <f ca="1">SUMIF($B$1:$B$15,"Béta Kft.",$F$2:$F$15)</f>
        <v>359000</v>
      </c>
    </row>
    <row r="3" spans="1:13" ht="15" customHeight="1" x14ac:dyDescent="0.25">
      <c r="A3" s="2">
        <v>42738</v>
      </c>
      <c r="B3" s="3" t="s">
        <v>11</v>
      </c>
      <c r="C3" s="3" t="s">
        <v>12</v>
      </c>
      <c r="D3" s="4">
        <v>70</v>
      </c>
      <c r="E3" s="8">
        <v>500</v>
      </c>
      <c r="F3" s="7">
        <f t="shared" ref="F3:F15" si="0">PRODUCT(D3:E3)</f>
        <v>35000</v>
      </c>
      <c r="H3" s="35" t="s">
        <v>13</v>
      </c>
      <c r="I3" s="35"/>
      <c r="J3" s="35"/>
      <c r="K3" s="35"/>
      <c r="L3" s="35"/>
      <c r="M3" s="41">
        <f>SUMIF($C$2:$C$15,"Pendrive 8 GB",$E$2:$E$15)</f>
        <v>50</v>
      </c>
    </row>
    <row r="4" spans="1:13" ht="15" customHeight="1" x14ac:dyDescent="0.25">
      <c r="A4" s="2">
        <v>42740</v>
      </c>
      <c r="B4" s="3" t="s">
        <v>11</v>
      </c>
      <c r="C4" s="3" t="s">
        <v>14</v>
      </c>
      <c r="D4" s="4">
        <v>3500</v>
      </c>
      <c r="E4" s="8">
        <v>20</v>
      </c>
      <c r="F4" s="7">
        <f t="shared" si="0"/>
        <v>70000</v>
      </c>
      <c r="H4" s="35" t="s">
        <v>15</v>
      </c>
      <c r="I4" s="35"/>
      <c r="J4" s="35"/>
      <c r="K4" s="35"/>
      <c r="L4" s="35"/>
      <c r="M4" s="32">
        <f>SUMIF($A$2:$A$15,"2017.01.18",$F$2:$F$15)</f>
        <v>84000</v>
      </c>
    </row>
    <row r="5" spans="1:13" ht="15" customHeight="1" x14ac:dyDescent="0.25">
      <c r="A5" s="2">
        <v>42743</v>
      </c>
      <c r="B5" s="3" t="s">
        <v>16</v>
      </c>
      <c r="C5" s="3" t="s">
        <v>17</v>
      </c>
      <c r="D5" s="4">
        <v>16000</v>
      </c>
      <c r="E5" s="8">
        <v>5</v>
      </c>
      <c r="F5" s="7">
        <f t="shared" si="0"/>
        <v>80000</v>
      </c>
      <c r="H5" s="35" t="s">
        <v>18</v>
      </c>
      <c r="I5" s="35"/>
      <c r="J5" s="35"/>
      <c r="K5" s="35"/>
      <c r="L5" s="35"/>
      <c r="M5" s="41">
        <f>SUMIF($A$2:$A$15,"&lt;2017.01.10",$E$2:$E$15)</f>
        <v>565</v>
      </c>
    </row>
    <row r="6" spans="1:13" ht="15" customHeight="1" x14ac:dyDescent="0.25">
      <c r="A6" s="2">
        <v>42746</v>
      </c>
      <c r="B6" s="3" t="s">
        <v>19</v>
      </c>
      <c r="C6" s="3" t="s">
        <v>20</v>
      </c>
      <c r="D6" s="4">
        <v>2000</v>
      </c>
      <c r="E6" s="8">
        <v>60</v>
      </c>
      <c r="F6" s="7">
        <f t="shared" si="0"/>
        <v>120000</v>
      </c>
      <c r="H6" s="35" t="s">
        <v>21</v>
      </c>
      <c r="I6" s="35"/>
      <c r="J6" s="35"/>
      <c r="K6" s="35"/>
      <c r="L6" s="35"/>
      <c r="M6" s="10"/>
    </row>
    <row r="7" spans="1:13" ht="15" customHeight="1" x14ac:dyDescent="0.25">
      <c r="A7" s="2">
        <v>42749</v>
      </c>
      <c r="B7" s="3" t="s">
        <v>11</v>
      </c>
      <c r="C7" s="3" t="s">
        <v>22</v>
      </c>
      <c r="D7" s="4">
        <v>70</v>
      </c>
      <c r="E7" s="8">
        <v>400</v>
      </c>
      <c r="F7" s="7">
        <f t="shared" si="0"/>
        <v>28000</v>
      </c>
      <c r="M7" s="11"/>
    </row>
    <row r="8" spans="1:13" ht="15" customHeight="1" x14ac:dyDescent="0.25">
      <c r="A8" s="2">
        <v>42749</v>
      </c>
      <c r="B8" s="3" t="s">
        <v>19</v>
      </c>
      <c r="C8" s="3" t="s">
        <v>23</v>
      </c>
      <c r="D8" s="4">
        <v>140</v>
      </c>
      <c r="E8" s="8">
        <v>100</v>
      </c>
      <c r="F8" s="7">
        <f t="shared" si="0"/>
        <v>14000</v>
      </c>
      <c r="H8" s="34" t="s">
        <v>24</v>
      </c>
      <c r="I8" s="34"/>
      <c r="J8" s="34"/>
      <c r="K8" s="34"/>
      <c r="L8" s="34"/>
      <c r="M8" s="9" t="s">
        <v>7</v>
      </c>
    </row>
    <row r="9" spans="1:13" ht="15" customHeight="1" x14ac:dyDescent="0.25">
      <c r="A9" s="2">
        <v>42752</v>
      </c>
      <c r="B9" s="3" t="s">
        <v>19</v>
      </c>
      <c r="C9" s="3" t="s">
        <v>25</v>
      </c>
      <c r="D9" s="4">
        <v>5200</v>
      </c>
      <c r="E9" s="8">
        <v>10</v>
      </c>
      <c r="F9" s="7">
        <f t="shared" si="0"/>
        <v>52000</v>
      </c>
      <c r="H9" s="35" t="s">
        <v>26</v>
      </c>
      <c r="I9" s="35"/>
      <c r="J9" s="35"/>
      <c r="K9" s="35"/>
      <c r="L9" s="35"/>
      <c r="M9" s="32">
        <f>SUMIF($F$2:$F$15,"&gt;100000")</f>
        <v>333000</v>
      </c>
    </row>
    <row r="10" spans="1:13" ht="15" customHeight="1" x14ac:dyDescent="0.25">
      <c r="A10" s="2">
        <v>42753</v>
      </c>
      <c r="B10" s="3" t="s">
        <v>16</v>
      </c>
      <c r="C10" s="3" t="s">
        <v>12</v>
      </c>
      <c r="D10" s="4">
        <v>70</v>
      </c>
      <c r="E10" s="8">
        <v>200</v>
      </c>
      <c r="F10" s="7">
        <f t="shared" si="0"/>
        <v>14000</v>
      </c>
    </row>
    <row r="11" spans="1:13" ht="15" customHeight="1" x14ac:dyDescent="0.25">
      <c r="A11" s="2">
        <v>42753</v>
      </c>
      <c r="B11" s="3" t="s">
        <v>11</v>
      </c>
      <c r="C11" s="3" t="s">
        <v>14</v>
      </c>
      <c r="D11" s="4">
        <v>3500</v>
      </c>
      <c r="E11" s="8">
        <v>20</v>
      </c>
      <c r="F11" s="7">
        <f t="shared" si="0"/>
        <v>70000</v>
      </c>
      <c r="H11" s="36" t="s">
        <v>27</v>
      </c>
      <c r="I11" s="37"/>
      <c r="J11" s="37"/>
      <c r="K11" s="37"/>
      <c r="L11" s="38"/>
      <c r="M11" s="9" t="s">
        <v>7</v>
      </c>
    </row>
    <row r="12" spans="1:13" ht="15" customHeight="1" x14ac:dyDescent="0.25">
      <c r="A12" s="2">
        <v>42754</v>
      </c>
      <c r="B12" s="3" t="s">
        <v>11</v>
      </c>
      <c r="C12" s="3" t="s">
        <v>28</v>
      </c>
      <c r="D12" s="4">
        <v>3600</v>
      </c>
      <c r="E12" s="8">
        <v>25</v>
      </c>
      <c r="F12" s="7">
        <f t="shared" si="0"/>
        <v>90000</v>
      </c>
      <c r="H12" s="17" t="s">
        <v>29</v>
      </c>
      <c r="I12" s="17"/>
      <c r="J12" s="17"/>
      <c r="K12" s="17"/>
      <c r="L12" s="17"/>
      <c r="M12" s="33">
        <f>SUMIFS($F$2:$F$15,$A$2:$A$15,"&gt;2017.1.15",$B$2:$B$15,"Béta Kft.")</f>
        <v>160000</v>
      </c>
    </row>
    <row r="13" spans="1:13" ht="15" customHeight="1" x14ac:dyDescent="0.25">
      <c r="A13" s="2">
        <v>42759</v>
      </c>
      <c r="B13" s="3" t="s">
        <v>19</v>
      </c>
      <c r="C13" s="3" t="s">
        <v>30</v>
      </c>
      <c r="D13" s="4">
        <v>21000</v>
      </c>
      <c r="E13" s="8">
        <v>5</v>
      </c>
      <c r="F13" s="7">
        <f t="shared" si="0"/>
        <v>105000</v>
      </c>
      <c r="H13" s="17" t="s">
        <v>31</v>
      </c>
      <c r="I13" s="17"/>
      <c r="J13" s="17"/>
      <c r="K13" s="17"/>
      <c r="L13" s="17"/>
      <c r="M13" s="41">
        <f>SUMIFS($E$2:$E$15,$B$2:$B$15,"Béta Kft.",$D$2:$D$15,"&lt;200")</f>
        <v>900</v>
      </c>
    </row>
    <row r="14" spans="1:13" ht="15" customHeight="1" x14ac:dyDescent="0.25">
      <c r="A14" s="2">
        <v>42760</v>
      </c>
      <c r="B14" s="3" t="s">
        <v>8</v>
      </c>
      <c r="C14" s="3" t="s">
        <v>28</v>
      </c>
      <c r="D14" s="4">
        <v>3600</v>
      </c>
      <c r="E14" s="8">
        <v>30</v>
      </c>
      <c r="F14" s="7">
        <f t="shared" si="0"/>
        <v>108000</v>
      </c>
      <c r="H14" s="35" t="s">
        <v>32</v>
      </c>
      <c r="I14" s="35"/>
      <c r="J14" s="35"/>
      <c r="K14" s="35"/>
      <c r="L14" s="35"/>
      <c r="M14" s="32">
        <f>SUMIFS($F$2:$F$15,$A$2:$A$15,"&gt;2017.01.15",$C$2:$C$15,"Pendrive 8 GB")+SUMIFS($F$2:$F$15,$A$2:$A$15,"&gt;2017.01.15",$C$2:$C$15,"Pendrive 16 GB")</f>
        <v>89000</v>
      </c>
    </row>
    <row r="15" spans="1:13" ht="15" customHeight="1" x14ac:dyDescent="0.25">
      <c r="A15" s="2">
        <v>42764</v>
      </c>
      <c r="B15" s="3" t="s">
        <v>16</v>
      </c>
      <c r="C15" s="3" t="s">
        <v>9</v>
      </c>
      <c r="D15" s="4">
        <v>1900</v>
      </c>
      <c r="E15" s="8">
        <v>10</v>
      </c>
      <c r="F15" s="7">
        <f t="shared" si="0"/>
        <v>19000</v>
      </c>
      <c r="H15" s="35" t="s">
        <v>33</v>
      </c>
      <c r="I15" s="35"/>
      <c r="J15" s="35"/>
      <c r="K15" s="35"/>
      <c r="L15" s="35"/>
      <c r="M15" s="32">
        <f>SUMIFS($F$2:$F$15,$A$2:$A$15,"&gt;2017.01.10",$C$2:$C$15,"SD-kártya 16 GB")+SUMIFS($F$2:$F$15,$A$2:$A$15,"&gt;2017.01.10",$C$2:$C$15,"Pendrive 16 GB")</f>
        <v>268000</v>
      </c>
    </row>
    <row r="16" spans="1:13" ht="15" customHeight="1" x14ac:dyDescent="0.25">
      <c r="E16" s="16"/>
      <c r="F16" s="13"/>
      <c r="H16" s="14"/>
      <c r="I16" s="14"/>
      <c r="J16" s="14"/>
      <c r="K16" s="14"/>
      <c r="L16" s="14"/>
      <c r="M16" s="15"/>
    </row>
    <row r="17" spans="1:6" ht="30" x14ac:dyDescent="0.25">
      <c r="A17" s="5" t="s">
        <v>2</v>
      </c>
      <c r="B17" s="5" t="s">
        <v>36</v>
      </c>
      <c r="C17" s="5" t="s">
        <v>34</v>
      </c>
      <c r="D17" s="5" t="s">
        <v>35</v>
      </c>
    </row>
    <row r="18" spans="1:6" ht="15" customHeight="1" x14ac:dyDescent="0.25">
      <c r="A18" s="3" t="s">
        <v>22</v>
      </c>
      <c r="B18" s="8">
        <f>SUMIF($C$2:$C$15,A18,$E$2:$E$15)</f>
        <v>400</v>
      </c>
      <c r="C18" s="4">
        <f>SUMIF($C$2:$C$15,A18,$F$2:$F$15)</f>
        <v>28000</v>
      </c>
      <c r="D18" s="4">
        <f>SUMIF($C$2:$C$15,A18,$D$2:$D$15)</f>
        <v>70</v>
      </c>
    </row>
    <row r="19" spans="1:6" ht="15" customHeight="1" x14ac:dyDescent="0.25">
      <c r="A19" s="3" t="s">
        <v>12</v>
      </c>
      <c r="B19" s="8">
        <f t="shared" ref="B19:B27" si="1">SUMIF($C$2:$C$15,A19,$E$2:$E$15)</f>
        <v>700</v>
      </c>
      <c r="C19" s="4">
        <f t="shared" ref="C19:C27" si="2">SUMIF($C$2:$C$15,A19,$F$2:$F$15)</f>
        <v>49000</v>
      </c>
      <c r="D19" s="4">
        <f t="shared" ref="D19:D27" si="3">SUMIF($C$2:$C$15,A19,$D$2:$D$15)</f>
        <v>140</v>
      </c>
    </row>
    <row r="20" spans="1:6" ht="15" customHeight="1" x14ac:dyDescent="0.25">
      <c r="A20" s="3" t="s">
        <v>23</v>
      </c>
      <c r="B20" s="8">
        <f t="shared" si="1"/>
        <v>100</v>
      </c>
      <c r="C20" s="4">
        <f t="shared" si="2"/>
        <v>14000</v>
      </c>
      <c r="D20" s="4">
        <f t="shared" si="3"/>
        <v>140</v>
      </c>
    </row>
    <row r="21" spans="1:6" ht="15" customHeight="1" x14ac:dyDescent="0.25">
      <c r="A21" s="3" t="s">
        <v>30</v>
      </c>
      <c r="B21" s="8">
        <f t="shared" si="1"/>
        <v>5</v>
      </c>
      <c r="C21" s="4">
        <f t="shared" si="2"/>
        <v>105000</v>
      </c>
      <c r="D21" s="4">
        <f t="shared" si="3"/>
        <v>21000</v>
      </c>
    </row>
    <row r="22" spans="1:6" ht="15" customHeight="1" x14ac:dyDescent="0.25">
      <c r="A22" s="3" t="s">
        <v>17</v>
      </c>
      <c r="B22" s="8">
        <f t="shared" si="1"/>
        <v>5</v>
      </c>
      <c r="C22" s="4">
        <f t="shared" si="2"/>
        <v>80000</v>
      </c>
      <c r="D22" s="4">
        <f t="shared" si="3"/>
        <v>16000</v>
      </c>
    </row>
    <row r="23" spans="1:6" ht="15" customHeight="1" x14ac:dyDescent="0.25">
      <c r="A23" s="3" t="s">
        <v>14</v>
      </c>
      <c r="B23" s="8">
        <f t="shared" si="1"/>
        <v>40</v>
      </c>
      <c r="C23" s="4">
        <f t="shared" si="2"/>
        <v>140000</v>
      </c>
      <c r="D23" s="4">
        <f t="shared" si="3"/>
        <v>7000</v>
      </c>
    </row>
    <row r="24" spans="1:6" ht="15" customHeight="1" x14ac:dyDescent="0.25">
      <c r="A24" s="3" t="s">
        <v>9</v>
      </c>
      <c r="B24" s="8">
        <f t="shared" si="1"/>
        <v>50</v>
      </c>
      <c r="C24" s="4">
        <f t="shared" si="2"/>
        <v>95000</v>
      </c>
      <c r="D24" s="4">
        <f t="shared" si="3"/>
        <v>3800</v>
      </c>
    </row>
    <row r="25" spans="1:6" ht="15" customHeight="1" x14ac:dyDescent="0.25">
      <c r="A25" s="3" t="s">
        <v>28</v>
      </c>
      <c r="B25" s="8">
        <f t="shared" si="1"/>
        <v>55</v>
      </c>
      <c r="C25" s="4">
        <f t="shared" si="2"/>
        <v>198000</v>
      </c>
      <c r="D25" s="4">
        <f t="shared" si="3"/>
        <v>7200</v>
      </c>
    </row>
    <row r="26" spans="1:6" ht="15" customHeight="1" x14ac:dyDescent="0.25">
      <c r="A26" s="3" t="s">
        <v>25</v>
      </c>
      <c r="B26" s="8">
        <f t="shared" si="1"/>
        <v>10</v>
      </c>
      <c r="C26" s="4">
        <f t="shared" si="2"/>
        <v>52000</v>
      </c>
      <c r="D26" s="4">
        <f t="shared" si="3"/>
        <v>5200</v>
      </c>
    </row>
    <row r="27" spans="1:6" ht="15" customHeight="1" x14ac:dyDescent="0.25">
      <c r="A27" s="3" t="s">
        <v>20</v>
      </c>
      <c r="B27" s="8">
        <f>SUMIF($C$2:$C$15,A27,$E$2:$E$15)</f>
        <v>60</v>
      </c>
      <c r="C27" s="4">
        <f t="shared" si="2"/>
        <v>120000</v>
      </c>
      <c r="D27" s="4">
        <f t="shared" si="3"/>
        <v>2000</v>
      </c>
    </row>
    <row r="28" spans="1:6" ht="15" customHeight="1" x14ac:dyDescent="0.25">
      <c r="A28"/>
    </row>
    <row r="29" spans="1:6" ht="15" customHeight="1" x14ac:dyDescent="0.25">
      <c r="A29"/>
    </row>
    <row r="30" spans="1:6" ht="15" customHeight="1" x14ac:dyDescent="0.25">
      <c r="A30"/>
    </row>
    <row r="31" spans="1:6" ht="15" customHeight="1" x14ac:dyDescent="0.25">
      <c r="A31"/>
    </row>
    <row r="32" spans="1:6" ht="15" customHeight="1" x14ac:dyDescent="0.25">
      <c r="F32" s="18"/>
    </row>
  </sheetData>
  <sortState xmlns:xlrd2="http://schemas.microsoft.com/office/spreadsheetml/2017/richdata2" ref="A18:A27">
    <sortCondition ref="A22"/>
  </sortState>
  <mergeCells count="11">
    <mergeCell ref="H8:L8"/>
    <mergeCell ref="H9:L9"/>
    <mergeCell ref="H11:L11"/>
    <mergeCell ref="H15:L15"/>
    <mergeCell ref="H1:L1"/>
    <mergeCell ref="H5:L5"/>
    <mergeCell ref="H4:L4"/>
    <mergeCell ref="H2:L2"/>
    <mergeCell ref="H14:L14"/>
    <mergeCell ref="H6:L6"/>
    <mergeCell ref="H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9"/>
  <sheetViews>
    <sheetView zoomScale="115" zoomScaleNormal="115" workbookViewId="0">
      <selection activeCell="E10" sqref="E10:E11"/>
    </sheetView>
  </sheetViews>
  <sheetFormatPr defaultRowHeight="15" x14ac:dyDescent="0.25"/>
  <cols>
    <col min="3" max="3" width="42" customWidth="1"/>
    <col min="4" max="4" width="15.5703125" customWidth="1"/>
    <col min="11" max="11" width="19.28515625" customWidth="1"/>
  </cols>
  <sheetData>
    <row r="1" spans="2:5" ht="15.75" thickBot="1" x14ac:dyDescent="0.3"/>
    <row r="2" spans="2:5" x14ac:dyDescent="0.25">
      <c r="B2" s="20"/>
      <c r="C2" s="21"/>
      <c r="D2" s="21"/>
      <c r="E2" s="22"/>
    </row>
    <row r="3" spans="2:5" ht="30" customHeight="1" x14ac:dyDescent="0.25">
      <c r="B3" s="23"/>
      <c r="C3" s="39" t="s">
        <v>38</v>
      </c>
      <c r="D3" s="40"/>
      <c r="E3" s="24"/>
    </row>
    <row r="4" spans="2:5" x14ac:dyDescent="0.25">
      <c r="B4" s="23"/>
      <c r="C4" s="25"/>
      <c r="D4" s="25"/>
      <c r="E4" s="24"/>
    </row>
    <row r="5" spans="2:5" x14ac:dyDescent="0.25">
      <c r="B5" s="23"/>
      <c r="C5" s="29" t="s">
        <v>37</v>
      </c>
      <c r="D5" s="19" t="s">
        <v>1</v>
      </c>
      <c r="E5" s="24"/>
    </row>
    <row r="6" spans="2:5" x14ac:dyDescent="0.25">
      <c r="B6" s="23"/>
      <c r="C6" s="29" t="str">
        <f>IF(D5="Válasszon","",IF(D5="termék","Kérem válassza ki a keresett terméket!","Kérem válassza ki a partnert a listából!"))</f>
        <v>Kérem válassza ki a partnert a listából!</v>
      </c>
      <c r="D6" s="30" t="s">
        <v>19</v>
      </c>
      <c r="E6" s="24"/>
    </row>
    <row r="7" spans="2:5" x14ac:dyDescent="0.25">
      <c r="B7" s="23"/>
      <c r="C7" s="25"/>
      <c r="D7" s="25"/>
      <c r="E7" s="24"/>
    </row>
    <row r="8" spans="2:5" x14ac:dyDescent="0.25">
      <c r="B8" s="23"/>
      <c r="C8" s="25" t="str">
        <f>IF(D5="termék","Hány alkalommal vásároltak belőle?","Hány alkalommal vásárolt?")</f>
        <v>Hány alkalommal vásárolt?</v>
      </c>
      <c r="D8" s="25">
        <f>COUNTIF(SZÁMLÁK!$B$2:$B$15,STATISZTIKA!$D$6)</f>
        <v>4</v>
      </c>
      <c r="E8" s="24"/>
    </row>
    <row r="9" spans="2:5" x14ac:dyDescent="0.25">
      <c r="B9" s="23"/>
      <c r="C9" s="25" t="str">
        <f>IF(D5="termék","Milyen összegben vásároltak belőle?","Milyen összegben vásárolt?")</f>
        <v>Milyen összegben vásárolt?</v>
      </c>
      <c r="D9" s="42">
        <f>SUMIF(SZÁMLÁK!$B$2:$B$15,STATISZTIKA!$D$6,SZÁMLÁK!$F$2:$F$15)</f>
        <v>291000</v>
      </c>
      <c r="E9" s="24"/>
    </row>
    <row r="10" spans="2:5" x14ac:dyDescent="0.25">
      <c r="B10" s="23"/>
      <c r="C10" s="25" t="str">
        <f>IF(D5="termék","Hány db-ot vásároltak belőle?","Hány db terméket vásárolt?")</f>
        <v>Hány db terméket vásárolt?</v>
      </c>
      <c r="D10" s="25">
        <f>SUMIF(SZÁMLÁK!$B$2:$B$15,STATISZTIKA!$D$6,SZÁMLÁK!$E$2:$E$15)</f>
        <v>175</v>
      </c>
      <c r="E10" s="24"/>
    </row>
    <row r="11" spans="2:5" x14ac:dyDescent="0.25">
      <c r="B11" s="23"/>
      <c r="C11" s="25" t="str">
        <f>IF(D5="termék","Először mikor vásároltak belőle?","Először mikor vásárolt az üzletben?")</f>
        <v>Először mikor vásárolt az üzletben?</v>
      </c>
      <c r="D11" s="43">
        <f>INDEX(SZÁMLÁK!$A$2:$A$15,MATCH(STATISZTIKA!$D$6,SZÁMLÁK!B2:B15,0))</f>
        <v>42746</v>
      </c>
      <c r="E11" s="24"/>
    </row>
    <row r="12" spans="2:5" x14ac:dyDescent="0.25">
      <c r="B12" s="23"/>
      <c r="C12" s="25" t="str">
        <f>IF(D5="termék","Legutóbb mikor vásároltak belőle?","Legutóbb mikor vásárolt az üzletben?")</f>
        <v>Legutóbb mikor vásárolt az üzletben?</v>
      </c>
      <c r="D12" s="43">
        <f>_xlfn.MAXIFS(SZÁMLÁK!$A$2:$A$15,SZÁMLÁK!$B$2:$B$15,STATISZTIKA!D6)</f>
        <v>42759</v>
      </c>
      <c r="E12" s="24"/>
    </row>
    <row r="13" spans="2:5" x14ac:dyDescent="0.25">
      <c r="B13" s="23"/>
      <c r="C13" s="25"/>
      <c r="D13" s="25"/>
      <c r="E13" s="24"/>
    </row>
    <row r="14" spans="2:5" x14ac:dyDescent="0.25">
      <c r="B14" s="23"/>
      <c r="C14" s="25"/>
      <c r="D14" s="25"/>
      <c r="E14" s="24"/>
    </row>
    <row r="15" spans="2:5" x14ac:dyDescent="0.25">
      <c r="B15" s="23"/>
      <c r="C15" s="25"/>
      <c r="D15" s="25"/>
      <c r="E15" s="24"/>
    </row>
    <row r="16" spans="2:5" x14ac:dyDescent="0.25">
      <c r="B16" s="23"/>
      <c r="C16" s="25"/>
      <c r="D16" s="25"/>
      <c r="E16" s="24"/>
    </row>
    <row r="17" spans="2:5" x14ac:dyDescent="0.25">
      <c r="B17" s="23"/>
      <c r="C17" s="25"/>
      <c r="D17" s="25"/>
      <c r="E17" s="24"/>
    </row>
    <row r="18" spans="2:5" x14ac:dyDescent="0.25">
      <c r="B18" s="23"/>
      <c r="C18" s="25"/>
      <c r="D18" s="25"/>
      <c r="E18" s="24"/>
    </row>
    <row r="19" spans="2:5" ht="15.75" thickBot="1" x14ac:dyDescent="0.3">
      <c r="B19" s="26"/>
      <c r="C19" s="27"/>
      <c r="D19" s="27"/>
      <c r="E19" s="28"/>
    </row>
  </sheetData>
  <sortState xmlns:xlrd2="http://schemas.microsoft.com/office/spreadsheetml/2017/richdata2" ref="K6:K15">
    <sortCondition ref="K6"/>
  </sortState>
  <mergeCells count="1">
    <mergeCell ref="C3:D3"/>
  </mergeCells>
  <dataValidations count="3">
    <dataValidation type="list" allowBlank="1" showInputMessage="1" showErrorMessage="1" sqref="D5" xr:uid="{00000000-0002-0000-0100-000000000000}">
      <formula1>Stat_alap</formula1>
    </dataValidation>
    <dataValidation type="list" allowBlank="1" showInputMessage="1" showErrorMessage="1" sqref="H5" xr:uid="{00000000-0002-0000-0100-000001000000}">
      <formula1>$C$3:$C$6</formula1>
    </dataValidation>
    <dataValidation type="list" allowBlank="1" showInputMessage="1" showErrorMessage="1" sqref="D6" xr:uid="{00000000-0002-0000-0100-000002000000}">
      <formula1>INDIRECT(D5)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3000000}">
          <x14:formula1>
            <xm:f>SZÁMLÁK!$A$18:$A$27</xm:f>
          </x14:formula1>
          <xm:sqref>H4</xm:sqref>
        </x14:dataValidation>
        <x14:dataValidation type="list" allowBlank="1" showInputMessage="1" showErrorMessage="1" xr:uid="{00000000-0002-0000-0100-000004000000}">
          <x14:formula1>
            <xm:f>LISTÁK!$G$3:$G$12</xm:f>
          </x14:formula1>
          <xm:sqref>M6</xm:sqref>
        </x14:dataValidation>
        <x14:dataValidation type="list" allowBlank="1" showInputMessage="1" showErrorMessage="1" xr:uid="{00000000-0002-0000-0100-000005000000}">
          <x14:formula1>
            <xm:f>LISTÁK!$E$3:$E$6</xm:f>
          </x14:formula1>
          <xm:sqref>M8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12"/>
  <sheetViews>
    <sheetView workbookViewId="0">
      <selection activeCell="G20" sqref="G20:G21"/>
    </sheetView>
  </sheetViews>
  <sheetFormatPr defaultRowHeight="15" x14ac:dyDescent="0.25"/>
  <cols>
    <col min="3" max="3" width="10.42578125" bestFit="1" customWidth="1"/>
    <col min="5" max="5" width="11.28515625" bestFit="1" customWidth="1"/>
    <col min="7" max="7" width="16.5703125" bestFit="1" customWidth="1"/>
    <col min="9" max="9" width="11" customWidth="1"/>
  </cols>
  <sheetData>
    <row r="2" spans="3:9" x14ac:dyDescent="0.25">
      <c r="C2" t="s">
        <v>41</v>
      </c>
      <c r="E2" t="s">
        <v>39</v>
      </c>
      <c r="G2" t="s">
        <v>40</v>
      </c>
      <c r="I2" t="s">
        <v>42</v>
      </c>
    </row>
    <row r="3" spans="3:9" x14ac:dyDescent="0.25">
      <c r="C3" t="s">
        <v>42</v>
      </c>
      <c r="E3" t="s">
        <v>19</v>
      </c>
      <c r="G3" t="s">
        <v>22</v>
      </c>
    </row>
    <row r="4" spans="3:9" x14ac:dyDescent="0.25">
      <c r="C4" t="s">
        <v>1</v>
      </c>
      <c r="E4" t="s">
        <v>11</v>
      </c>
      <c r="G4" t="s">
        <v>12</v>
      </c>
    </row>
    <row r="5" spans="3:9" x14ac:dyDescent="0.25">
      <c r="C5" t="s">
        <v>2</v>
      </c>
      <c r="E5" t="s">
        <v>8</v>
      </c>
      <c r="G5" t="s">
        <v>23</v>
      </c>
    </row>
    <row r="6" spans="3:9" x14ac:dyDescent="0.25">
      <c r="E6" t="s">
        <v>16</v>
      </c>
      <c r="G6" t="s">
        <v>30</v>
      </c>
    </row>
    <row r="7" spans="3:9" x14ac:dyDescent="0.25">
      <c r="G7" t="s">
        <v>17</v>
      </c>
    </row>
    <row r="8" spans="3:9" x14ac:dyDescent="0.25">
      <c r="G8" t="s">
        <v>14</v>
      </c>
    </row>
    <row r="9" spans="3:9" x14ac:dyDescent="0.25">
      <c r="G9" t="s">
        <v>9</v>
      </c>
    </row>
    <row r="10" spans="3:9" x14ac:dyDescent="0.25">
      <c r="G10" t="s">
        <v>28</v>
      </c>
    </row>
    <row r="11" spans="3:9" x14ac:dyDescent="0.25">
      <c r="G11" t="s">
        <v>25</v>
      </c>
    </row>
    <row r="12" spans="3:9" x14ac:dyDescent="0.25">
      <c r="G12" t="s">
        <v>20</v>
      </c>
    </row>
  </sheetData>
  <sortState xmlns:xlrd2="http://schemas.microsoft.com/office/spreadsheetml/2017/richdata2" ref="E3:E6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4</vt:i4>
      </vt:variant>
    </vt:vector>
  </HeadingPairs>
  <TitlesOfParts>
    <vt:vector size="7" baseType="lpstr">
      <vt:lpstr>SZÁMLÁK</vt:lpstr>
      <vt:lpstr>STATISZTIKA</vt:lpstr>
      <vt:lpstr>LISTÁK</vt:lpstr>
      <vt:lpstr>Partner</vt:lpstr>
      <vt:lpstr>Stat_alap</vt:lpstr>
      <vt:lpstr>Temék</vt:lpstr>
      <vt:lpstr>Válasszon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lczvideo</dc:creator>
  <cp:keywords/>
  <dc:description/>
  <cp:lastModifiedBy>Ötvösné Tóth Edina</cp:lastModifiedBy>
  <cp:revision/>
  <dcterms:created xsi:type="dcterms:W3CDTF">2017-02-05T08:48:36Z</dcterms:created>
  <dcterms:modified xsi:type="dcterms:W3CDTF">2023-01-28T10:39:57Z</dcterms:modified>
  <cp:category/>
  <cp:contentStatus/>
</cp:coreProperties>
</file>