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info-erettsegi felkeszito\ösztöndíj\"/>
    </mc:Choice>
  </mc:AlternateContent>
  <xr:revisionPtr revIDLastSave="0" documentId="13_ncr:1_{8F12F3A8-E2BD-498F-BE4A-59EC163E5B1C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Munka1" sheetId="1" r:id="rId1"/>
    <sheet name="Összesítő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L3" i="1"/>
  <c r="L4" i="1"/>
  <c r="L5" i="1"/>
  <c r="L6" i="1"/>
  <c r="N6" i="1" s="1"/>
  <c r="L7" i="1"/>
  <c r="L8" i="1"/>
  <c r="L9" i="1"/>
  <c r="L10" i="1"/>
  <c r="N10" i="1" s="1"/>
  <c r="L11" i="1"/>
  <c r="L12" i="1"/>
  <c r="L13" i="1"/>
  <c r="L14" i="1"/>
  <c r="N14" i="1" s="1"/>
  <c r="L15" i="1"/>
  <c r="L16" i="1"/>
  <c r="L17" i="1"/>
  <c r="L18" i="1"/>
  <c r="N18" i="1" s="1"/>
  <c r="L19" i="1"/>
  <c r="L20" i="1"/>
  <c r="L21" i="1"/>
  <c r="L22" i="1"/>
  <c r="N22" i="1" s="1"/>
  <c r="L2" i="1"/>
  <c r="N2" i="1" s="1"/>
  <c r="N3" i="1"/>
  <c r="N4" i="1"/>
  <c r="N5" i="1"/>
  <c r="N7" i="1"/>
  <c r="N8" i="1"/>
  <c r="N9" i="1"/>
  <c r="N11" i="1"/>
  <c r="N12" i="1"/>
  <c r="N13" i="1"/>
  <c r="N15" i="1"/>
  <c r="N16" i="1"/>
  <c r="N17" i="1"/>
  <c r="N19" i="1"/>
  <c r="N20" i="1"/>
  <c r="N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K3" i="1"/>
  <c r="K4" i="1"/>
  <c r="K5" i="1"/>
  <c r="F5" i="1" s="1"/>
  <c r="K6" i="1"/>
  <c r="F6" i="1" s="1"/>
  <c r="K7" i="1"/>
  <c r="K8" i="1"/>
  <c r="K9" i="1"/>
  <c r="K10" i="1"/>
  <c r="F10" i="1" s="1"/>
  <c r="K11" i="1"/>
  <c r="K12" i="1"/>
  <c r="K13" i="1"/>
  <c r="F13" i="1" s="1"/>
  <c r="K14" i="1"/>
  <c r="F14" i="1" s="1"/>
  <c r="K15" i="1"/>
  <c r="K16" i="1"/>
  <c r="K17" i="1"/>
  <c r="K18" i="1"/>
  <c r="F18" i="1" s="1"/>
  <c r="K19" i="1"/>
  <c r="K20" i="1"/>
  <c r="K21" i="1"/>
  <c r="F21" i="1" s="1"/>
  <c r="K22" i="1"/>
  <c r="F22" i="1" s="1"/>
  <c r="K2" i="1"/>
  <c r="F2" i="1" s="1"/>
  <c r="F9" i="1"/>
  <c r="F17" i="1"/>
  <c r="F4" i="1"/>
  <c r="F8" i="1"/>
  <c r="C5" i="2"/>
  <c r="D5" i="2"/>
  <c r="B5" i="2"/>
  <c r="C2" i="2"/>
  <c r="D2" i="2"/>
  <c r="B2" i="2"/>
  <c r="F3" i="1"/>
  <c r="H3" i="1" s="1"/>
  <c r="F7" i="1"/>
  <c r="H7" i="1" s="1"/>
  <c r="F11" i="1"/>
  <c r="H11" i="1" s="1"/>
  <c r="F12" i="1"/>
  <c r="H12" i="1" s="1"/>
  <c r="F15" i="1"/>
  <c r="H15" i="1" s="1"/>
  <c r="F16" i="1"/>
  <c r="H16" i="1" s="1"/>
  <c r="F19" i="1"/>
  <c r="H19" i="1" s="1"/>
  <c r="F20" i="1"/>
  <c r="H2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H2" i="1" l="1"/>
  <c r="H22" i="1"/>
  <c r="H14" i="1"/>
  <c r="H21" i="1"/>
  <c r="H13" i="1"/>
  <c r="H18" i="1"/>
  <c r="H17" i="1"/>
  <c r="H10" i="1"/>
  <c r="H6" i="1"/>
  <c r="H9" i="1"/>
  <c r="H5" i="1"/>
  <c r="H8" i="1"/>
  <c r="H4" i="1"/>
  <c r="B4" i="2"/>
  <c r="B6" i="2" s="1"/>
  <c r="D4" i="2"/>
  <c r="D6" i="2" s="1"/>
  <c r="C4" i="2"/>
  <c r="C6" i="2" s="1"/>
</calcChain>
</file>

<file path=xl/sharedStrings.xml><?xml version="1.0" encoding="utf-8"?>
<sst xmlns="http://schemas.openxmlformats.org/spreadsheetml/2006/main" count="58" uniqueCount="37">
  <si>
    <t>Név</t>
  </si>
  <si>
    <t>Osztály</t>
  </si>
  <si>
    <t>I. félév</t>
  </si>
  <si>
    <t>II. félév</t>
  </si>
  <si>
    <t>Egyéb juttatás</t>
  </si>
  <si>
    <t>Halmos Álmos</t>
  </si>
  <si>
    <t>A</t>
  </si>
  <si>
    <t>Kovács Lukács</t>
  </si>
  <si>
    <t>B</t>
  </si>
  <si>
    <t>Kádár Aladár</t>
  </si>
  <si>
    <t>Bella Ella</t>
  </si>
  <si>
    <t>C</t>
  </si>
  <si>
    <t>Flóbert Róbert</t>
  </si>
  <si>
    <t>Damu Samu</t>
  </si>
  <si>
    <t>Szenegál Gál</t>
  </si>
  <si>
    <t>Hargita Rita</t>
  </si>
  <si>
    <t>Nyári Klári</t>
  </si>
  <si>
    <t>Szamos Lajos</t>
  </si>
  <si>
    <t>Vesmás Tamás</t>
  </si>
  <si>
    <t>Guba Huba</t>
  </si>
  <si>
    <t>Volga Olga</t>
  </si>
  <si>
    <t>Bödön Ödön</t>
  </si>
  <si>
    <t>Szigor Igor</t>
  </si>
  <si>
    <t>Márton Ágoston</t>
  </si>
  <si>
    <t>Krisztin Martin</t>
  </si>
  <si>
    <t>Kiri Piri</t>
  </si>
  <si>
    <t>Pál Opál</t>
  </si>
  <si>
    <t>Bazsa Rózsa</t>
  </si>
  <si>
    <t>Benő Jenő</t>
  </si>
  <si>
    <t>Átlag</t>
  </si>
  <si>
    <t>Ösztöndíj</t>
  </si>
  <si>
    <t>Összesen</t>
  </si>
  <si>
    <t>Tanulók száma</t>
  </si>
  <si>
    <t>Ösztöndíjat kapott</t>
  </si>
  <si>
    <t>Ösztöndíj összesen</t>
  </si>
  <si>
    <t>Egyéb juttatás összesen</t>
  </si>
  <si>
    <t>Fizetendő 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</si>
</sst>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HUF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168" fontId="0" fillId="0" borderId="0" xfId="0" applyNumberFormat="1"/>
    <xf numFmtId="168" fontId="1" fillId="2" borderId="1" xfId="0" applyNumberFormat="1" applyFon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0" fillId="0" borderId="7" xfId="0" applyNumberFormat="1" applyBorder="1"/>
    <xf numFmtId="168" fontId="0" fillId="0" borderId="9" xfId="0" applyNumberFormat="1" applyBorder="1"/>
    <xf numFmtId="168" fontId="0" fillId="0" borderId="12" xfId="0" applyNumberFormat="1" applyBorder="1"/>
    <xf numFmtId="168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Ösztöndíjat</a:t>
            </a:r>
            <a:r>
              <a:rPr lang="hu-HU" baseline="0"/>
              <a:t> kapott tanulók 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Összesítő!$B$1:$D$1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Összesítő!$B$3:$D$3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5B5-AEB0-C393D99F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84064"/>
        <c:axId val="393737072"/>
      </c:barChart>
      <c:catAx>
        <c:axId val="4535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737072"/>
        <c:crosses val="autoZero"/>
        <c:auto val="1"/>
        <c:lblAlgn val="ctr"/>
        <c:lblOffset val="100"/>
        <c:noMultiLvlLbl val="0"/>
      </c:catAx>
      <c:valAx>
        <c:axId val="3937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35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6</xdr:row>
      <xdr:rowOff>185737</xdr:rowOff>
    </xdr:from>
    <xdr:to>
      <xdr:col>8</xdr:col>
      <xdr:colOff>857250</xdr:colOff>
      <xdr:row>21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9CD37E7-B082-25DF-D209-5856BC204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zoomScale="130" zoomScaleNormal="130" workbookViewId="0">
      <selection activeCell="S8" sqref="S8"/>
    </sheetView>
  </sheetViews>
  <sheetFormatPr defaultRowHeight="15" x14ac:dyDescent="0.25"/>
  <cols>
    <col min="1" max="1" width="15.28515625" style="1" bestFit="1" customWidth="1"/>
    <col min="2" max="2" width="7.42578125" bestFit="1" customWidth="1"/>
    <col min="3" max="3" width="7.140625" bestFit="1" customWidth="1"/>
    <col min="4" max="4" width="7.7109375" bestFit="1" customWidth="1"/>
    <col min="5" max="5" width="5.5703125" bestFit="1" customWidth="1"/>
    <col min="6" max="6" width="9.85546875" style="16" bestFit="1" customWidth="1"/>
    <col min="7" max="7" width="13.5703125" style="16" bestFit="1" customWidth="1"/>
    <col min="8" max="8" width="12.7109375" style="16" bestFit="1" customWidth="1"/>
    <col min="10" max="10" width="9" customWidth="1"/>
    <col min="11" max="11" width="5.42578125" hidden="1" customWidth="1"/>
    <col min="12" max="14" width="0" hidden="1" customWidth="1"/>
  </cols>
  <sheetData>
    <row r="1" spans="1:14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29</v>
      </c>
      <c r="F1" s="17" t="s">
        <v>30</v>
      </c>
      <c r="G1" s="17" t="s">
        <v>4</v>
      </c>
      <c r="H1" s="17" t="s">
        <v>31</v>
      </c>
    </row>
    <row r="2" spans="1:14" x14ac:dyDescent="0.25">
      <c r="A2" s="5" t="s">
        <v>27</v>
      </c>
      <c r="B2" s="2" t="s">
        <v>6</v>
      </c>
      <c r="C2" s="2">
        <v>4.3099999999999996</v>
      </c>
      <c r="D2" s="2">
        <v>4.5</v>
      </c>
      <c r="E2" s="2">
        <f>ROUND(AVERAGE(C2:D2),2)</f>
        <v>4.41</v>
      </c>
      <c r="F2" s="18">
        <f>IFERROR(INDEX($F$24:$F$28,MATCH(K2,$E$24:$E$28,0)),"")</f>
        <v>3500</v>
      </c>
      <c r="G2" s="18"/>
      <c r="H2" s="18">
        <f>SUM(F2:G2)</f>
        <v>3500</v>
      </c>
      <c r="K2">
        <f>IF(E2&gt;=$D$24,VLOOKUP(E2,$D$24:$G$28,2,TRUE),)</f>
        <v>4.49</v>
      </c>
      <c r="L2">
        <f>IF(B2=Összesítő!$B$1,1,IF(Munka1!B2=Összesítő!$C$1,3,5))</f>
        <v>1</v>
      </c>
      <c r="M2">
        <f>IF(E2&gt;=$D$24,1,)</f>
        <v>1</v>
      </c>
      <c r="N2">
        <f>SUM(L2:M2)</f>
        <v>2</v>
      </c>
    </row>
    <row r="3" spans="1:14" x14ac:dyDescent="0.25">
      <c r="A3" s="5" t="s">
        <v>13</v>
      </c>
      <c r="B3" s="2" t="s">
        <v>6</v>
      </c>
      <c r="C3" s="2">
        <v>4.03</v>
      </c>
      <c r="D3" s="2">
        <v>4.12</v>
      </c>
      <c r="E3" s="2">
        <f t="shared" ref="E3:E22" si="0">ROUND(AVERAGE(C3:D3),2)</f>
        <v>4.08</v>
      </c>
      <c r="F3" s="18">
        <f t="shared" ref="F3:F22" si="1">IFERROR(INDEX($F$24:$F$28,MATCH(K3,$E$24:$E$28,0)),"")</f>
        <v>2000</v>
      </c>
      <c r="G3" s="18">
        <v>1000</v>
      </c>
      <c r="H3" s="18">
        <f t="shared" ref="H3:H22" si="2">SUM(F3:G3)</f>
        <v>3000</v>
      </c>
      <c r="K3">
        <f t="shared" ref="K3:K22" si="3">IF(E3&gt;=$D$24,VLOOKUP(E3,$D$24:$G$28,2,TRUE),)</f>
        <v>4.24</v>
      </c>
      <c r="L3">
        <f>IF(B3=Összesítő!$B$1,1,IF(Munka1!B3=Összesítő!$C$1,3,5))</f>
        <v>1</v>
      </c>
      <c r="M3">
        <f t="shared" ref="M3:M22" si="4">IF(E3&gt;=$D$24,1,)</f>
        <v>1</v>
      </c>
      <c r="N3">
        <f t="shared" ref="N3:N22" si="5">SUM(L3:M3)</f>
        <v>2</v>
      </c>
    </row>
    <row r="4" spans="1:14" x14ac:dyDescent="0.25">
      <c r="A4" s="5" t="s">
        <v>5</v>
      </c>
      <c r="B4" s="2" t="s">
        <v>6</v>
      </c>
      <c r="C4" s="2">
        <v>4.25</v>
      </c>
      <c r="D4" s="2">
        <v>4.38</v>
      </c>
      <c r="E4" s="2">
        <f t="shared" si="0"/>
        <v>4.32</v>
      </c>
      <c r="F4" s="18">
        <f t="shared" si="1"/>
        <v>3500</v>
      </c>
      <c r="G4" s="18"/>
      <c r="H4" s="18">
        <f t="shared" si="2"/>
        <v>3500</v>
      </c>
      <c r="K4">
        <f t="shared" si="3"/>
        <v>4.49</v>
      </c>
      <c r="L4">
        <f>IF(B4=Összesítő!$B$1,1,IF(Munka1!B4=Összesítő!$C$1,3,5))</f>
        <v>1</v>
      </c>
      <c r="M4">
        <f t="shared" si="4"/>
        <v>1</v>
      </c>
      <c r="N4">
        <f t="shared" si="5"/>
        <v>2</v>
      </c>
    </row>
    <row r="5" spans="1:14" x14ac:dyDescent="0.25">
      <c r="A5" s="5" t="s">
        <v>15</v>
      </c>
      <c r="B5" s="2" t="s">
        <v>6</v>
      </c>
      <c r="C5" s="2">
        <v>3.05</v>
      </c>
      <c r="D5" s="2">
        <v>4.12</v>
      </c>
      <c r="E5" s="2">
        <f t="shared" si="0"/>
        <v>3.59</v>
      </c>
      <c r="F5" s="18" t="str">
        <f t="shared" si="1"/>
        <v/>
      </c>
      <c r="G5" s="18">
        <v>2300</v>
      </c>
      <c r="H5" s="18">
        <f t="shared" si="2"/>
        <v>2300</v>
      </c>
      <c r="K5">
        <f t="shared" si="3"/>
        <v>0</v>
      </c>
      <c r="L5">
        <f>IF(B5=Összesítő!$B$1,1,IF(Munka1!B5=Összesítő!$C$1,3,5))</f>
        <v>1</v>
      </c>
      <c r="M5">
        <f t="shared" si="4"/>
        <v>0</v>
      </c>
      <c r="N5">
        <f t="shared" si="5"/>
        <v>1</v>
      </c>
    </row>
    <row r="6" spans="1:14" x14ac:dyDescent="0.25">
      <c r="A6" s="5" t="s">
        <v>23</v>
      </c>
      <c r="B6" s="2" t="s">
        <v>6</v>
      </c>
      <c r="C6" s="2">
        <v>4.42</v>
      </c>
      <c r="D6" s="2">
        <v>4.6500000000000004</v>
      </c>
      <c r="E6" s="2">
        <f t="shared" si="0"/>
        <v>4.54</v>
      </c>
      <c r="F6" s="18">
        <f t="shared" si="1"/>
        <v>5500</v>
      </c>
      <c r="G6" s="18">
        <v>2000</v>
      </c>
      <c r="H6" s="18">
        <f t="shared" si="2"/>
        <v>7500</v>
      </c>
      <c r="K6">
        <f t="shared" si="3"/>
        <v>4.74</v>
      </c>
      <c r="L6">
        <f>IF(B6=Összesítő!$B$1,1,IF(Munka1!B6=Összesítő!$C$1,3,5))</f>
        <v>1</v>
      </c>
      <c r="M6">
        <f t="shared" si="4"/>
        <v>1</v>
      </c>
      <c r="N6">
        <f t="shared" si="5"/>
        <v>2</v>
      </c>
    </row>
    <row r="7" spans="1:14" x14ac:dyDescent="0.25">
      <c r="A7" s="5" t="s">
        <v>17</v>
      </c>
      <c r="B7" s="2" t="s">
        <v>6</v>
      </c>
      <c r="C7" s="2">
        <v>4.6500000000000004</v>
      </c>
      <c r="D7" s="2">
        <v>4.3099999999999996</v>
      </c>
      <c r="E7" s="2">
        <f t="shared" si="0"/>
        <v>4.4800000000000004</v>
      </c>
      <c r="F7" s="18">
        <f t="shared" si="1"/>
        <v>3500</v>
      </c>
      <c r="G7" s="18">
        <v>1500</v>
      </c>
      <c r="H7" s="18">
        <f t="shared" si="2"/>
        <v>5000</v>
      </c>
      <c r="K7">
        <f t="shared" si="3"/>
        <v>4.49</v>
      </c>
      <c r="L7">
        <f>IF(B7=Összesítő!$B$1,1,IF(Munka1!B7=Összesítő!$C$1,3,5))</f>
        <v>1</v>
      </c>
      <c r="M7">
        <f t="shared" si="4"/>
        <v>1</v>
      </c>
      <c r="N7">
        <f t="shared" si="5"/>
        <v>2</v>
      </c>
    </row>
    <row r="8" spans="1:14" x14ac:dyDescent="0.25">
      <c r="A8" s="5" t="s">
        <v>14</v>
      </c>
      <c r="B8" s="2" t="s">
        <v>6</v>
      </c>
      <c r="C8" s="2">
        <v>4.8899999999999997</v>
      </c>
      <c r="D8" s="2">
        <v>4.8099999999999996</v>
      </c>
      <c r="E8" s="2">
        <f t="shared" si="0"/>
        <v>4.8499999999999996</v>
      </c>
      <c r="F8" s="18">
        <f t="shared" si="1"/>
        <v>8000</v>
      </c>
      <c r="G8" s="18"/>
      <c r="H8" s="18">
        <f t="shared" si="2"/>
        <v>8000</v>
      </c>
      <c r="K8">
        <f t="shared" si="3"/>
        <v>5</v>
      </c>
      <c r="L8">
        <f>IF(B8=Összesítő!$B$1,1,IF(Munka1!B8=Összesítő!$C$1,3,5))</f>
        <v>1</v>
      </c>
      <c r="M8">
        <f t="shared" si="4"/>
        <v>1</v>
      </c>
      <c r="N8">
        <f t="shared" si="5"/>
        <v>2</v>
      </c>
    </row>
    <row r="9" spans="1:14" x14ac:dyDescent="0.25">
      <c r="A9" s="5" t="s">
        <v>22</v>
      </c>
      <c r="B9" s="2" t="s">
        <v>6</v>
      </c>
      <c r="C9" s="2">
        <v>4.13</v>
      </c>
      <c r="D9" s="2">
        <v>4.5199999999999996</v>
      </c>
      <c r="E9" s="2">
        <f t="shared" si="0"/>
        <v>4.33</v>
      </c>
      <c r="F9" s="18">
        <f t="shared" si="1"/>
        <v>3500</v>
      </c>
      <c r="G9" s="18">
        <v>1000</v>
      </c>
      <c r="H9" s="18">
        <f t="shared" si="2"/>
        <v>4500</v>
      </c>
      <c r="K9">
        <f t="shared" si="3"/>
        <v>4.49</v>
      </c>
      <c r="L9">
        <f>IF(B9=Összesítő!$B$1,1,IF(Munka1!B9=Összesítő!$C$1,3,5))</f>
        <v>1</v>
      </c>
      <c r="M9">
        <f t="shared" si="4"/>
        <v>1</v>
      </c>
      <c r="N9">
        <f t="shared" si="5"/>
        <v>2</v>
      </c>
    </row>
    <row r="10" spans="1:14" x14ac:dyDescent="0.25">
      <c r="A10" s="5" t="s">
        <v>18</v>
      </c>
      <c r="B10" s="2" t="s">
        <v>6</v>
      </c>
      <c r="C10" s="2">
        <v>3.95</v>
      </c>
      <c r="D10" s="2">
        <v>4.41</v>
      </c>
      <c r="E10" s="2">
        <f t="shared" si="0"/>
        <v>4.18</v>
      </c>
      <c r="F10" s="18">
        <f t="shared" si="1"/>
        <v>2000</v>
      </c>
      <c r="G10" s="18">
        <v>1000</v>
      </c>
      <c r="H10" s="18">
        <f t="shared" si="2"/>
        <v>3000</v>
      </c>
      <c r="K10">
        <f t="shared" si="3"/>
        <v>4.24</v>
      </c>
      <c r="L10">
        <f>IF(B10=Összesítő!$B$1,1,IF(Munka1!B10=Összesítő!$C$1,3,5))</f>
        <v>1</v>
      </c>
      <c r="M10">
        <f t="shared" si="4"/>
        <v>1</v>
      </c>
      <c r="N10">
        <f t="shared" si="5"/>
        <v>2</v>
      </c>
    </row>
    <row r="11" spans="1:14" x14ac:dyDescent="0.25">
      <c r="A11" s="5" t="s">
        <v>20</v>
      </c>
      <c r="B11" s="2" t="s">
        <v>6</v>
      </c>
      <c r="C11" s="2">
        <v>3.55</v>
      </c>
      <c r="D11" s="2">
        <v>3.1</v>
      </c>
      <c r="E11" s="2">
        <f t="shared" si="0"/>
        <v>3.33</v>
      </c>
      <c r="F11" s="18" t="str">
        <f t="shared" si="1"/>
        <v/>
      </c>
      <c r="G11" s="18">
        <v>1300</v>
      </c>
      <c r="H11" s="18">
        <f t="shared" si="2"/>
        <v>1300</v>
      </c>
      <c r="K11">
        <f t="shared" si="3"/>
        <v>0</v>
      </c>
      <c r="L11">
        <f>IF(B11=Összesítő!$B$1,1,IF(Munka1!B11=Összesítő!$C$1,3,5))</f>
        <v>1</v>
      </c>
      <c r="M11">
        <f t="shared" si="4"/>
        <v>0</v>
      </c>
      <c r="N11">
        <f t="shared" si="5"/>
        <v>1</v>
      </c>
    </row>
    <row r="12" spans="1:14" x14ac:dyDescent="0.25">
      <c r="A12" s="5" t="s">
        <v>28</v>
      </c>
      <c r="B12" s="2" t="s">
        <v>8</v>
      </c>
      <c r="C12" s="2">
        <v>3.98</v>
      </c>
      <c r="D12" s="2">
        <v>3.65</v>
      </c>
      <c r="E12" s="2">
        <f t="shared" si="0"/>
        <v>3.82</v>
      </c>
      <c r="F12" s="18">
        <f t="shared" si="1"/>
        <v>1000</v>
      </c>
      <c r="G12" s="18"/>
      <c r="H12" s="18">
        <f t="shared" si="2"/>
        <v>1000</v>
      </c>
      <c r="K12">
        <f t="shared" si="3"/>
        <v>3.99</v>
      </c>
      <c r="L12">
        <f>IF(B12=Összesítő!$B$1,1,IF(Munka1!B12=Összesítő!$C$1,3,5))</f>
        <v>3</v>
      </c>
      <c r="M12">
        <f t="shared" si="4"/>
        <v>1</v>
      </c>
      <c r="N12">
        <f t="shared" si="5"/>
        <v>4</v>
      </c>
    </row>
    <row r="13" spans="1:14" x14ac:dyDescent="0.25">
      <c r="A13" s="5" t="s">
        <v>21</v>
      </c>
      <c r="B13" s="2" t="s">
        <v>8</v>
      </c>
      <c r="C13" s="2">
        <v>3.98</v>
      </c>
      <c r="D13" s="2">
        <v>3.54</v>
      </c>
      <c r="E13" s="2">
        <f t="shared" si="0"/>
        <v>3.76</v>
      </c>
      <c r="F13" s="18" t="str">
        <f t="shared" si="1"/>
        <v/>
      </c>
      <c r="G13" s="18"/>
      <c r="H13" s="18">
        <f t="shared" si="2"/>
        <v>0</v>
      </c>
      <c r="K13">
        <f t="shared" si="3"/>
        <v>0</v>
      </c>
      <c r="L13">
        <f>IF(B13=Összesítő!$B$1,1,IF(Munka1!B13=Összesítő!$C$1,3,5))</f>
        <v>3</v>
      </c>
      <c r="M13">
        <f t="shared" si="4"/>
        <v>0</v>
      </c>
      <c r="N13">
        <f t="shared" si="5"/>
        <v>3</v>
      </c>
    </row>
    <row r="14" spans="1:14" x14ac:dyDescent="0.25">
      <c r="A14" s="5" t="s">
        <v>9</v>
      </c>
      <c r="B14" s="2" t="s">
        <v>8</v>
      </c>
      <c r="C14" s="2">
        <v>4.8</v>
      </c>
      <c r="D14" s="2">
        <v>4.8099999999999996</v>
      </c>
      <c r="E14" s="2">
        <f t="shared" si="0"/>
        <v>4.8099999999999996</v>
      </c>
      <c r="F14" s="18">
        <f t="shared" si="1"/>
        <v>8000</v>
      </c>
      <c r="G14" s="18">
        <v>1300</v>
      </c>
      <c r="H14" s="18">
        <f t="shared" si="2"/>
        <v>9300</v>
      </c>
      <c r="K14">
        <f t="shared" si="3"/>
        <v>5</v>
      </c>
      <c r="L14">
        <f>IF(B14=Összesítő!$B$1,1,IF(Munka1!B14=Összesítő!$C$1,3,5))</f>
        <v>3</v>
      </c>
      <c r="M14">
        <f t="shared" si="4"/>
        <v>1</v>
      </c>
      <c r="N14">
        <f t="shared" si="5"/>
        <v>4</v>
      </c>
    </row>
    <row r="15" spans="1:14" x14ac:dyDescent="0.25">
      <c r="A15" s="5" t="s">
        <v>25</v>
      </c>
      <c r="B15" s="2" t="s">
        <v>8</v>
      </c>
      <c r="C15" s="2">
        <v>3.59</v>
      </c>
      <c r="D15" s="2">
        <v>3.12</v>
      </c>
      <c r="E15" s="2">
        <f t="shared" si="0"/>
        <v>3.36</v>
      </c>
      <c r="F15" s="18" t="str">
        <f t="shared" si="1"/>
        <v/>
      </c>
      <c r="G15" s="18">
        <v>1300</v>
      </c>
      <c r="H15" s="18">
        <f t="shared" si="2"/>
        <v>1300</v>
      </c>
      <c r="K15">
        <f t="shared" si="3"/>
        <v>0</v>
      </c>
      <c r="L15">
        <f>IF(B15=Összesítő!$B$1,1,IF(Munka1!B15=Összesítő!$C$1,3,5))</f>
        <v>3</v>
      </c>
      <c r="M15">
        <f t="shared" si="4"/>
        <v>0</v>
      </c>
      <c r="N15">
        <f t="shared" si="5"/>
        <v>3</v>
      </c>
    </row>
    <row r="16" spans="1:14" x14ac:dyDescent="0.25">
      <c r="A16" s="5" t="s">
        <v>7</v>
      </c>
      <c r="B16" s="2" t="s">
        <v>8</v>
      </c>
      <c r="C16" s="2">
        <v>3.48</v>
      </c>
      <c r="D16" s="2">
        <v>3.43</v>
      </c>
      <c r="E16" s="2">
        <f t="shared" si="0"/>
        <v>3.46</v>
      </c>
      <c r="F16" s="18" t="str">
        <f t="shared" si="1"/>
        <v/>
      </c>
      <c r="G16" s="18">
        <v>1500</v>
      </c>
      <c r="H16" s="18">
        <f t="shared" si="2"/>
        <v>1500</v>
      </c>
      <c r="K16">
        <f t="shared" si="3"/>
        <v>0</v>
      </c>
      <c r="L16">
        <f>IF(B16=Összesítő!$B$1,1,IF(Munka1!B16=Összesítő!$C$1,3,5))</f>
        <v>3</v>
      </c>
      <c r="M16">
        <f t="shared" si="4"/>
        <v>0</v>
      </c>
      <c r="N16">
        <f t="shared" si="5"/>
        <v>3</v>
      </c>
    </row>
    <row r="17" spans="1:14" x14ac:dyDescent="0.25">
      <c r="A17" s="5" t="s">
        <v>10</v>
      </c>
      <c r="B17" s="2" t="s">
        <v>11</v>
      </c>
      <c r="C17" s="2">
        <v>3.59</v>
      </c>
      <c r="D17" s="2">
        <v>3.35</v>
      </c>
      <c r="E17" s="2">
        <f t="shared" si="0"/>
        <v>3.47</v>
      </c>
      <c r="F17" s="18" t="str">
        <f>IFERROR(INDEX($F$24:$F$28,MATCH(K17,$E$24:$E$28,0)),"")</f>
        <v/>
      </c>
      <c r="G17" s="18"/>
      <c r="H17" s="18">
        <f t="shared" si="2"/>
        <v>0</v>
      </c>
      <c r="K17">
        <f t="shared" si="3"/>
        <v>0</v>
      </c>
      <c r="L17">
        <f>IF(B17=Összesítő!$B$1,1,IF(Munka1!B17=Összesítő!$C$1,3,5))</f>
        <v>5</v>
      </c>
      <c r="M17">
        <f t="shared" si="4"/>
        <v>0</v>
      </c>
      <c r="N17">
        <f t="shared" si="5"/>
        <v>5</v>
      </c>
    </row>
    <row r="18" spans="1:14" x14ac:dyDescent="0.25">
      <c r="A18" s="5" t="s">
        <v>12</v>
      </c>
      <c r="B18" s="2" t="s">
        <v>11</v>
      </c>
      <c r="C18" s="2">
        <v>2.6</v>
      </c>
      <c r="D18" s="2">
        <v>2.91</v>
      </c>
      <c r="E18" s="2">
        <f t="shared" si="0"/>
        <v>2.76</v>
      </c>
      <c r="F18" s="18" t="str">
        <f t="shared" si="1"/>
        <v/>
      </c>
      <c r="G18" s="18">
        <v>2600</v>
      </c>
      <c r="H18" s="18">
        <f t="shared" si="2"/>
        <v>2600</v>
      </c>
      <c r="K18">
        <f t="shared" si="3"/>
        <v>0</v>
      </c>
      <c r="L18">
        <f>IF(B18=Összesítő!$B$1,1,IF(Munka1!B18=Összesítő!$C$1,3,5))</f>
        <v>5</v>
      </c>
      <c r="M18">
        <f t="shared" si="4"/>
        <v>0</v>
      </c>
      <c r="N18">
        <f t="shared" si="5"/>
        <v>5</v>
      </c>
    </row>
    <row r="19" spans="1:14" x14ac:dyDescent="0.25">
      <c r="A19" s="5" t="s">
        <v>19</v>
      </c>
      <c r="B19" s="2" t="s">
        <v>11</v>
      </c>
      <c r="C19" s="2">
        <v>4.0199999999999996</v>
      </c>
      <c r="D19" s="2">
        <v>3.86</v>
      </c>
      <c r="E19" s="2">
        <f t="shared" si="0"/>
        <v>3.94</v>
      </c>
      <c r="F19" s="18">
        <f t="shared" si="1"/>
        <v>1000</v>
      </c>
      <c r="G19" s="18"/>
      <c r="H19" s="18">
        <f t="shared" si="2"/>
        <v>1000</v>
      </c>
      <c r="K19">
        <f t="shared" si="3"/>
        <v>3.99</v>
      </c>
      <c r="L19">
        <f>IF(B19=Összesítő!$B$1,1,IF(Munka1!B19=Összesítő!$C$1,3,5))</f>
        <v>5</v>
      </c>
      <c r="M19">
        <f t="shared" si="4"/>
        <v>1</v>
      </c>
      <c r="N19">
        <f t="shared" si="5"/>
        <v>6</v>
      </c>
    </row>
    <row r="20" spans="1:14" x14ac:dyDescent="0.25">
      <c r="A20" s="5" t="s">
        <v>24</v>
      </c>
      <c r="B20" s="2" t="s">
        <v>11</v>
      </c>
      <c r="C20" s="2">
        <v>4.0599999999999996</v>
      </c>
      <c r="D20" s="2">
        <v>3.53</v>
      </c>
      <c r="E20" s="2">
        <f t="shared" si="0"/>
        <v>3.8</v>
      </c>
      <c r="F20" s="18">
        <f t="shared" si="1"/>
        <v>1000</v>
      </c>
      <c r="G20" s="18"/>
      <c r="H20" s="18">
        <f t="shared" si="2"/>
        <v>1000</v>
      </c>
      <c r="K20">
        <f t="shared" si="3"/>
        <v>3.99</v>
      </c>
      <c r="L20">
        <f>IF(B20=Összesítő!$B$1,1,IF(Munka1!B20=Összesítő!$C$1,3,5))</f>
        <v>5</v>
      </c>
      <c r="M20">
        <f t="shared" si="4"/>
        <v>1</v>
      </c>
      <c r="N20">
        <f t="shared" si="5"/>
        <v>6</v>
      </c>
    </row>
    <row r="21" spans="1:14" x14ac:dyDescent="0.25">
      <c r="A21" s="5" t="s">
        <v>16</v>
      </c>
      <c r="B21" s="2" t="s">
        <v>11</v>
      </c>
      <c r="C21" s="2">
        <v>3.84</v>
      </c>
      <c r="D21" s="2">
        <v>4.3499999999999996</v>
      </c>
      <c r="E21" s="2">
        <f t="shared" si="0"/>
        <v>4.0999999999999996</v>
      </c>
      <c r="F21" s="18">
        <f t="shared" si="1"/>
        <v>2000</v>
      </c>
      <c r="G21" s="18"/>
      <c r="H21" s="18">
        <f t="shared" si="2"/>
        <v>2000</v>
      </c>
      <c r="K21">
        <f t="shared" si="3"/>
        <v>4.24</v>
      </c>
      <c r="L21">
        <f>IF(B21=Összesítő!$B$1,1,IF(Munka1!B21=Összesítő!$C$1,3,5))</f>
        <v>5</v>
      </c>
      <c r="M21">
        <f t="shared" si="4"/>
        <v>1</v>
      </c>
      <c r="N21">
        <f t="shared" si="5"/>
        <v>6</v>
      </c>
    </row>
    <row r="22" spans="1:14" x14ac:dyDescent="0.25">
      <c r="A22" s="6" t="s">
        <v>26</v>
      </c>
      <c r="B22" s="3" t="s">
        <v>11</v>
      </c>
      <c r="C22" s="3">
        <v>3.89</v>
      </c>
      <c r="D22" s="3">
        <v>4.05</v>
      </c>
      <c r="E22" s="3">
        <f t="shared" si="0"/>
        <v>3.97</v>
      </c>
      <c r="F22" s="18">
        <f t="shared" si="1"/>
        <v>1000</v>
      </c>
      <c r="G22" s="19">
        <v>5000</v>
      </c>
      <c r="H22" s="19">
        <f t="shared" si="2"/>
        <v>6000</v>
      </c>
      <c r="K22">
        <f t="shared" si="3"/>
        <v>3.99</v>
      </c>
      <c r="L22">
        <f>IF(B22=Összesítő!$B$1,1,IF(Munka1!B22=Összesítő!$C$1,3,5))</f>
        <v>5</v>
      </c>
      <c r="M22">
        <f t="shared" si="4"/>
        <v>1</v>
      </c>
      <c r="N22">
        <f t="shared" si="5"/>
        <v>6</v>
      </c>
    </row>
    <row r="23" spans="1:14" ht="15.75" thickBot="1" x14ac:dyDescent="0.3"/>
    <row r="24" spans="1:14" ht="15.75" thickTop="1" x14ac:dyDescent="0.25">
      <c r="D24" s="9">
        <v>3.8</v>
      </c>
      <c r="E24" s="10">
        <v>3.99</v>
      </c>
      <c r="F24" s="20">
        <v>1000</v>
      </c>
      <c r="G24" s="23"/>
    </row>
    <row r="25" spans="1:14" x14ac:dyDescent="0.25">
      <c r="D25" s="11">
        <v>4</v>
      </c>
      <c r="E25" s="7">
        <v>4.24</v>
      </c>
      <c r="F25" s="21">
        <v>2000</v>
      </c>
      <c r="G25" s="23"/>
    </row>
    <row r="26" spans="1:14" x14ac:dyDescent="0.25">
      <c r="D26" s="11">
        <v>4.25</v>
      </c>
      <c r="E26" s="7">
        <v>4.49</v>
      </c>
      <c r="F26" s="21">
        <v>3500</v>
      </c>
      <c r="G26" s="23"/>
    </row>
    <row r="27" spans="1:14" x14ac:dyDescent="0.25">
      <c r="D27" s="11">
        <v>4.5</v>
      </c>
      <c r="E27" s="7">
        <v>4.74</v>
      </c>
      <c r="F27" s="21">
        <v>5500</v>
      </c>
      <c r="G27" s="23"/>
    </row>
    <row r="28" spans="1:14" ht="15.75" thickBot="1" x14ac:dyDescent="0.3">
      <c r="D28" s="12">
        <v>4.75</v>
      </c>
      <c r="E28" s="13">
        <v>5</v>
      </c>
      <c r="F28" s="22">
        <v>8000</v>
      </c>
      <c r="G28" s="23"/>
    </row>
    <row r="29" spans="1:14" ht="15.75" thickTop="1" x14ac:dyDescent="0.25"/>
  </sheetData>
  <sortState xmlns:xlrd2="http://schemas.microsoft.com/office/spreadsheetml/2017/richdata2" ref="A2:G22">
    <sortCondition ref="B2:B22"/>
    <sortCondition ref="A2:A2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13A-3442-417A-84C7-14C6D33D43BB}">
  <dimension ref="A1:D9"/>
  <sheetViews>
    <sheetView tabSelected="1" workbookViewId="0">
      <selection activeCell="K14" sqref="K14"/>
    </sheetView>
  </sheetViews>
  <sheetFormatPr defaultColWidth="22.85546875" defaultRowHeight="15" x14ac:dyDescent="0.25"/>
  <cols>
    <col min="2" max="2" width="11.140625" customWidth="1"/>
    <col min="3" max="3" width="11.7109375" customWidth="1"/>
    <col min="4" max="4" width="12" customWidth="1"/>
  </cols>
  <sheetData>
    <row r="1" spans="1:4" x14ac:dyDescent="0.25">
      <c r="A1" s="27"/>
      <c r="B1" s="26" t="s">
        <v>6</v>
      </c>
      <c r="C1" s="26" t="s">
        <v>8</v>
      </c>
      <c r="D1" s="14" t="s">
        <v>11</v>
      </c>
    </row>
    <row r="2" spans="1:4" x14ac:dyDescent="0.25">
      <c r="A2" s="24" t="s">
        <v>32</v>
      </c>
      <c r="B2" s="28">
        <f>COUNTIF(Munka1!$B$2:$B$22,Összesítő!B$1)</f>
        <v>10</v>
      </c>
      <c r="C2" s="28">
        <f>COUNTIF(Munka1!$B$2:$B$22,Összesítő!C$1)</f>
        <v>5</v>
      </c>
      <c r="D2" s="28">
        <f>COUNTIF(Munka1!$B$2:$B$22,Összesítő!D$1)</f>
        <v>6</v>
      </c>
    </row>
    <row r="3" spans="1:4" x14ac:dyDescent="0.25">
      <c r="A3" s="24" t="s">
        <v>33</v>
      </c>
      <c r="B3" s="28">
        <f>COUNTIF(Munka1!$N$2:$N$22,2)</f>
        <v>8</v>
      </c>
      <c r="C3" s="28">
        <f>COUNTIF(Munka1!$N$2:$N$22,4)</f>
        <v>2</v>
      </c>
      <c r="D3" s="28">
        <f>COUNTIF(Munka1!$N$2:$N$22,6)</f>
        <v>4</v>
      </c>
    </row>
    <row r="4" spans="1:4" x14ac:dyDescent="0.25">
      <c r="A4" s="24" t="s">
        <v>34</v>
      </c>
      <c r="B4" s="28">
        <f>SUMIF(Munka1!$B$2:$B$22,Összesítő!B$1,Munka1!$F$2:$F$22)</f>
        <v>31500</v>
      </c>
      <c r="C4" s="28">
        <f>SUMIF(Munka1!$B$2:$B$22,Összesítő!C$1,Munka1!$F$2:$F$22)</f>
        <v>9000</v>
      </c>
      <c r="D4" s="28">
        <f>SUMIF(Munka1!$B$2:$B$22,Összesítő!D$1,Munka1!$F$2:$F$22)</f>
        <v>5000</v>
      </c>
    </row>
    <row r="5" spans="1:4" x14ac:dyDescent="0.25">
      <c r="A5" s="15" t="s">
        <v>35</v>
      </c>
      <c r="B5" s="28">
        <f>SUMIF(Munka1!$B$2:$B$22,Összesítő!B$1,Munka1!$G$2:$G$22)</f>
        <v>10100</v>
      </c>
      <c r="C5" s="28">
        <f>SUMIF(Munka1!$B$2:$B$22,Összesítő!C$1,Munka1!$G$2:$G$22)</f>
        <v>4100</v>
      </c>
      <c r="D5" s="28">
        <f>SUMIF(Munka1!$B$2:$B$22,Összesítő!D$1,Munka1!$G$2:$G$22)</f>
        <v>7600</v>
      </c>
    </row>
    <row r="6" spans="1:4" x14ac:dyDescent="0.25">
      <c r="A6" s="27" t="s">
        <v>36</v>
      </c>
      <c r="B6" s="26">
        <f>SUM(B4:B5)</f>
        <v>41600</v>
      </c>
      <c r="C6" s="26">
        <f t="shared" ref="C6:D6" si="0">SUM(C4:C5)</f>
        <v>13100</v>
      </c>
      <c r="D6" s="26">
        <f t="shared" si="0"/>
        <v>12600</v>
      </c>
    </row>
    <row r="7" spans="1:4" x14ac:dyDescent="0.25">
      <c r="A7" s="25"/>
      <c r="B7" s="25"/>
      <c r="C7" s="23"/>
    </row>
    <row r="8" spans="1:4" x14ac:dyDescent="0.25">
      <c r="A8" s="8"/>
      <c r="B8" s="8"/>
      <c r="C8" s="8"/>
    </row>
    <row r="9" spans="1:4" x14ac:dyDescent="0.25">
      <c r="A9" s="8"/>
      <c r="B9" s="8"/>
      <c r="C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Összesítő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Ötvösné Tóth Edina</dc:creator>
  <cp:lastModifiedBy>Ötvösné Tóth Edina</cp:lastModifiedBy>
  <dcterms:created xsi:type="dcterms:W3CDTF">2015-06-05T18:19:34Z</dcterms:created>
  <dcterms:modified xsi:type="dcterms:W3CDTF">2022-11-13T08:14:37Z</dcterms:modified>
</cp:coreProperties>
</file>