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_rels/drawing12.xml.rels" ContentType="application/vnd.openxmlformats-package.relationships+xml"/>
  <Override PartName="/xl/drawings/_rels/drawing13.xml.rels" ContentType="application/vnd.openxmlformats-package.relationships+xml"/>
  <Override PartName="/xl/drawings/_rels/drawing14.xml.rels" ContentType="application/vnd.openxmlformats-package.relationships+xml"/>
  <Override PartName="/xl/drawings/_rels/drawing15.xml.rels" ContentType="application/vnd.openxmlformats-package.relationships+xml"/>
  <Override PartName="/xl/drawings/_rels/drawing16.xml.rels" ContentType="application/vnd.openxmlformats-package.relationships+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media/image1.png" ContentType="image/png"/>
  <Override PartName="/xl/media/image2.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ndards Assessment" sheetId="1" state="visible" r:id="rId3"/>
    <sheet name="Safety Management program" sheetId="2" state="visible" r:id="rId4"/>
    <sheet name="Chemical Risk Management" sheetId="3" state="visible" r:id="rId5"/>
    <sheet name="Fire Risk Management" sheetId="4" state="visible" r:id="rId6"/>
    <sheet name="Machines in motion" sheetId="5" state="visible" r:id="rId7"/>
    <sheet name="Work at height" sheetId="6" state="visible" r:id="rId8"/>
    <sheet name="Vehicle safety" sheetId="7" state="visible" r:id="rId9"/>
    <sheet name="Handling" sheetId="8" state="visible" r:id="rId10"/>
    <sheet name="Occupational Hygiene" sheetId="9" state="visible" r:id="rId11"/>
    <sheet name="LOTO" sheetId="10" state="visible" r:id="rId12"/>
    <sheet name="Confined Spaces" sheetId="11" state="visible" r:id="rId13"/>
    <sheet name="Natural disasters" sheetId="12" state="visible" r:id="rId14"/>
    <sheet name="Contractors" sheetId="13" state="visible" r:id="rId15"/>
    <sheet name="Medical &amp; First Aid" sheetId="14" state="visible" r:id="rId16"/>
    <sheet name="Electrical Safety" sheetId="15" state="visible" r:id="rId17"/>
    <sheet name="Grain Handling Facilities" sheetId="16" state="visible" r:id="rId18"/>
  </sheets>
  <externalReferences>
    <externalReference r:id="rId19"/>
  </externalReferences>
  <definedNames>
    <definedName function="false" hidden="true" localSheetId="2" name="_xlnm._FilterDatabase" vbProcedure="false">'Chemical Risk Management'!$C$6:$F$55</definedName>
    <definedName function="false" hidden="false" localSheetId="3" name="_xlnm.Print_Area" vbProcedure="false">'Fire Risk Management'!$A$6:$E$53</definedName>
    <definedName function="false" hidden="false" name="Criteria" vbProcedure="false">'Standards Assessment'!$B$78:$B$81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<sst xmlns="http://schemas.openxmlformats.org/spreadsheetml/2006/main" count="969" uniqueCount="608">
  <si>
    <t xml:space="preserve">Regulatory compliance tool</t>
  </si>
  <si>
    <t xml:space="preserve">Site name:</t>
  </si>
  <si>
    <t xml:space="preserve">Assessor:</t>
  </si>
  <si>
    <t xml:space="preserve">Date:</t>
  </si>
  <si>
    <t xml:space="preserve">SITE OVERALL SCORE</t>
  </si>
  <si>
    <t xml:space="preserve">Management</t>
  </si>
  <si>
    <t xml:space="preserve">Hazard identification, risk assessment and control</t>
  </si>
  <si>
    <t xml:space="preserve">Training, communication and awareness</t>
  </si>
  <si>
    <t xml:space="preserve">Conception, installation and maintenace</t>
  </si>
  <si>
    <t xml:space="preserve">Occurrence response</t>
  </si>
  <si>
    <t xml:space="preserve">Overall implementation</t>
  </si>
  <si>
    <t xml:space="preserve">Total implementation</t>
  </si>
  <si>
    <t xml:space="preserve">Safety Management Program</t>
  </si>
  <si>
    <t xml:space="preserve">Chemical Risk Management</t>
  </si>
  <si>
    <t xml:space="preserve">Fire Risk Management</t>
  </si>
  <si>
    <t xml:space="preserve">Machines in motion</t>
  </si>
  <si>
    <t xml:space="preserve">Work at height</t>
  </si>
  <si>
    <t xml:space="preserve">Vehicle safety</t>
  </si>
  <si>
    <t xml:space="preserve">Handling</t>
  </si>
  <si>
    <t xml:space="preserve">Occupational Hygiene</t>
  </si>
  <si>
    <t xml:space="preserve">LOTO</t>
  </si>
  <si>
    <t xml:space="preserve">Confined spaces</t>
  </si>
  <si>
    <t xml:space="preserve">Contractors</t>
  </si>
  <si>
    <t xml:space="preserve">Natural disasters</t>
  </si>
  <si>
    <t xml:space="preserve">Medical &amp; First Aid</t>
  </si>
  <si>
    <t xml:space="preserve">Electrical safety</t>
  </si>
  <si>
    <t xml:space="preserve">Grain Handling Facilities</t>
  </si>
  <si>
    <t xml:space="preserve">Global Score</t>
  </si>
  <si>
    <t xml:space="preserve">Not at all</t>
  </si>
  <si>
    <t xml:space="preserve">Partially achieved</t>
  </si>
  <si>
    <t xml:space="preserve">Totally achieved</t>
  </si>
  <si>
    <t xml:space="preserve">Not applicable</t>
  </si>
  <si>
    <t xml:space="preserve">This self-assessment grid is intended to measure the achievement of the "Safety Management Program" safety standard through Leadership, Procedures and Work Violence.</t>
  </si>
  <si>
    <t xml:space="preserve">Through a few questions structured in 5 chapters, the objective is to evaluate a situation, to determine improvement paths and to elaborate an action program.</t>
  </si>
  <si>
    <t xml:space="preserve">Categories</t>
  </si>
  <si>
    <t xml:space="preserve">Questions</t>
  </si>
  <si>
    <t xml:space="preserve">Response</t>
  </si>
  <si>
    <t xml:space="preserve">Objectives</t>
  </si>
  <si>
    <t xml:space="preserve">Have you implemented a written procedure for this standard? 
Have you implemented a system to enforce this standard? 
Is the written procedure annually updated by responsible? 
</t>
  </si>
  <si>
    <t xml:space="preserve">The site has management structures, established procedures and determined the roles and responsibilities of each.</t>
  </si>
  <si>
    <t xml:space="preserve">REF</t>
  </si>
  <si>
    <t xml:space="preserve">FM-10674</t>
  </si>
  <si>
    <t xml:space="preserve">Is the procedure known? Ask a random employee</t>
  </si>
  <si>
    <t xml:space="preserve">Are the Global HMC Health &amp; Safety Annual Objectives declined locally? </t>
  </si>
  <si>
    <t xml:space="preserve">Does site manager shall review progress on implementation of EHS requirements at least once in a quarter?</t>
  </si>
  <si>
    <t xml:space="preserve">Do employees and management at all levels participate in setting site EHS Objectives?</t>
  </si>
  <si>
    <t xml:space="preserve">Is there a process in place to enforce the use of safety work practices and procedures across all risks (Hot Work, Permit to Work System…)? </t>
  </si>
  <si>
    <r>
      <rPr>
        <sz val="7"/>
        <color theme="1"/>
        <rFont val="Times New Roman"/>
        <family val="1"/>
        <charset val="1"/>
      </rPr>
      <t xml:space="preserve"> </t>
    </r>
    <r>
      <rPr>
        <sz val="11"/>
        <color theme="1"/>
        <rFont val="Calibri"/>
        <family val="2"/>
        <charset val="1"/>
      </rPr>
      <t xml:space="preserve">Are employees encouraged to participate in EHS program activities (examples: inspection, investigations, contests, etc.)?</t>
    </r>
  </si>
  <si>
    <t xml:space="preserve">Is there a list of employee’s participants/members for each team/committee that is readily available to employees?</t>
  </si>
  <si>
    <t xml:space="preserve">Has the organization designated an executive leader and an interprofessional team/committee to be responsible for policy enactment and resolution of conflicts and infractions?</t>
  </si>
  <si>
    <t xml:space="preserve">All corrective measures for deficiencies of Unsafe conditions shall be implemented within a reasonable time?</t>
  </si>
  <si>
    <t xml:space="preserve">Have the legal requirements concerning the work of young workers been identified and are they being followed?</t>
  </si>
  <si>
    <t xml:space="preserve">Hazard identification risk assessment and control</t>
  </si>
  <si>
    <t xml:space="preserve">Are corrective actions identified during compliance audits and regulatory inspections tracked to completion and verified by re-inspection?</t>
  </si>
  <si>
    <t xml:space="preserve">The site has an updated risk assessment and management program in place</t>
  </si>
  <si>
    <t xml:space="preserve">Do employee safety committees/teams identify action items and track items to completion?</t>
  </si>
  <si>
    <t xml:space="preserve">Is there a clear policy for risk assessment of high-hazard operational and maintenance activities and their control procedures?</t>
  </si>
  <si>
    <t xml:space="preserve">Has the risk of workplace violence been assessed (criminal intent, client, worker on worker, personal relationship)? </t>
  </si>
  <si>
    <t xml:space="preserve">Training, communication, and awareness</t>
  </si>
  <si>
    <t xml:space="preserve">Are written Safety Essentials and Health &amp; Safety policy readily available and communicated to all employees?</t>
  </si>
  <si>
    <t xml:space="preserve">The site raises awareness, provides training and communicates information to employees</t>
  </si>
  <si>
    <t xml:space="preserve">Does committee/team communicate EHS issues to employees (examples: through newsletters, postings, policy, meetings, bulletin boards, email, web, etc.)?</t>
  </si>
  <si>
    <t xml:space="preserve">Does the organization have a communication program to raise awareness about work violence?</t>
  </si>
  <si>
    <t xml:space="preserve">Does EHS training needs of all managers and employees including of service providers are systematically identified? </t>
  </si>
  <si>
    <t xml:space="preserve">Trained on all the risks including EHS Induction on the job specific training are provided to all new joiners in the site? </t>
  </si>
  <si>
    <t xml:space="preserve">Conception, installation, and maintenance</t>
  </si>
  <si>
    <t xml:space="preserve">Does the site organize regular audit/inspection to ensure its safety operational program stays updated (periodic inspection, internal review, emergency exercise…)?</t>
  </si>
  <si>
    <t xml:space="preserve">The site understands the risk from the design of the premises or installs the premises in accordance with the risk management and has an equipment maintenance program</t>
  </si>
  <si>
    <t xml:space="preserve">Does the organization have trained facilitators who can respond to psychological hazards?</t>
  </si>
  <si>
    <t xml:space="preserve">The site has management solutions in place when the risk occurs or has occured</t>
  </si>
  <si>
    <t xml:space="preserve">Does the organization provide support to individuals who have been the target of psychological hazards (Peer Support, Employee Assistance Programs etc.)? </t>
  </si>
  <si>
    <t xml:space="preserve">This self-assessment grid is intended to measure the achievement of the "Chemical Risk Management" safety standard.
Through a few questions structured in 4 chapters, the objective is to evaluate a situation, to determine improvement paths and to elaborate an action program.</t>
  </si>
  <si>
    <r>
      <rPr>
        <sz val="11"/>
        <rFont val="Calibri"/>
        <family val="2"/>
        <charset val="1"/>
      </rPr>
      <t xml:space="preserve">Have</t>
    </r>
    <r>
      <rPr>
        <sz val="11"/>
        <color rgb="FF000000"/>
        <rFont val="Calibri"/>
        <family val="2"/>
        <charset val="1"/>
      </rPr>
      <t xml:space="preserve"> you implemented a written procedure for this standard?  
</t>
    </r>
    <r>
      <rPr>
        <sz val="11"/>
        <rFont val="Calibri"/>
        <family val="2"/>
        <charset val="1"/>
      </rPr>
      <t xml:space="preserve">Has a person been assigned accountability for implementing and maintaining each requirement of this Safety Standard? 
Have you implemented a system to enforce the standard? 
Is the written procedure annually updated by responsible? </t>
    </r>
  </si>
  <si>
    <t xml:space="preserve">Introduction New Chemical Product</t>
  </si>
  <si>
    <t xml:space="preserve">CMR Tracking Sheet</t>
  </si>
  <si>
    <t xml:space="preserve">Are there procedures in place for:</t>
  </si>
  <si>
    <t xml:space="preserve">purchase </t>
  </si>
  <si>
    <t xml:space="preserve">Storage</t>
  </si>
  <si>
    <t xml:space="preserve">Substitution </t>
  </si>
  <si>
    <t xml:space="preserve">Disposal</t>
  </si>
  <si>
    <t xml:space="preserve">Exposure measures</t>
  </si>
  <si>
    <t xml:space="preserve">Protective measures</t>
  </si>
  <si>
    <t xml:space="preserve">Training and information measures</t>
  </si>
  <si>
    <t xml:space="preserve">Employee health monitoring measures</t>
  </si>
  <si>
    <t xml:space="preserve">Is there a procedure for integrating and validating new PPE?</t>
  </si>
  <si>
    <t xml:space="preserve">Do you have an up-to-date chemical inventory?</t>
  </si>
  <si>
    <t xml:space="preserve">Is the area supervisor/chemical stock controller notified of new chemical purchases?</t>
  </si>
  <si>
    <t xml:space="preserve">Are there appropriate levels of oversight for purchase approvals for hazardous chemicals in place?</t>
  </si>
  <si>
    <r>
      <rPr>
        <sz val="11"/>
        <color theme="1"/>
        <rFont val="Calibri"/>
        <family val="2"/>
        <charset val="1"/>
      </rPr>
      <t xml:space="preserve">Have routine work areas with chemical risk been identified </t>
    </r>
    <r>
      <rPr>
        <u val="single"/>
        <sz val="11"/>
        <color theme="1"/>
        <rFont val="Calibri"/>
        <family val="2"/>
        <charset val="1"/>
      </rPr>
      <t xml:space="preserve">and</t>
    </r>
    <r>
      <rPr>
        <sz val="11"/>
        <color theme="1"/>
        <rFont val="Calibri"/>
        <family val="2"/>
        <charset val="1"/>
      </rPr>
      <t xml:space="preserve"> documented?</t>
    </r>
  </si>
  <si>
    <r>
      <rPr>
        <sz val="11"/>
        <color rgb="FF000000"/>
        <rFont val="Calibri"/>
        <family val="2"/>
        <charset val="1"/>
      </rPr>
      <t xml:space="preserve">Are safety data sheets </t>
    </r>
    <r>
      <rPr>
        <u val="single"/>
        <sz val="11"/>
        <color rgb="FF000000"/>
        <rFont val="Calibri"/>
        <family val="2"/>
        <charset val="1"/>
      </rPr>
      <t xml:space="preserve">less than 3 years old</t>
    </r>
    <r>
      <rPr>
        <sz val="11"/>
        <color rgb="FF000000"/>
        <rFont val="Calibri"/>
        <family val="2"/>
        <charset val="1"/>
      </rPr>
      <t xml:space="preserve"> available for </t>
    </r>
    <r>
      <rPr>
        <u val="single"/>
        <sz val="11"/>
        <color rgb="FF000000"/>
        <rFont val="Calibri"/>
        <family val="2"/>
        <charset val="1"/>
      </rPr>
      <t xml:space="preserve">all</t>
    </r>
    <r>
      <rPr>
        <sz val="11"/>
        <color rgb="FF000000"/>
        <rFont val="Calibri"/>
        <family val="2"/>
        <charset val="1"/>
      </rPr>
      <t xml:space="preserve"> chemicals?</t>
    </r>
  </si>
  <si>
    <t xml:space="preserve">Are all chemical containers labeled?</t>
  </si>
  <si>
    <t xml:space="preserve">Are all adapted PPE provided?</t>
  </si>
  <si>
    <t xml:space="preserve">Are PPE worn/used correctly? </t>
  </si>
  <si>
    <t xml:space="preserve">Are the PPEs stored in suitable rooms?</t>
  </si>
  <si>
    <t xml:space="preserve">Are all chemicals waste correctly stored and according to compatibility? </t>
  </si>
  <si>
    <t xml:space="preserve">Are there appropriate disposal pathways for chemicals and related waste? </t>
  </si>
  <si>
    <t xml:space="preserve">Have the operators who use chemical products had training on chemical risks? (Take an employee at random and ask to see the training certificate or attendance sheet)</t>
  </si>
  <si>
    <t xml:space="preserve">Do the applicators of phytosanitary products have the Certiphyto? (Take an employee at random and ask to see the certificate)</t>
  </si>
  <si>
    <t xml:space="preserve">If chemicals are used that require a re-entry time, is this time reported?</t>
  </si>
  <si>
    <t xml:space="preserve">Is training provided to staff in the event of spills and environmental contamination by chemical incidents?</t>
  </si>
  <si>
    <t xml:space="preserve">Are the rules of hygiene (no drinking, no eating, no smoking) reminded?</t>
  </si>
  <si>
    <t xml:space="preserve">Do all workers know where SDS are and have access?</t>
  </si>
  <si>
    <t xml:space="preserve">Is training provided to personnel in the event of accidental human exposure to a chemical?</t>
  </si>
  <si>
    <t xml:space="preserve">Are areas where chemicals are used and stored restricted from entry to the public and/or locked and secured?</t>
  </si>
  <si>
    <t xml:space="preserve">Are all chemicals correctly stored and according to compatibility?</t>
  </si>
  <si>
    <t xml:space="preserve">Is the material of the retention bins compatible with the storage of chemicals? </t>
  </si>
  <si>
    <t xml:space="preserve">If there are flammable products, is the ventilation of the premises adequate?</t>
  </si>
  <si>
    <t xml:space="preserve">Are there bunding or spill trays for the storage of hazardous liquids?</t>
  </si>
  <si>
    <t xml:space="preserve">Occurence response</t>
  </si>
  <si>
    <t xml:space="preserve">Are portable showers available and controlled in the event of a water cut? </t>
  </si>
  <si>
    <t xml:space="preserve">Is there an eyewash station and emergency shower in chemical use or storage areas? Check accessibility, travel time (10 s max)</t>
  </si>
  <si>
    <t xml:space="preserve">Are the eyewash stations weekly checked?  If so, is the record check available?</t>
  </si>
  <si>
    <r>
      <rPr>
        <sz val="7"/>
        <color rgb="FF000000"/>
        <rFont val="Times New Roman"/>
        <family val="1"/>
        <charset val="1"/>
      </rPr>
      <t xml:space="preserve"> </t>
    </r>
    <r>
      <rPr>
        <sz val="11"/>
        <color rgb="FF000000"/>
        <rFont val="Calibri"/>
        <family val="2"/>
        <charset val="1"/>
      </rPr>
      <t xml:space="preserve">Are the emergency showers weekly checked?  If so, is the record check available?</t>
    </r>
  </si>
  <si>
    <t xml:space="preserve">Are the bacteriological controls of the showers done annually? If so, is the record available?</t>
  </si>
  <si>
    <t xml:space="preserve">Are the water valves of the emergency showers blocked in an open position?</t>
  </si>
  <si>
    <t xml:space="preserve">Are hazards and incidents for hazardous chemical exposure able to be reported by all workers?</t>
  </si>
  <si>
    <t xml:space="preserve">Are emergency numbers, evacuation plans and contact information posted?</t>
  </si>
  <si>
    <t xml:space="preserve">This self-assessment grid is intended to measure the achievement of the "Fire Risk Management" safety standard.</t>
  </si>
  <si>
    <t xml:space="preserve">Commentaires</t>
  </si>
  <si>
    <r>
      <rPr>
        <sz val="11"/>
        <rFont val="Calibri"/>
        <family val="2"/>
        <charset val="1"/>
      </rPr>
      <t xml:space="preserve">Have</t>
    </r>
    <r>
      <rPr>
        <sz val="11"/>
        <color rgb="FF000000"/>
        <rFont val="Calibri"/>
        <family val="2"/>
        <charset val="1"/>
      </rPr>
      <t xml:space="preserve"> you implemented a written procedure for this standard?  
</t>
    </r>
    <r>
      <rPr>
        <sz val="11"/>
        <rFont val="Calibri"/>
        <family val="2"/>
        <charset val="1"/>
      </rPr>
      <t xml:space="preserve">Has a person been assigned accountability for implementing and maintaining each requirement of this Safety Standard? 
Have you implemented a system to enforce the standard? 
Is the written procedure annually updated by responsible?</t>
    </r>
  </si>
  <si>
    <t xml:space="preserve">Does the fire risk procedure involve :</t>
  </si>
  <si>
    <t xml:space="preserve">eliminating the causes of fire (action on combustible products and sources of ignition) by implementing both technical and organizational measures</t>
  </si>
  <si>
    <t xml:space="preserve">limit the extent of human and material consequences (effective detection, evacuation means, internal controls) </t>
  </si>
  <si>
    <t xml:space="preserve">facilitate evacuation and emergency response.</t>
  </si>
  <si>
    <t xml:space="preserve">Is there a registration procedure for hot work permits?</t>
  </si>
  <si>
    <t xml:space="preserve">Is there a specific fire energy action plan for the site? Including actions for chemical fire.</t>
  </si>
  <si>
    <t xml:space="preserve">Intérêt</t>
  </si>
  <si>
    <t xml:space="preserve">Is a Fire Risk Assessment in place?</t>
  </si>
  <si>
    <t xml:space="preserve">Is the fire risk assessment annually reviewed?</t>
  </si>
  <si>
    <t xml:space="preserve">Are the storage areas for combustible materials identified?</t>
  </si>
  <si>
    <t xml:space="preserve">Are pressurized aerosols, whether flammable or not, stored separately?</t>
  </si>
  <si>
    <t xml:space="preserve">Are all fire safety devices labeled according to regulatory requirements?</t>
  </si>
  <si>
    <t xml:space="preserve">Does signage in flammable or fire hazards areas meet regulatory requirements</t>
  </si>
  <si>
    <t xml:space="preserve">Is the relevant firefighting equipment (fire blanket, extinguisher, hose reel, etc.) installed, accessible, clear of obstruction, and labelled accordingly?</t>
  </si>
  <si>
    <t xml:space="preserve">Are there adequate portable fire extinguishers?</t>
  </si>
  <si>
    <t xml:space="preserve">Are there integrated fire alarm automatic systems in each building?</t>
  </si>
  <si>
    <t xml:space="preserve">Is each building equipped with a manual fire alarm system?</t>
  </si>
  <si>
    <t xml:space="preserve">Have all site workers been provided and trained with a fire safe guidance?</t>
  </si>
  <si>
    <t xml:space="preserve">The site raises awareness, provides training and communicates information to employees.</t>
  </si>
  <si>
    <t xml:space="preserve">Are fire drills conducted annually?</t>
  </si>
  <si>
    <t xml:space="preserve">Are the smoking areas identified?</t>
  </si>
  <si>
    <t xml:space="preserve">Have the fire alarms been tested annually?</t>
  </si>
  <si>
    <t xml:space="preserve">Are there adequate fire escape routes and emergency exits signs available? </t>
  </si>
  <si>
    <r>
      <rPr>
        <b val="true"/>
        <sz val="11"/>
        <color rgb="FF000000"/>
        <rFont val="Calibri"/>
        <family val="2"/>
        <charset val="1"/>
      </rPr>
      <t xml:space="preserve">Conception, installation, and maintenance</t>
    </r>
    <r>
      <rPr>
        <sz val="11"/>
        <color rgb="FF000000"/>
        <rFont val="Calibri"/>
        <family val="2"/>
        <charset val="1"/>
      </rPr>
      <t xml:space="preserve"> </t>
    </r>
  </si>
  <si>
    <t xml:space="preserve">Are wooden pallets that are to be stored outside stored at least 10m from buildings?</t>
  </si>
  <si>
    <t xml:space="preserve">Are working areas maintained neat and clean? </t>
  </si>
  <si>
    <t xml:space="preserve">Are all entries and exit routes free of obstructions?</t>
  </si>
  <si>
    <t xml:space="preserve">The site does not burn any products intended for disposal?</t>
  </si>
  <si>
    <t xml:space="preserve">Has the need for a sprinkler system been evaluated? </t>
  </si>
  <si>
    <t xml:space="preserve">Si oui,  répondre Totally</t>
  </si>
  <si>
    <t xml:space="preserve">If the site has an automatic sprinkler system, has it been designed and validated with a control office? </t>
  </si>
  <si>
    <t xml:space="preserve">If an automatic sprinkler system is installed, do staff check daily to ensure that there are no alarms indicating a system failure? </t>
  </si>
  <si>
    <t xml:space="preserve">If a sprinkler system is used, does the staff ensure that : </t>
  </si>
  <si>
    <t xml:space="preserve">Checking the level of the reserves </t>
  </si>
  <si>
    <t xml:space="preserve">Checking the automatic start-up of the pumps and recording the starting pressures </t>
  </si>
  <si>
    <t xml:space="preserve">Testing the operation of the pumps for at least 20 minutes </t>
  </si>
  <si>
    <t xml:space="preserve">Replacement of pressure gauge charts </t>
  </si>
  <si>
    <t xml:space="preserve">Operation of the hydraulic hinge </t>
  </si>
  <si>
    <t xml:space="preserve">Control of alarm reports </t>
  </si>
  <si>
    <t xml:space="preserve">Is there a minimum of two fire escape routes from site?</t>
  </si>
  <si>
    <t xml:space="preserve">voies d'évacuation accessible</t>
  </si>
  <si>
    <t xml:space="preserve">Are the escape routes included in the fire safety plan?</t>
  </si>
  <si>
    <t xml:space="preserve">Are escape routes and emergency exits clear and easily accessible?</t>
  </si>
  <si>
    <t xml:space="preserve">Have the escape routes and emergency exits been reviewed recently?</t>
  </si>
  <si>
    <t xml:space="preserve">Is there a business continuity plan?</t>
  </si>
  <si>
    <t xml:space="preserve">This self-assessment grid is intended to measure the achievement of the "Machines in motion" safety standard.</t>
  </si>
  <si>
    <t xml:space="preserve">these procedures concern :</t>
  </si>
  <si>
    <t xml:space="preserve">machine safety: selection, installation, training, modification</t>
  </si>
  <si>
    <t xml:space="preserve">machine conformity: new purchase, rental, modification, scrapping</t>
  </si>
  <si>
    <t xml:space="preserve">machine maintenance: checking, commissioning and restarting, maintenance</t>
  </si>
  <si>
    <t xml:space="preserve">Have appropriate non-LOTO standards been established for the use of moving machinery? These rules concern dress, jewelry, use of phones and headphones, wearing of hair </t>
  </si>
  <si>
    <t xml:space="preserve">Has a safety device been installed on the moving machines that could cause damage? </t>
  </si>
  <si>
    <t xml:space="preserve">Machines are inspected for guarding compliance at least once a year, or more often if necessary? </t>
  </si>
  <si>
    <t xml:space="preserve">Is the necessary PPE available and worn (ask a random employee)? </t>
  </si>
  <si>
    <t xml:space="preserve">Is there an up-to-date job safety sheet for each position? </t>
  </si>
  <si>
    <t xml:space="preserve">Have normal AND abnormal interventions been identified (jamming, adjustment, lubrication, etc.)? </t>
  </si>
  <si>
    <t xml:space="preserve">Are operations requiring consignment carried out by trained employees?</t>
  </si>
  <si>
    <t xml:space="preserve">Are employees trained on the hazards associated with the machines they are working with and the proper use of guards and other safety devices?</t>
  </si>
  <si>
    <t xml:space="preserve">Is machine guarding awareness information provided to personnel?</t>
  </si>
  <si>
    <t xml:space="preserve">Is signage in place?</t>
  </si>
  <si>
    <t xml:space="preserve">Are signs written in language which is understood by employees?</t>
  </si>
  <si>
    <t xml:space="preserve">Is the requirement to check safety devices before using a machine in motion communicated to employees? </t>
  </si>
  <si>
    <t xml:space="preserve">Conception, installation and maintenance</t>
  </si>
  <si>
    <t xml:space="preserve">Do the machines meet local regulatory requirements? </t>
  </si>
  <si>
    <t xml:space="preserve">Does the design specification require that Machine guards do not create ergonomic hazards, when being handled or removed? </t>
  </si>
  <si>
    <t xml:space="preserve">Have specifications been established for the acquisition of new equipment? </t>
  </si>
  <si>
    <t xml:space="preserve">Is the conformity of the new equipment validated by a control office before commissioning? </t>
  </si>
  <si>
    <t xml:space="preserve">In the event of a modification to equipment, does the process require a competent person to approve the modification, i.e. to be familiar with the machinery's protective devices? </t>
  </si>
  <si>
    <t xml:space="preserve">Are records of machine guarding inspections and maintenance kept and made available to authorities upon request? </t>
  </si>
  <si>
    <t xml:space="preserve">Has a maintenance program been established in accordance with the element requirements? </t>
  </si>
  <si>
    <t xml:space="preserve">Documents: </t>
  </si>
  <si>
    <t xml:space="preserve">· Maintenance Schedules. </t>
  </si>
  <si>
    <t xml:space="preserve">· Manufacturers Specifications. </t>
  </si>
  <si>
    <t xml:space="preserve">· Maintenance / Repair Records. </t>
  </si>
  <si>
    <t xml:space="preserve">Does the rhythm of the machines follow the rhythm of the employee? For example, can the employee change the speed of the machine?</t>
  </si>
  <si>
    <t xml:space="preserve">Do all machines have emergency stop buttons or other safety devices that can be easily reached and used in case of an emergency? </t>
  </si>
  <si>
    <t xml:space="preserve">In case of emergency stop, the deactivation of the device is obtained only by an appropriate action and does not have the effect of restarting the machine but only allows a restart? </t>
  </si>
  <si>
    <t xml:space="preserve">Overall Implementation</t>
  </si>
  <si>
    <t xml:space="preserve">This self-assessment grid is intended to measure the achievement of the "Work at height" safety standard.
Through a few questions structured in 5 chapters, the objective is to evaluate a situation, to determine improvement paths and to elaborate an action program.</t>
  </si>
  <si>
    <t xml:space="preserve">Have you implemented a written procedure for this standard? 
Has a person been assigned accountability for implementing and maintaining each requirement of this Safety Standard? 
Have you implemented a system to enforce this standard? 
Is the written procedure annually updated by responsible? </t>
  </si>
  <si>
    <t xml:space="preserve">Is there a work permit procedure implemented for work at heights? </t>
  </si>
  <si>
    <t xml:space="preserve">These procedures concern : </t>
  </si>
  <si>
    <t xml:space="preserve">building design and maintenance</t>
  </si>
  <si>
    <t xml:space="preserve">accessibility of workstations at height and traffic flow</t>
  </si>
  <si>
    <t xml:space="preserve">collective protective devices</t>
  </si>
  <si>
    <t xml:space="preserve">alternative personal protection measures</t>
  </si>
  <si>
    <t xml:space="preserve">equipment maintenance (i.e. protective harness…)</t>
  </si>
  <si>
    <t xml:space="preserve">operator skills, training and work permit (scaffolding, forklift...)</t>
  </si>
  <si>
    <t xml:space="preserve">prohibited and regulated work for minors</t>
  </si>
  <si>
    <r>
      <rPr>
        <sz val="11"/>
        <rFont val="Calibri"/>
        <family val="2"/>
        <charset val="1"/>
      </rPr>
      <t xml:space="preserve">Have all routine tasks with a risk of falling from height been identified </t>
    </r>
    <r>
      <rPr>
        <u val="single"/>
        <sz val="11"/>
        <rFont val="Calibri"/>
        <family val="2"/>
        <charset val="1"/>
      </rPr>
      <t xml:space="preserve">and</t>
    </r>
    <r>
      <rPr>
        <sz val="11"/>
        <rFont val="Calibri"/>
        <family val="2"/>
        <charset val="1"/>
      </rPr>
      <t xml:space="preserve"> documented (both feet off the ground)? </t>
    </r>
  </si>
  <si>
    <r>
      <rPr>
        <sz val="11"/>
        <rFont val="Calibri"/>
        <family val="2"/>
        <charset val="1"/>
      </rPr>
      <t xml:space="preserve">Have routine work areas with the potential for falling objects been identified </t>
    </r>
    <r>
      <rPr>
        <u val="single"/>
        <sz val="11"/>
        <rFont val="Calibri"/>
        <family val="2"/>
        <charset val="1"/>
      </rPr>
      <t xml:space="preserve">and</t>
    </r>
    <r>
      <rPr>
        <sz val="11"/>
        <rFont val="Calibri"/>
        <family val="2"/>
        <charset val="1"/>
      </rPr>
      <t xml:space="preserve"> documented? </t>
    </r>
  </si>
  <si>
    <t xml:space="preserve">Temporary equipment (scaffolding, mobile elevating platforms...) is installed if permanent installations are not technically possible? </t>
  </si>
  <si>
    <t xml:space="preserve">Is it forbidden to carry out work at height, whatever the equipment or installation, when weather conditions (high winds, storms, etc.) or conditions linked to the workstation environment are likely to compromise the health and safety of workers? </t>
  </si>
  <si>
    <t xml:space="preserve">Only Personnel with the appropriate training use Elevated Work Platforms and forklift?  </t>
  </si>
  <si>
    <t xml:space="preserve">Only Personnel with the appropriate training erect and dismantle scaffolding? </t>
  </si>
  <si>
    <t xml:space="preserve">Is there an access control system for scaffolding and ladder with crinoline?  </t>
  </si>
  <si>
    <t xml:space="preserve">Can only authorized workers drive a mobile elevating work platform?</t>
  </si>
  <si>
    <t xml:space="preserve">Training, communication, and awarenes</t>
  </si>
  <si>
    <t xml:space="preserve">Are training and competency programs in place?</t>
  </si>
  <si>
    <t xml:space="preserve">Are there assessment records which show both skill and knowledge of workers (work permit)?</t>
  </si>
  <si>
    <t xml:space="preserve">Is there a re-assessment period set?</t>
  </si>
  <si>
    <t xml:space="preserve">Is there a procedure and or guidance document which provides information to personnel who use ladders?</t>
  </si>
  <si>
    <t xml:space="preserve">Are personnel who use ladders instructed in these requirements?</t>
  </si>
  <si>
    <t xml:space="preserve">Is a training provided for personnel to use harnesses?</t>
  </si>
  <si>
    <t xml:space="preserve">Is there a schedule for the inspection of: </t>
  </si>
  <si>
    <t xml:space="preserve">fixed  ladders?</t>
  </si>
  <si>
    <t xml:space="preserve">portable ladders?</t>
  </si>
  <si>
    <t xml:space="preserve">Running boards</t>
  </si>
  <si>
    <t xml:space="preserve">Lightweight individual rolling platforms? </t>
  </si>
  <si>
    <t xml:space="preserve">Is there a schedule for the inspection of all fall protection equipment?</t>
  </si>
  <si>
    <t xml:space="preserve">Do the scales conform? Take one at random</t>
  </si>
  <si>
    <t xml:space="preserve">Is there a schedule for testing routine work at height rescue plans?</t>
  </si>
  <si>
    <t xml:space="preserve">This self-assessment grid is intended to measure the achievement of the "Handling" safety standard.</t>
  </si>
  <si>
    <t xml:space="preserve">Through a few questions structured in 5 chapters and covered ergonomics and powered tools, the objective is to evaluate a situation, to determine improvement paths and to elaborate an action program.</t>
  </si>
  <si>
    <t xml:space="preserve">Category</t>
  </si>
  <si>
    <t xml:space="preserve">Responses</t>
  </si>
  <si>
    <t xml:space="preserve">These procedures concern :</t>
  </si>
  <si>
    <t xml:space="preserve">the design of workplaces and work situations</t>
  </si>
  <si>
    <t xml:space="preserve">on-site traffic</t>
  </si>
  <si>
    <t xml:space="preserve">machine operation</t>
  </si>
  <si>
    <t xml:space="preserve">road risk on assignment</t>
  </si>
  <si>
    <t xml:space="preserve">docking heavy goods vehicles</t>
  </si>
  <si>
    <t xml:space="preserve">Is there a procedure for the site to ensure that the driver has the necessary license, authorization and clearance?  </t>
  </si>
  <si>
    <t xml:space="preserve">Does the site have a maintenance program for ? </t>
  </si>
  <si>
    <t xml:space="preserve">a. Tractors </t>
  </si>
  <si>
    <t xml:space="preserve">b. powered industrial trucks </t>
  </si>
  <si>
    <t xml:space="preserve">c. ORV/ATVs </t>
  </si>
  <si>
    <t xml:space="preserve">d. service and company vehicles </t>
  </si>
  <si>
    <t xml:space="preserve">Have you implemented a work-permit procedure? </t>
  </si>
  <si>
    <t xml:space="preserve">Has a risk assessment of internal (on-site) vehicle traffic been completed? </t>
  </si>
  <si>
    <t xml:space="preserve">A safety protocol for external road transport companies loading/unloading operations been established for external road transport companies?  </t>
  </si>
  <si>
    <t xml:space="preserve">Has a prevention plan for the external companies involved been completed? </t>
  </si>
  <si>
    <t xml:space="preserve">Has a prevention plan for the others external companies involved been completed </t>
  </si>
  <si>
    <t xml:space="preserve">Are company and service vehicles intended for external use equipped with </t>
  </si>
  <si>
    <t xml:space="preserve">a. Fire-extinguisher </t>
  </si>
  <si>
    <t xml:space="preserve">b. Retro-reflective vest </t>
  </si>
  <si>
    <t xml:space="preserve">c. Warning triangle </t>
  </si>
  <si>
    <t xml:space="preserve">d. First aid kit </t>
  </si>
  <si>
    <t xml:space="preserve">e. puncture repair material </t>
  </si>
  <si>
    <t xml:space="preserve">f. box of spare bulbs and fuses? </t>
  </si>
  <si>
    <t xml:space="preserve">A tie-down kit for vehicles carrying equipment?</t>
  </si>
  <si>
    <t xml:space="preserve">Is the travel policy known and communicated?</t>
  </si>
  <si>
    <t xml:space="preserve">Are the following information provided to drivers? </t>
  </si>
  <si>
    <t xml:space="preserve">- vehicle maintenance </t>
  </si>
  <si>
    <t xml:space="preserve">- Checks to be made </t>
  </si>
  <si>
    <t xml:space="preserve">- what to do in case of an incident, accident or breakdown (assistance) </t>
  </si>
  <si>
    <t xml:space="preserve">- use of the joint report </t>
  </si>
  <si>
    <t xml:space="preserve">- steps to take in case of theft or loss of vehicle documents </t>
  </si>
  <si>
    <t xml:space="preserve">Service and company vehicles</t>
  </si>
  <si>
    <t xml:space="preserve">Are the vehicles personally assigned to the employees?  </t>
  </si>
  <si>
    <t xml:space="preserve">Are the vehicles equipped with on-board documents (e.g. insurance,)? </t>
  </si>
  <si>
    <t xml:space="preserve">Are the operations maintenance noted in a record book? </t>
  </si>
  <si>
    <t xml:space="preserve">Pedestrians</t>
  </si>
  <si>
    <t xml:space="preserve">Signage with speed limit, stop sign speed limit, stop sign, etc. in place?</t>
  </si>
  <si>
    <t xml:space="preserve">Are there pedestrian walkways in place?</t>
  </si>
  <si>
    <t xml:space="preserve">Are these pedestrian-only lanes marked (creation of sidewalks, installation of barriers, painting on the ground...)?</t>
  </si>
  <si>
    <t xml:space="preserve">There are no obstacles on the course (machines protruding into the in the aisles, obstacles on or near the ground)?</t>
  </si>
  <si>
    <t xml:space="preserve">Personnel with reduced mobility</t>
  </si>
  <si>
    <t xml:space="preserve">Are these routes accessible to people with reduced mobility?</t>
  </si>
  <si>
    <t xml:space="preserve">a. non-soft ground</t>
  </si>
  <si>
    <t xml:space="preserve">b. width </t>
  </si>
  <si>
    <t xml:space="preserve">c. difference in level</t>
  </si>
  <si>
    <t xml:space="preserve">e. guardrails</t>
  </si>
  <si>
    <t xml:space="preserve">Are there places reserved for personnel with reduced mobility?</t>
  </si>
  <si>
    <t xml:space="preserve">A space reserved for a person in a wheelchair must include:  </t>
  </si>
  <si>
    <t xml:space="preserve">b. The total width of the space must be greater than 3,30m</t>
  </si>
  <si>
    <t xml:space="preserve">c. Signage by vertical (specific logo) and horizontal (road markings) signs </t>
  </si>
  <si>
    <t xml:space="preserve">d. One equipped space for every 50 spaces</t>
  </si>
  <si>
    <t xml:space="preserve">Parking of the site</t>
  </si>
  <si>
    <t xml:space="preserve">Has a parking area for 2-wheelers been set up?</t>
  </si>
  <si>
    <t xml:space="preserve">Is the parking in reverse?</t>
  </si>
  <si>
    <t xml:space="preserve">Are the parking spaces for light and heavy vehicles designed to be left in forward gear?</t>
  </si>
  <si>
    <t xml:space="preserve">Transshipment area</t>
  </si>
  <si>
    <t xml:space="preserve">Do the loading and unloading docks comply with legal requirements? </t>
  </si>
  <si>
    <t xml:space="preserve">Does the lighting prevent driver glare? </t>
  </si>
  <si>
    <t xml:space="preserve">Are there static and dynamic shimming devices? </t>
  </si>
  <si>
    <t xml:space="preserve">Is there a storage area for mobile safety devices? </t>
  </si>
  <si>
    <t xml:space="preserve">Is there a device to control the departure of the carrier from the dock? </t>
  </si>
  <si>
    <t xml:space="preserve">Occurrence control</t>
  </si>
  <si>
    <t xml:space="preserve">Has an observation log been set up to track incidents and problems encountered by drivers ? </t>
  </si>
  <si>
    <t xml:space="preserve">Is there a logbook to follow up on corrective actions after incidents and accidents? </t>
  </si>
  <si>
    <t xml:space="preserve">Management </t>
  </si>
  <si>
    <t xml:space="preserve">Does the written program describe the process for reporting pain, discomfort?</t>
  </si>
  <si>
    <t xml:space="preserve">Does the site use external professional support to analyze or works on lack ergonomics situations?</t>
  </si>
  <si>
    <t xml:space="preserve">Does the site have a written power tool program?</t>
  </si>
  <si>
    <t xml:space="preserve">Does the program describe:</t>
  </si>
  <si>
    <r>
      <rPr>
        <sz val="11"/>
        <color theme="1"/>
        <rFont val="Calibri"/>
        <family val="2"/>
        <charset val="1"/>
      </rPr>
      <t xml:space="preserve">a.</t>
    </r>
    <r>
      <rPr>
        <sz val="7"/>
        <color theme="1"/>
        <rFont val="Times New Roman"/>
        <family val="1"/>
        <charset val="1"/>
      </rPr>
      <t xml:space="preserve">       </t>
    </r>
    <r>
      <rPr>
        <sz val="11"/>
        <color theme="1"/>
        <rFont val="Calibri"/>
        <family val="2"/>
        <charset val="1"/>
      </rPr>
      <t xml:space="preserve">- the list of power tools on site</t>
    </r>
  </si>
  <si>
    <r>
      <rPr>
        <sz val="11"/>
        <color theme="1"/>
        <rFont val="Calibri"/>
        <family val="2"/>
        <charset val="1"/>
      </rPr>
      <t xml:space="preserve">b.</t>
    </r>
    <r>
      <rPr>
        <sz val="7"/>
        <color theme="1"/>
        <rFont val="Times New Roman"/>
        <family val="1"/>
        <charset val="1"/>
      </rPr>
      <t xml:space="preserve">       </t>
    </r>
    <r>
      <rPr>
        <sz val="11"/>
        <color theme="1"/>
        <rFont val="Calibri"/>
        <family val="2"/>
        <charset val="1"/>
      </rPr>
      <t xml:space="preserve">- the hazards they present</t>
    </r>
  </si>
  <si>
    <r>
      <rPr>
        <sz val="11"/>
        <color theme="1"/>
        <rFont val="Calibri"/>
        <family val="2"/>
        <charset val="1"/>
      </rPr>
      <t xml:space="preserve">c.</t>
    </r>
    <r>
      <rPr>
        <sz val="7"/>
        <color theme="1"/>
        <rFont val="Times New Roman"/>
        <family val="1"/>
        <charset val="1"/>
      </rPr>
      <t xml:space="preserve">       </t>
    </r>
    <r>
      <rPr>
        <sz val="11"/>
        <color theme="1"/>
        <rFont val="Calibri"/>
        <family val="2"/>
        <charset val="1"/>
      </rPr>
      <t xml:space="preserve">- the maintenance procedure</t>
    </r>
  </si>
  <si>
    <r>
      <rPr>
        <sz val="11"/>
        <color theme="1"/>
        <rFont val="Calibri"/>
        <family val="2"/>
        <charset val="1"/>
      </rPr>
      <t xml:space="preserve">d.</t>
    </r>
    <r>
      <rPr>
        <sz val="7"/>
        <color theme="1"/>
        <rFont val="Times New Roman"/>
        <family val="1"/>
        <charset val="1"/>
      </rPr>
      <t xml:space="preserve">       </t>
    </r>
    <r>
      <rPr>
        <sz val="11"/>
        <color theme="1"/>
        <rFont val="Calibri"/>
        <family val="2"/>
        <charset val="1"/>
      </rPr>
      <t xml:space="preserve">- how power tools are to be stored</t>
    </r>
  </si>
  <si>
    <r>
      <rPr>
        <sz val="11"/>
        <color theme="1"/>
        <rFont val="Calibri"/>
        <family val="2"/>
        <charset val="1"/>
      </rPr>
      <t xml:space="preserve">e.</t>
    </r>
    <r>
      <rPr>
        <sz val="7"/>
        <color theme="1"/>
        <rFont val="Times New Roman"/>
        <family val="1"/>
        <charset val="1"/>
      </rPr>
      <t xml:space="preserve">       </t>
    </r>
    <r>
      <rPr>
        <sz val="11"/>
        <color theme="1"/>
        <rFont val="Calibri"/>
        <family val="2"/>
        <charset val="1"/>
      </rPr>
      <t xml:space="preserve">-the procedure for checking before use</t>
    </r>
  </si>
  <si>
    <r>
      <rPr>
        <sz val="11"/>
        <color theme="1"/>
        <rFont val="Calibri"/>
        <family val="2"/>
        <charset val="1"/>
      </rPr>
      <t xml:space="preserve">f.</t>
    </r>
    <r>
      <rPr>
        <sz val="7"/>
        <color theme="1"/>
        <rFont val="Times New Roman"/>
        <family val="1"/>
        <charset val="1"/>
      </rPr>
      <t xml:space="preserve">        </t>
    </r>
    <r>
      <rPr>
        <sz val="11"/>
        <color theme="1"/>
        <rFont val="Calibri"/>
        <family val="2"/>
        <charset val="1"/>
      </rPr>
      <t xml:space="preserve">- the procedure for reporting faults</t>
    </r>
  </si>
  <si>
    <t xml:space="preserve">Does the site have an ergonomics assessment to identify the workplace concerned?</t>
  </si>
  <si>
    <t xml:space="preserve">Are ergonomics corrective actions tracked in an action plan?</t>
  </si>
  <si>
    <t xml:space="preserve">Is employee input used to develop corrective actions for ergonomic concerns?</t>
  </si>
  <si>
    <t xml:space="preserve">Has the site assessed the hazards presented by the powered tools?</t>
  </si>
  <si>
    <t xml:space="preserve">Are tools examined for damage before use (Observe one at random) ? </t>
  </si>
  <si>
    <t xml:space="preserve">Are power tools used with the correct shield, guard or attachment as recommended by the manufacturer? </t>
  </si>
  <si>
    <t xml:space="preserve">Are there instructions/manuals/manufacturers information for the hand and portable power tools used on site?</t>
  </si>
  <si>
    <t xml:space="preserve">Have all employees received regular ergonomic awareness training?</t>
  </si>
  <si>
    <t xml:space="preserve">Are employees trained to handle powered tools?</t>
  </si>
  <si>
    <t xml:space="preserve">Is everyone aware of what they are to do with faulty tools and equipment? (IE How to tag it and where to place it)? </t>
  </si>
  <si>
    <t xml:space="preserve">Are new office hardware and furniture specified and purchased with the involvement of an individual trained in ergonomics?</t>
  </si>
  <si>
    <t xml:space="preserve">Do you have manual handling aids?</t>
  </si>
  <si>
    <t xml:space="preserve">Are workstations designed and arranged to consider the morphological variability of the operators (adjustable tables and seats, etc.)? </t>
  </si>
  <si>
    <t xml:space="preserve">Do workstations allow for alternating work positions to avoid prolonged static postures?</t>
  </si>
  <si>
    <t xml:space="preserve">Are the storage locations of the tools identified? </t>
  </si>
  <si>
    <t xml:space="preserve">Do the storage facilities allow for safe storage of materials? </t>
  </si>
  <si>
    <t xml:space="preserve">Are handling-related incidents and accidents reported and documented? </t>
  </si>
  <si>
    <t xml:space="preserve">This self-assessment grid is intended to measure the achievement of the "Occupational Hygiene (Collective protective equipment and Personal Protective Equipment)" safety standard.
Through a few questions structured in 5 chapters, the objective is to evaluate a situation, to determine improvement paths and to elaborate an action program.</t>
  </si>
  <si>
    <t xml:space="preserve">Has a risk assessment been performed by an employee trained in risk assessment? </t>
  </si>
  <si>
    <t xml:space="preserve">Does the site carry out exposure measurements (particles, noise, temperatures, vibrations, etc.)? </t>
  </si>
  <si>
    <t xml:space="preserve">Does the risk assessment reveal a risk of exposure:</t>
  </si>
  <si>
    <t xml:space="preserve">a) To airborne particles (dust, fumes, chemicals…)?</t>
  </si>
  <si>
    <t xml:space="preserve">b) To falling objects?</t>
  </si>
  <si>
    <t xml:space="preserve">c) To electrical shocks?</t>
  </si>
  <si>
    <t xml:space="preserve">d) To ionizing and non-ionizing rays (radiation…)?</t>
  </si>
  <si>
    <t xml:space="preserve">e) To mechanical hazards?</t>
  </si>
  <si>
    <t xml:space="preserve">f) To biological hazards?</t>
  </si>
  <si>
    <t xml:space="preserve">g) Inappropriate temperatures?</t>
  </si>
  <si>
    <t xml:space="preserve">Has the noise exposure of the workers been evaluated?</t>
  </si>
  <si>
    <t xml:space="preserve">Has PPE been identified, evaluated, and selected after conducting a hazard assessment?</t>
  </si>
  <si>
    <t xml:space="preserve">Have appropriate eye and face protection been provided to all employees to eye or face hazards such as flying particles, chemical splashes, or radiation?</t>
  </si>
  <si>
    <t xml:space="preserve">Have appropriate respiratory protections been provided to all employees exposed to airborne contaminants such as dust, fumes, or vapors?</t>
  </si>
  <si>
    <t xml:space="preserve">Has appropriate head protection been provided to all employees exposed to head hazards such as falling objects or electrical hazards?</t>
  </si>
  <si>
    <t xml:space="preserve">Has appropriate foot protection been provided to all employees exposed to foot hazards such as falling objects or electrical hazards?</t>
  </si>
  <si>
    <t xml:space="preserve">Has appropriate hand protection been provided to all employees exposed to hand hazards such as cuts, abrasion, or chemicals exposure?</t>
  </si>
  <si>
    <t xml:space="preserve">Is appropriate hearing protection provided to employees exposed to noise levels that require it? </t>
  </si>
  <si>
    <t xml:space="preserve">Does the site provide work clothes related to the activity?</t>
  </si>
  <si>
    <t xml:space="preserve">Has the risk of working alone been assessed?</t>
  </si>
  <si>
    <t xml:space="preserve">Does the site provide Personnel Protective Equipment only if collective protective equipment is not technically possible?</t>
  </si>
  <si>
    <t xml:space="preserve">Are employees trained on the proper use, maintenance, and limitations of the PPE provided?</t>
  </si>
  <si>
    <t xml:space="preserve">Does the training specify that employees must check their masks before each use? </t>
  </si>
  <si>
    <t xml:space="preserve">Have the necessary communications between operators been listed? </t>
  </si>
  <si>
    <t xml:space="preserve">Are interfaces (screens, sound signals, desks, etc.) placed at workstations to facilitate exchanges? (Ask a random employee for his/her opinion) </t>
  </si>
  <si>
    <t xml:space="preserve">Are the PPE purchased validated by the company according to the risks? </t>
  </si>
  <si>
    <t xml:space="preserve">Are periodic inspections conducted to ensure that self-contained masks are in good condition and provide adequate protection? </t>
  </si>
  <si>
    <t xml:space="preserve">Is there a system in place at the local level to immediately replace damaged or worn PPE or to take it out of service until it can be repaired or replaced? </t>
  </si>
  <si>
    <t xml:space="preserve">Are the PPE's stored adequately within a specifically designed place when not in use?</t>
  </si>
  <si>
    <t xml:space="preserve">Are area specific PPE's easily available and accessible to a visiting person?</t>
  </si>
  <si>
    <t xml:space="preserve">Do the areas requiring mandatory use of specific PPE's have adequate signboards to caution visitors? Examples: Hearing protection zone, Safety helmet zone etc. </t>
  </si>
  <si>
    <t xml:space="preserve">Do the accesses and other openings of passages allow to realize easily operations? </t>
  </si>
  <si>
    <t xml:space="preserve">Is the lighting adapted to the work requirements (need for precision, aspect control, maintenance, etc.)?</t>
  </si>
  <si>
    <t xml:space="preserve">Are the surfaces matte or satin-finished to avoid glare? </t>
  </si>
  <si>
    <t xml:space="preserve">Are the lighting devices easily accessible for maintenance?</t>
  </si>
  <si>
    <t xml:space="preserve">Do employees who require it receive an annual medical evaluation? </t>
  </si>
  <si>
    <t xml:space="preserve">Do exposed employees receive medical follow-up?</t>
  </si>
  <si>
    <t xml:space="preserve">Are these records kept? 
 </t>
  </si>
  <si>
    <t xml:space="preserve">This self-assessment grid is intended to measure the achievement of the "LOTO – Hazardous Energy/Machines" safety standard. </t>
  </si>
  <si>
    <t xml:space="preserve">Through a few questions structured in 5 chapters, the objective is to evaluate a situation, to determine improvement paths and to elaborate an action program. </t>
  </si>
  <si>
    <t xml:space="preserve">Comments</t>
  </si>
  <si>
    <t xml:space="preserve">Does the procedure define the following items?  </t>
  </si>
  <si>
    <t xml:space="preserve">a. Affected employees.  </t>
  </si>
  <si>
    <t xml:space="preserve">b. Authorized employees.  </t>
  </si>
  <si>
    <t xml:space="preserve">c. Energized equipment </t>
  </si>
  <si>
    <t xml:space="preserve">d. Capable of being locked out. </t>
  </si>
  <si>
    <t xml:space="preserve">e. Energy isolating device  </t>
  </si>
  <si>
    <t xml:space="preserve">f. Energy source  </t>
  </si>
  <si>
    <t xml:space="preserve">g. Lockout device  </t>
  </si>
  <si>
    <t xml:space="preserve">h. Tagout device </t>
  </si>
  <si>
    <t xml:space="preserve">Does the program contain the following sections? </t>
  </si>
  <si>
    <t xml:space="preserve">a. Scope of the program </t>
  </si>
  <si>
    <t xml:space="preserve">b. Purpose of the program </t>
  </si>
  <si>
    <t xml:space="preserve">c. Authorization </t>
  </si>
  <si>
    <t xml:space="preserve">d. Rules and techniques for LOTO </t>
  </si>
  <si>
    <t xml:space="preserve">e. A specific statement for the use of the procedure </t>
  </si>
  <si>
    <t xml:space="preserve">f. Specific procedural steps for shutting down, isolating, blocking, and securing machines or equipment to control hazardous energy. </t>
  </si>
  <si>
    <t xml:space="preserve">g. Specific procedural steps for the placement, removal, and transfer of lockout devices or tagout devices and the responsibility for them. </t>
  </si>
  <si>
    <t xml:space="preserve">h. Specific requirements for verifying the effectiveness of lockout devices, tagout devices, and other energy controlling measures. </t>
  </si>
  <si>
    <t xml:space="preserve">Has the general consignment and LOTO site procedure presented to external companies?</t>
  </si>
  <si>
    <t xml:space="preserve">Is an audit of the EEs carried out and periodically racy on the application of the LOTO consignment rules?</t>
  </si>
  <si>
    <t xml:space="preserve">Is there a procedure for removing padlocks in case staff forget to remove them?</t>
  </si>
  <si>
    <r>
      <rPr>
        <b val="true"/>
        <sz val="11"/>
        <color rgb="FF000000"/>
        <rFont val="Calibri"/>
        <family val="2"/>
        <charset val="1"/>
      </rPr>
      <t xml:space="preserve">Hazard identification risk assessment and control</t>
    </r>
    <r>
      <rPr>
        <sz val="11"/>
        <color rgb="FF000000"/>
        <rFont val="Calibri"/>
        <family val="2"/>
        <charset val="1"/>
      </rPr>
      <t xml:space="preserve">  </t>
    </r>
  </si>
  <si>
    <t xml:space="preserve">Do LOTO devices meet the following criteria?  </t>
  </si>
  <si>
    <t xml:space="preserve">a. Singularly identified. </t>
  </si>
  <si>
    <t xml:space="preserve">b. Used on LOTO </t>
  </si>
  <si>
    <t xml:space="preserve">c. Durable </t>
  </si>
  <si>
    <t xml:space="preserve">d. Capable of withstanding the environment </t>
  </si>
  <si>
    <t xml:space="preserve">e. Capable of becoming wet without deterioration </t>
  </si>
  <si>
    <t xml:space="preserve">f. Capable of withstanding acidic or basic environments where acids or bases are stored. </t>
  </si>
  <si>
    <t xml:space="preserve">g. Standardized - Same color, design, shape, etc. Must meet one criterion. </t>
  </si>
  <si>
    <t xml:space="preserve">h. Substantial/Heavy Duty </t>
  </si>
  <si>
    <t xml:space="preserve">i. Identifiable </t>
  </si>
  <si>
    <t xml:space="preserve">j. Provide a warning to employees. </t>
  </si>
  <si>
    <t xml:space="preserve">k. Placed on each safety</t>
  </si>
  <si>
    <r>
      <rPr>
        <sz val="11"/>
        <rFont val="Calibri"/>
        <family val="2"/>
        <charset val="1"/>
      </rPr>
      <t xml:space="preserve">l.</t>
    </r>
    <r>
      <rPr>
        <sz val="7"/>
        <rFont val="Times New Roman"/>
        <family val="1"/>
        <charset val="1"/>
      </rPr>
      <t xml:space="preserve">       </t>
    </r>
    <r>
      <rPr>
        <sz val="11"/>
        <rFont val="Calibri"/>
        <family val="2"/>
        <charset val="1"/>
      </rPr>
      <t xml:space="preserve">Access to padlocks is controlled and controlled (cabinet, etc.)</t>
    </r>
  </si>
  <si>
    <t xml:space="preserve">Is Electrical equipment padlocked, marked, marked?</t>
  </si>
  <si>
    <r>
      <rPr>
        <sz val="7"/>
        <rFont val="Times New Roman"/>
        <family val="1"/>
        <charset val="1"/>
      </rPr>
      <t xml:space="preserve"> </t>
    </r>
    <r>
      <rPr>
        <sz val="11"/>
        <rFont val="Calibri"/>
        <family val="2"/>
        <charset val="1"/>
      </rPr>
      <t xml:space="preserve">Are the valves padlocked, marked, marked?</t>
    </r>
  </si>
  <si>
    <t xml:space="preserve">Are checks for the absence of energy and fluids carried out by the operator?</t>
  </si>
  <si>
    <t xml:space="preserve">Are there LOTOTO sheets on the machines for consignments/lockouts?</t>
  </si>
  <si>
    <t xml:space="preserve">External companies that can carry out consignments/condemnations on site have an explicit contract on this service to be carried out?</t>
  </si>
  <si>
    <t xml:space="preserve">Do the workers of external companies have a consignment authorization in relation to their mission?</t>
  </si>
  <si>
    <t xml:space="preserve">Do workers from external companies have protective equipment for shipments?</t>
  </si>
  <si>
    <r>
      <rPr>
        <b val="true"/>
        <sz val="11"/>
        <color rgb="FF000000"/>
        <rFont val="Calibri"/>
        <family val="2"/>
        <charset val="1"/>
      </rPr>
      <t xml:space="preserve">Training, communication, and awareness</t>
    </r>
    <r>
      <rPr>
        <sz val="11"/>
        <color rgb="FF000000"/>
        <rFont val="Calibri"/>
        <family val="2"/>
        <charset val="1"/>
      </rPr>
      <t xml:space="preserve"> </t>
    </r>
  </si>
  <si>
    <t xml:space="preserve">Does the organization provide training to authorized and affected employees? </t>
  </si>
  <si>
    <t xml:space="preserve">Does the organization provide training that includes recognition of hazardous energy sources, types, and magnitude of energy available in the workplace, and the methods of isolation? </t>
  </si>
  <si>
    <t xml:space="preserve">Does the organization track LOTO training including employees name and dates of training? </t>
  </si>
  <si>
    <t xml:space="preserve">Is the LOTO procedure known? Ask a random employee </t>
  </si>
  <si>
    <t xml:space="preserve">Do affected employees have personal security locks with individual keys? </t>
  </si>
  <si>
    <t xml:space="preserve">Is there a way to identify any or all employees working on locked equipment by their locks or accompanying tags? </t>
  </si>
  <si>
    <t xml:space="preserve">Are sufficient accident prevention signs or tags and safety locks provided for any reasonably foreseeable repair emergency? </t>
  </si>
  <si>
    <t xml:space="preserve">Does the program identify LOTO design criteria for new equipment? </t>
  </si>
  <si>
    <t xml:space="preserve">Does the employer conduct a periodic inspection that includes the identification of the machine, the date of the inspection, the employees included in the inspection, and the person performing the inspection? </t>
  </si>
  <si>
    <t xml:space="preserve">Are the fluid and gas installations identified (colour, marking, direction, etc.)?</t>
  </si>
  <si>
    <t xml:space="preserve">Are the devices and valves identified on the machine?</t>
  </si>
  <si>
    <t xml:space="preserve">Does the program provide instructions for interactions with contractors? </t>
  </si>
  <si>
    <t xml:space="preserve">Is it mandatory for all machinery and mobile equipment to be de-energized or disengaged and locked out during cleaning, maintenance, adjustment or set-up operations, whenever necessary? </t>
  </si>
  <si>
    <r>
      <rPr>
        <b val="true"/>
        <sz val="11"/>
        <color rgb="FF1F2533"/>
        <rFont val="Calibri"/>
        <family val="2"/>
        <charset val="1"/>
      </rPr>
      <t xml:space="preserve">Occurrence response</t>
    </r>
    <r>
      <rPr>
        <sz val="11"/>
        <color rgb="FF1F2533"/>
        <rFont val="Calibri"/>
        <family val="2"/>
        <charset val="1"/>
      </rPr>
      <t xml:space="preserve"> </t>
    </r>
  </si>
  <si>
    <t xml:space="preserve">Does the lockout procedure require that stored energy (mechanical, hydraulic, air, etc.) be released or blocked before the equipment is locked out for repair? </t>
  </si>
  <si>
    <t xml:space="preserve">For dangerous fluids, are there systems of separation by insulation reinforced by valves?</t>
  </si>
  <si>
    <t xml:space="preserve">If compensatory measures are required, are the provisions formalized in a dedicated document?</t>
  </si>
  <si>
    <t xml:space="preserve">In the case of non-process interventions (automatic doors, air conditioning, etc.), are the devices defined and traced in a document to be recorded/locked out by an external company?</t>
  </si>
  <si>
    <t xml:space="preserve">This self-assessment grid is intended to measure the achievement of the "Confined spaces" safety standard.
Through a few questions structured in 5 chapters, the objective is to evaluate a situation, to determine improvement paths and to elaborate an action program.</t>
  </si>
  <si>
    <t xml:space="preserve">Are there clear procedures for entering and exiting confined spaces? </t>
  </si>
  <si>
    <t xml:space="preserve">Does the Confined Spaces Permit document: </t>
  </si>
  <si>
    <t xml:space="preserve">the hazards present?</t>
  </si>
  <si>
    <t xml:space="preserve">precautions taken?</t>
  </si>
  <si>
    <t xml:space="preserve">the names of employees entering the space?</t>
  </si>
  <si>
    <r>
      <rPr>
        <sz val="11"/>
        <color rgb="FF000000"/>
        <rFont val="Calibri"/>
        <family val="2"/>
        <charset val="1"/>
      </rPr>
      <t xml:space="preserve">Is permit</t>
    </r>
    <r>
      <rPr>
        <sz val="11"/>
        <color theme="1"/>
        <rFont val="Calibri"/>
        <family val="2"/>
        <charset val="1"/>
      </rPr>
      <t xml:space="preserve"> program reviewed and revised annually to ensure that it remains effective and up-to-date with any changes in the workplace?</t>
    </r>
  </si>
  <si>
    <t xml:space="preserve">Have potential hazards associated with Confined Space been identified and documented in the workplace risk assessment?</t>
  </si>
  <si>
    <t xml:space="preserve">Have potential hazards such as toxic gases, asphyxiation and extreme temperatures been considered in the risk assessment? </t>
  </si>
  <si>
    <t xml:space="preserve">Is access to confined spaces secure? </t>
  </si>
  <si>
    <r>
      <rPr>
        <sz val="11"/>
        <color rgb="FF000000"/>
        <rFont val="Calibri"/>
        <family val="2"/>
        <charset val="1"/>
      </rPr>
      <t xml:space="preserve">Have communication and coordination procedures been </t>
    </r>
    <r>
      <rPr>
        <sz val="11"/>
        <color theme="1"/>
        <rFont val="Calibri"/>
        <family val="2"/>
        <charset val="1"/>
      </rPr>
      <t xml:space="preserve">stablished between employees working inside the confined space and those working outside the space?</t>
    </r>
  </si>
  <si>
    <t xml:space="preserve">Have emergency personnel been trained in confined space response?</t>
  </si>
  <si>
    <t xml:space="preserve">Have any emergency response exercises been carried out to maintain rescue effectiveness?</t>
  </si>
  <si>
    <t xml:space="preserve">Are confined spaces clearly identified by labels or signs?</t>
  </si>
  <si>
    <t xml:space="preserve">Are workers trained in entry and exit procedures, including the use of appropriate personal protective equipment (PPE)?</t>
  </si>
  <si>
    <t xml:space="preserve">Are workers trained to interpret the results of atmospheric measurements and take appropriate action if toxic gases or other hazardous substances are detected?</t>
  </si>
  <si>
    <t xml:space="preserve">Is there a procedure for inspection and maintenance of the confined space?</t>
  </si>
  <si>
    <t xml:space="preserve">Is the gas testing done before every entry of confined space?</t>
  </si>
  <si>
    <t xml:space="preserve">Is atmospheric monitoring equipment calibrated and checked periodically? </t>
  </si>
  <si>
    <t xml:space="preserve">Are there control measures in place to ensure that all workers leave confined spaces after work? </t>
  </si>
  <si>
    <t xml:space="preserve">Are procedures in place to provide rescue and emergency services in the event of an accident or other emergency in a permit-required confined space? </t>
  </si>
  <si>
    <t xml:space="preserve">Is there a warning system? </t>
  </si>
  <si>
    <t xml:space="preserve">Is the confined space entry rescue equipment in date tested and ready to use? </t>
  </si>
  <si>
    <t xml:space="preserve">This self-assessment grid is intended to measure the achievement of the "Emergency Plan" safety standard.
Through a few questions structured in 5 chapters, the objective is to evaluate a situation, to determine improvement paths and to elaborate an action program.</t>
  </si>
  <si>
    <t xml:space="preserve">Has your facility implemented an Emergency Action Plan (EAP)?</t>
  </si>
  <si>
    <t xml:space="preserve">Has an Emergency Response Team (ERT) been trained in your location to act in any potential emergency?</t>
  </si>
  <si>
    <t xml:space="preserve">Does your department count on a designated emergency response coordinator and a backup coordinator?</t>
  </si>
  <si>
    <t xml:space="preserve">Have you identified the environmental hazards that could impact the site (earthquake, flooding, drought and heat wave, cyclone, tsunami, landslide...)?</t>
  </si>
  <si>
    <t xml:space="preserve">Is your emergency plan built around these hazards?</t>
  </si>
  <si>
    <t xml:space="preserve">Are alarms annually maintained and tested?</t>
  </si>
  <si>
    <t xml:space="preserve">Is the emergency action plan reviewed and revised annually?</t>
  </si>
  <si>
    <t xml:space="preserve">Have emergency escape procedures and routes been developed and communicated to all employees?</t>
  </si>
  <si>
    <t xml:space="preserve">Have emergency evacuation plans been developped and communicated to all employees?</t>
  </si>
  <si>
    <t xml:space="preserve">Is the employee alarm system that provides warning for emergency action recognizable and perceptible above ambient conditions?</t>
  </si>
  <si>
    <t xml:space="preserve">Have all employees in your department and location been trained on the Emergency Action Plan (evacuation procedures, exit routes, safety devices, etc.)? </t>
  </si>
  <si>
    <t xml:space="preserve">Do employees know their responsibilities for reporting emergencies? (Ask one of them randomly)</t>
  </si>
  <si>
    <r>
      <rPr>
        <sz val="11"/>
        <color rgb="FF000000"/>
        <rFont val="Calibri"/>
        <family val="2"/>
        <charset val="1"/>
      </rPr>
      <t xml:space="preserve">Do employees know their responsibilities during an emergency? (</t>
    </r>
    <r>
      <rPr>
        <sz val="11"/>
        <color theme="1"/>
        <rFont val="Calibri"/>
        <family val="2"/>
        <charset val="1"/>
      </rPr>
      <t xml:space="preserve">Ask</t>
    </r>
    <r>
      <rPr>
        <sz val="11"/>
        <color rgb="FF000000"/>
        <rFont val="Calibri"/>
        <family val="2"/>
        <charset val="1"/>
      </rPr>
      <t xml:space="preserve"> one of them randomly)</t>
    </r>
  </si>
  <si>
    <t xml:space="preserve">Has a system for inspecting existing routes regularly has been implemented to ensure they are safe for use?</t>
  </si>
  <si>
    <t xml:space="preserve">Are the doors that are required to serve as exits designed and constructed so that the way of travel is obvious and direct?</t>
  </si>
  <si>
    <t xml:space="preserve">Are all exits marked with an exit sign and illuminated?</t>
  </si>
  <si>
    <t xml:space="preserve">Are all exits kept free of obstructions and unlocked?</t>
  </si>
  <si>
    <t xml:space="preserve">Are all exit routes equipped with doors or gates that open in the direction of travel, without the use of keys, tools, or special knowledge?</t>
  </si>
  <si>
    <t xml:space="preserve">This self-assessment grid is intended to measure the achievement of the "Contractors" safety standard.</t>
  </si>
  <si>
    <t xml:space="preserve">Through a few questions structured in 4 chapters, the objective is to evaluate a situation, to determine improvement paths and to elaborate an action program.</t>
  </si>
  <si>
    <t xml:space="preserve">Is there a designated and qualified (experienced or trained) HMC representative to oversee and monitor safety and health practices of contractors?</t>
  </si>
  <si>
    <t xml:space="preserve">Does a qualified HMC representative have the responsibility and authority to stop contractor work until safety issues are corrected?</t>
  </si>
  <si>
    <t xml:space="preserve">Do you consider Safety Aspects/clauses when selecting the contractors at your site?</t>
  </si>
  <si>
    <t xml:space="preserve">Does your Purchase Order to Contractor or sub-contractor have below Safety Clauses at Each job / work / Purchase:
</t>
  </si>
  <si>
    <t xml:space="preserve">To comply with all statutory requirements and safety requirements </t>
  </si>
  <si>
    <t xml:space="preserve">To Ensure that all equipment and tools brought to the premises will be in a safe condition</t>
  </si>
  <si>
    <t xml:space="preserve">To Ensure that training has been given in the safe operation of the work to be carried out on the premises.” </t>
  </si>
  <si>
    <t xml:space="preserve">To Ensure that necessary personal protective equipment will be provided to your personnel </t>
  </si>
  <si>
    <t xml:space="preserve">To make available of insurance to all the workers/supervisors of the contractors </t>
  </si>
  <si>
    <t xml:space="preserve">Is there a procedure for welcoming contractors?</t>
  </si>
  <si>
    <t xml:space="preserve">Does the procedure allow for the verification:
a. Hot work permits
b. Licences and clearances</t>
  </si>
  <si>
    <t xml:space="preserve">Is the written contractor safety program communicated to contractors at the signature of the order?</t>
  </si>
  <si>
    <t xml:space="preserve">Does the security plan include the following elements?
-safety rules
- identification of risks
- necessary protective equipment</t>
  </si>
  <si>
    <t xml:space="preserve">Does the reception procedure control 
-permits and authorizations
-hot spot permits</t>
  </si>
  <si>
    <t xml:space="preserve">Is the risk of co-activity assessed?</t>
  </si>
  <si>
    <t xml:space="preserve">Do all contractors’ employees use the appropriate PPE for the job they are performing?</t>
  </si>
  <si>
    <t xml:space="preserve">Does the external supplier provide chemical hazard information (SDS)?</t>
  </si>
  <si>
    <t xml:space="preserve">	Has a regular safety inspection been held to ensure contractors comply with safety regulations and perform corrective actions if required? </t>
  </si>
  <si>
    <t xml:space="preserve">Are safety violations documented and reported to contractor representatives?</t>
  </si>
  <si>
    <t xml:space="preserve">This self-assessment grid is intended to measure the achievement of the "Medical &amp; First aid" safety standard.</t>
  </si>
  <si>
    <t xml:space="preserve">Has the first aid equipment has been set up according to the dangers linked to the activity?</t>
  </si>
  <si>
    <t xml:space="preserve">Has a risk assessment been conducted to verify first aid requirements? </t>
  </si>
  <si>
    <t xml:space="preserve">Are first aid kits accessible to rescuers? </t>
  </si>
  <si>
    <t xml:space="preserve">Do first aid kits contain a list of contents?  </t>
  </si>
  <si>
    <t xml:space="preserve">Are first aid kits located in a prominent, accessible location and able to be retrieved promptly?</t>
  </si>
  <si>
    <t xml:space="preserve">Does each first kit have? </t>
  </si>
  <si>
    <t xml:space="preserve">Clear marking with a red cross on white background.  </t>
  </si>
  <si>
    <t xml:space="preserve">Contents in accordance with the local rules.   </t>
  </si>
  <si>
    <t xml:space="preserve">List of items in first aid box to be displayed in / near the box</t>
  </si>
  <si>
    <t xml:space="preserve">Are there risks associated with chemicals which support the need for eye wash and shower equipment?</t>
  </si>
  <si>
    <t xml:space="preserve">Are the first aiders trained?</t>
  </si>
  <si>
    <t xml:space="preserve"> </t>
  </si>
  <si>
    <t xml:space="preserve">Is their training periodically reviewed? </t>
  </si>
  <si>
    <t xml:space="preserve">Is the number of rescuers required? </t>
  </si>
  <si>
    <t xml:space="preserve">Is there always a first aid worker in a staggered shift?</t>
  </si>
  <si>
    <t xml:space="preserve">Are first aid procedures availed for the workplace? </t>
  </si>
  <si>
    <t xml:space="preserve">Have the contents of the first aid kit been developed by a competent person? </t>
  </si>
  <si>
    <t xml:space="preserve">Is the area first aiders responsible for maintaining their first aid kit? </t>
  </si>
  <si>
    <t xml:space="preserve">Are first aid kits monitored to ensure any item that is used is replaced as soon as possible after use? </t>
  </si>
  <si>
    <t xml:space="preserve">Is there a record of a first aid response to a minor accident? </t>
  </si>
  <si>
    <t xml:space="preserve">Are emergency contact numbers displayed on the first aid kit?</t>
  </si>
  <si>
    <t xml:space="preserve">Do emergency evacuation floor plans include locations of first aid kits?</t>
  </si>
  <si>
    <t xml:space="preserve">Do you maintain a notebook or register for recording first aid items used?</t>
  </si>
  <si>
    <t xml:space="preserve">Have you implemented a written procedure for this standard? 
Has a person been assigned accountability for implementing and maintaining each requirement of this Safety Standard? 
Have you implemented a system to enforce this standard? 
Is the written procedure annually updated by responsible?</t>
  </si>
  <si>
    <t xml:space="preserve">Has the site identified applicable legal requirements? </t>
  </si>
  <si>
    <t xml:space="preserve">Is there a procedure to ensure compliance of electrical installations? (keeping the installations in conformity, maintenance, upkeep, at the time of commissioning or periodically,  </t>
  </si>
  <si>
    <t xml:space="preserve">by accredited organizations organizations </t>
  </si>
  <si>
    <t xml:space="preserve">or for certain tasks by a competent person on site</t>
  </si>
  <si>
    <t xml:space="preserve">Is there a procedure for checking the authorizations of employees responsible for work on electrical installations?</t>
  </si>
  <si>
    <t xml:space="preserve">Has the facility conducted and documented an initial assessment of the workplace to identify potential electrical safety hazards and necessary controls?</t>
  </si>
  <si>
    <t xml:space="preserve">Are the electrical installations designed and constructed in accordance with legal requirements?</t>
  </si>
  <si>
    <t xml:space="preserve">In the event of potential contact when working on electrical installations, are appropriate and conform PPE provided and worn?</t>
  </si>
  <si>
    <t xml:space="preserve">Do only authorized employees work on electrical installations?</t>
  </si>
  <si>
    <t xml:space="preserve">Outside the intervention periods, are the electrical cabinets kept locked or padlocked?</t>
  </si>
  <si>
    <t xml:space="preserve">Are electrical continuity, bonding and grounding ensured for all installations? </t>
  </si>
  <si>
    <t xml:space="preserve">Are they periodically calibrated?</t>
  </si>
  <si>
    <t xml:space="preserve">Are all electrical devices such as lights, motors, switchgear, starters and fans in hazardous areas (flammable areas, e.g. chemical room or storage of flammable products) equipped with a flame protection system?</t>
  </si>
  <si>
    <t xml:space="preserve">Are all lighting, small power circuits and point wiring provided with circuit identification labels at DBs, switches, outlets, fixtures and warning signs on panels? </t>
  </si>
  <si>
    <t xml:space="preserve">Is work on electrical equipment requiring training carried out only by trained employees?</t>
  </si>
  <si>
    <t xml:space="preserve">Is work on electrical equipment requiring authorisation carried out only by authorised employees?</t>
  </si>
  <si>
    <t xml:space="preserve">Any electrical equipment (control panel, industrial control panel…) that is likely to require adjustments, repairs, or maintenance while it is energized bears a marking warning people of the potential dangers of electric shock and electric arc?</t>
  </si>
  <si>
    <t xml:space="preserve">Does the site provide detailed and appropriate instructions to employees using electrical equipment?</t>
  </si>
  <si>
    <t xml:space="preserve">Are live works exceptional and only allowed in case of technical impossibility or when operating conditions make it dangerous to de-energize?</t>
  </si>
  <si>
    <t xml:space="preserve">Plugs, cables and electricity meter are not stripped and in one piece (no dominoes, no tape, etc.)?</t>
  </si>
  <si>
    <t xml:space="preserve">Is the access to the electrical cabinets clear?</t>
  </si>
  <si>
    <t xml:space="preserve">Does emergency stop buttons operational? </t>
  </si>
  <si>
    <t xml:space="preserve">In case of humid/wet environments (see traces of water on the ground), are cables not in direct contact with water?</t>
  </si>
  <si>
    <t xml:space="preserve">Is the interior of the electrical cabinets clean and does it contain only the installation diagrams?</t>
  </si>
  <si>
    <t xml:space="preserve">Are interventions on electrical installations prepared and organized? </t>
  </si>
  <si>
    <t xml:space="preserve">Does an accredited organization verify the installations to their commissioning and periodically?</t>
  </si>
  <si>
    <t xml:space="preserve">Are periodic PPE checks carried out by qualified persons, belonging or not to the company? </t>
  </si>
  <si>
    <t xml:space="preserve">Their purpose is to :</t>
  </si>
  <si>
    <t xml:space="preserve">detect in a timely manner any PPE defects that could lead to hazardous situations;</t>
  </si>
  <si>
    <t xml:space="preserve">to ensure the good condition of PPE in service and in stock, in accordance with the manufacturer's instructions;</t>
  </si>
  <si>
    <t xml:space="preserve">Ensure that storage instructions are followed.</t>
  </si>
  <si>
    <t xml:space="preserve">Take the necessary measures to ensure that, in the event of deterioration or at the end of the PPE's lifespan or expiration date, it is disposed of and replaced.</t>
  </si>
  <si>
    <t xml:space="preserve">Is there a procedure for reporting and handling defective equipment?</t>
  </si>
  <si>
    <t xml:space="preserve">Is there a follow-up file for non-conformities and corrective actions?</t>
  </si>
  <si>
    <t xml:space="preserve">This self-assessment grid is intended to measure the achievement of the "Grain handling facility" safety standard. 
</t>
  </si>
  <si>
    <t xml:space="preserve">Through a few questions structured in 5 chapters, the objective is to evaluate a situation, determine improvement paths and elaborate an action program
</t>
  </si>
  <si>
    <r>
      <rPr>
        <b val="true"/>
        <sz val="11"/>
        <color rgb="FF000000"/>
        <rFont val="Calibri"/>
        <family val="2"/>
        <charset val="1"/>
      </rPr>
      <t xml:space="preserve">Hazard identification risk assessment and control</t>
    </r>
    <r>
      <rPr>
        <sz val="11"/>
        <color rgb="FF000000"/>
        <rFont val="Calibri"/>
        <family val="2"/>
        <charset val="1"/>
      </rPr>
      <t xml:space="preserve"> </t>
    </r>
  </si>
  <si>
    <t xml:space="preserve">Are the equipment and facilities in compliance with local requirements? </t>
  </si>
  <si>
    <t xml:space="preserve">Are workers provided with appropriate PPE, such as safety glasses, hard hats, gloves, and respiratory protection? </t>
  </si>
  <si>
    <t xml:space="preserve">Have all confined spaces within the facility been identified and assessed for potential hazards?  </t>
  </si>
  <si>
    <t xml:space="preserve">Are proper permits and procedures in place for entering confined spaces?  </t>
  </si>
  <si>
    <t xml:space="preserve">Are workers trained in confined space entry procedures and equipped with necessary safety equipment?  </t>
  </si>
  <si>
    <t xml:space="preserve">Are fire prevention measures in place, such as adequate fire extinguishers, sprinkler systems, and smoke detectors?  </t>
  </si>
  <si>
    <r>
      <rPr>
        <b val="true"/>
        <sz val="11"/>
        <color rgb="FF000000"/>
        <rFont val="Calibri"/>
        <family val="2"/>
        <charset val="1"/>
      </rPr>
      <t xml:space="preserve">Training, communication and awareness</t>
    </r>
    <r>
      <rPr>
        <sz val="11"/>
        <color rgb="FF000000"/>
        <rFont val="Calibri"/>
        <family val="2"/>
        <charset val="1"/>
      </rPr>
      <t xml:space="preserve"> </t>
    </r>
  </si>
  <si>
    <t xml:space="preserve">Are workers adequately trained in safety procedures, hazards, and emergency response protocols?  </t>
  </si>
  <si>
    <t xml:space="preserve">Are workers trained on the proper use, maintenance, and limitations of PPE?  </t>
  </si>
  <si>
    <t xml:space="preserve">Are safety instructions at the station up-to-date and posted? (Operating mode, pictograms, safety sheet at the workstation) </t>
  </si>
  <si>
    <t xml:space="preserve">Is there a system in place for effective communication of safety information and updates?  </t>
  </si>
  <si>
    <t xml:space="preserve">Are staff training records available?</t>
  </si>
  <si>
    <r>
      <rPr>
        <b val="true"/>
        <sz val="11"/>
        <color rgb="FF000000"/>
        <rFont val="Calibri"/>
        <family val="2"/>
        <charset val="1"/>
      </rPr>
      <t xml:space="preserve">Conception, installation, maintenance</t>
    </r>
    <r>
      <rPr>
        <sz val="11"/>
        <color rgb="FF000000"/>
        <rFont val="Calibri"/>
        <family val="2"/>
        <charset val="1"/>
      </rPr>
      <t xml:space="preserve"> </t>
    </r>
  </si>
  <si>
    <t xml:space="preserve">Is there a process for acquiring new maintenance equipment to ensure regulatory compliance? </t>
  </si>
  <si>
    <t xml:space="preserve">Are modifications to the maintenance equipment already in operation possible? </t>
  </si>
  <si>
    <t xml:space="preserve">Are records of safety inspections, maintenance maintained and up to date?  </t>
  </si>
  <si>
    <t xml:space="preserve">Are proper procedures in place for regular cleaning and maintenance of the facility? </t>
  </si>
  <si>
    <t xml:space="preserve">Is the external environment clean and clear? </t>
  </si>
  <si>
    <t xml:space="preserve">a. No abandoned Materials </t>
  </si>
  <si>
    <t xml:space="preserve">b. Maintened edges. </t>
  </si>
  <si>
    <t xml:space="preserve">c. no grain or product spread. </t>
  </si>
  <si>
    <t xml:space="preserve">d. vehicles parked only in marked areas. </t>
  </si>
  <si>
    <t xml:space="preserve">Are the work areas clean and clear? </t>
  </si>
  <si>
    <t xml:space="preserve">a. Negligible amount of grain or products on the ground, on the equipment </t>
  </si>
  <si>
    <t xml:space="preserve">b. Visible cleanliness indicator </t>
  </si>
  <si>
    <t xml:space="preserve">c. Materials and tools stored in their proper place. </t>
  </si>
  <si>
    <t xml:space="preserve">Are the common areas clean and uncluttered? </t>
  </si>
  <si>
    <t xml:space="preserve">a. materials tidy and clean </t>
  </si>
  <si>
    <t xml:space="preserve">b. clear aisles </t>
  </si>
  <si>
    <t xml:space="preserve">c. waste removed. </t>
  </si>
  <si>
    <t xml:space="preserve">d. fridge, microwave cleaned. </t>
  </si>
  <si>
    <t xml:space="preserve">e. sanitary facilities clean and functional </t>
  </si>
  <si>
    <t xml:space="preserve">Are the cleaning schedules respected? </t>
  </si>
  <si>
    <t xml:space="preserve">Are combustible materials stored in designated areas and away from ignition sources? </t>
  </si>
  <si>
    <t xml:space="preserve">Are conveyors, elevators, and other equipment properly installed and maintained?  </t>
  </si>
  <si>
    <t xml:space="preserve">Are safety guards, covers, and emergency stop devices in place and functioning correctly?  </t>
  </si>
  <si>
    <t xml:space="preserve">Are lockout/tagout procedures implemented for equipment maintenance and repair?  </t>
  </si>
  <si>
    <t xml:space="preserve">Do the ladders/walkways/steps/openings/floor/ have no defects or anomalies? </t>
  </si>
  <si>
    <t xml:space="preserve">a. no access to hazardous areas </t>
  </si>
  <si>
    <t xml:space="preserve">b. Presence of casing and protection device </t>
  </si>
  <si>
    <t xml:space="preserve">c. silo dusting and suction in operation and efficient </t>
  </si>
  <si>
    <t xml:space="preserve">d. safety sensors (rotation controllers, anti-propagating fire strap ...) in operation and functioning. </t>
  </si>
  <si>
    <t xml:space="preserve">e. Periodic control up to date. </t>
  </si>
  <si>
    <t xml:space="preserve">f. De-coupling doors closed. </t>
  </si>
  <si>
    <t xml:space="preserve">g. De-smokers in operation and functioning </t>
  </si>
  <si>
    <t xml:space="preserve">Are electrical systems and equipment properly installed and maintained?  </t>
  </si>
  <si>
    <t xml:space="preserve">Are electrical panels and controls labeled and easily accessible?  </t>
  </si>
  <si>
    <r>
      <rPr>
        <b val="true"/>
        <sz val="11"/>
        <color rgb="FF000000"/>
        <rFont val="Calibri"/>
        <family val="2"/>
        <charset val="1"/>
      </rPr>
      <t xml:space="preserve">Occurrence Control</t>
    </r>
    <r>
      <rPr>
        <sz val="11"/>
        <color rgb="FF000000"/>
        <rFont val="Calibri"/>
        <family val="2"/>
        <charset val="1"/>
      </rPr>
      <t xml:space="preserve"> </t>
    </r>
  </si>
  <si>
    <t xml:space="preserve">Are there no obstacles in front of an exit or means of escape? </t>
  </si>
  <si>
    <t xml:space="preserve">Are the means of rescue present and operational? </t>
  </si>
  <si>
    <t xml:space="preserve">Is there a clear emergency evacuation plan? </t>
  </si>
</sst>
</file>

<file path=xl/styles.xml><?xml version="1.0" encoding="utf-8"?>
<styleSheet xmlns="http://schemas.openxmlformats.org/spreadsheetml/2006/main">
  <numFmts count="4">
    <numFmt numFmtId="164" formatCode="General"/>
    <numFmt numFmtId="165" formatCode="0\ %"/>
    <numFmt numFmtId="166" formatCode="0%"/>
    <numFmt numFmtId="167" formatCode="General"/>
  </numFmts>
  <fonts count="3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8"/>
      <color rgb="FF195F3C"/>
      <name val="Calibri"/>
      <family val="2"/>
      <charset val="1"/>
    </font>
    <font>
      <b val="true"/>
      <sz val="11"/>
      <color rgb="FF3A8555"/>
      <name val="Calibri"/>
      <family val="2"/>
      <charset val="1"/>
    </font>
    <font>
      <sz val="9"/>
      <color theme="1"/>
      <name val="Calibri"/>
      <family val="2"/>
      <charset val="1"/>
    </font>
    <font>
      <b val="true"/>
      <sz val="9"/>
      <color theme="1"/>
      <name val="Calibri"/>
      <family val="2"/>
      <charset val="1"/>
    </font>
    <font>
      <b val="true"/>
      <sz val="14"/>
      <color theme="0"/>
      <name val="Calibri"/>
      <family val="2"/>
      <charset val="1"/>
    </font>
    <font>
      <b val="true"/>
      <sz val="11"/>
      <name val="Calibri"/>
      <family val="2"/>
      <charset val="1"/>
    </font>
    <font>
      <sz val="11"/>
      <color theme="0"/>
      <name val="Calibri"/>
      <family val="2"/>
      <charset val="1"/>
    </font>
    <font>
      <sz val="9"/>
      <color rgb="FF595959"/>
      <name val="Calibri"/>
      <family val="2"/>
    </font>
    <font>
      <sz val="14"/>
      <color rgb="FF595959"/>
      <name val="Calibri"/>
      <family val="2"/>
    </font>
    <font>
      <sz val="9"/>
      <color rgb="FF404040"/>
      <name val="Calibri"/>
      <family val="2"/>
    </font>
    <font>
      <sz val="11"/>
      <name val="Calibri"/>
      <family val="2"/>
      <charset val="1"/>
    </font>
    <font>
      <sz val="7"/>
      <color theme="1"/>
      <name val="Times New Roman"/>
      <family val="1"/>
      <charset val="1"/>
    </font>
    <font>
      <sz val="11"/>
      <color theme="1"/>
      <name val="Symbol"/>
      <family val="1"/>
      <charset val="2"/>
    </font>
    <font>
      <sz val="11"/>
      <color rgb="FF000000"/>
      <name val="Calibri"/>
      <family val="2"/>
      <charset val="1"/>
    </font>
    <font>
      <sz val="11"/>
      <color rgb="FF444444"/>
      <name val="Calibri"/>
      <family val="2"/>
      <charset val="1"/>
    </font>
    <font>
      <u val="single"/>
      <sz val="11"/>
      <color theme="1"/>
      <name val="Calibri"/>
      <family val="2"/>
      <charset val="1"/>
    </font>
    <font>
      <u val="single"/>
      <sz val="11"/>
      <color rgb="FF000000"/>
      <name val="Calibri"/>
      <family val="2"/>
      <charset val="1"/>
    </font>
    <font>
      <sz val="7"/>
      <color rgb="FF000000"/>
      <name val="Times New Roman"/>
      <family val="1"/>
      <charset val="1"/>
    </font>
    <font>
      <sz val="11"/>
      <color rgb="FF000000"/>
      <name val="Calibri"/>
      <family val="1"/>
      <charset val="1"/>
    </font>
    <font>
      <b val="true"/>
      <sz val="14"/>
      <color theme="1"/>
      <name val="Calibri"/>
      <family val="2"/>
      <charset val="1"/>
    </font>
    <font>
      <b val="true"/>
      <sz val="11"/>
      <color rgb="FF000000"/>
      <name val="Calibri"/>
      <family val="2"/>
      <charset val="1"/>
    </font>
    <font>
      <sz val="11"/>
      <color theme="1"/>
      <name val="Cambria"/>
      <family val="1"/>
      <charset val="1"/>
    </font>
    <font>
      <b val="true"/>
      <sz val="14"/>
      <color rgb="FF000000"/>
      <name val="Calibri"/>
      <family val="0"/>
      <charset val="1"/>
    </font>
    <font>
      <sz val="14"/>
      <color theme="1"/>
      <name val="Calibri"/>
      <family val="2"/>
      <charset val="1"/>
    </font>
    <font>
      <u val="single"/>
      <sz val="11"/>
      <name val="Calibri"/>
      <family val="2"/>
      <charset val="1"/>
    </font>
    <font>
      <sz val="11"/>
      <color rgb="FF1F2533"/>
      <name val="Calibri"/>
      <family val="2"/>
      <charset val="1"/>
    </font>
    <font>
      <sz val="7"/>
      <name val="Times New Roman"/>
      <family val="1"/>
      <charset val="1"/>
    </font>
    <font>
      <sz val="11"/>
      <name val="Calibri"/>
      <family val="1"/>
      <charset val="1"/>
    </font>
    <font>
      <b val="true"/>
      <sz val="11"/>
      <color rgb="FF1F2533"/>
      <name val="Calibri"/>
      <family val="2"/>
      <charset val="1"/>
    </font>
    <font>
      <sz val="12"/>
      <color rgb="FF000000"/>
      <name val="Calibri"/>
      <family val="2"/>
      <charset val="1"/>
    </font>
  </fonts>
  <fills count="30">
    <fill>
      <patternFill patternType="none"/>
    </fill>
    <fill>
      <patternFill patternType="gray125"/>
    </fill>
    <fill>
      <patternFill patternType="solid">
        <fgColor rgb="FF195F3C"/>
        <bgColor rgb="FF444444"/>
      </patternFill>
    </fill>
    <fill>
      <patternFill patternType="solid">
        <fgColor rgb="FFFFC000"/>
        <bgColor rgb="FFFFCC00"/>
      </patternFill>
    </fill>
    <fill>
      <patternFill patternType="solid">
        <fgColor theme="4" tint="0.7999"/>
        <bgColor rgb="FFE7E6E6"/>
      </patternFill>
    </fill>
    <fill>
      <patternFill patternType="solid">
        <fgColor rgb="FFF68686"/>
        <bgColor rgb="FFED7D31"/>
      </patternFill>
    </fill>
    <fill>
      <patternFill patternType="solid">
        <fgColor theme="0" tint="-0.15"/>
        <bgColor rgb="FFD0CECE"/>
      </patternFill>
    </fill>
    <fill>
      <patternFill patternType="solid">
        <fgColor theme="7" tint="0.5999"/>
        <bgColor rgb="FFF5F199"/>
      </patternFill>
    </fill>
    <fill>
      <patternFill patternType="solid">
        <fgColor theme="9" tint="0.7999"/>
        <bgColor rgb="FFE7E6E6"/>
      </patternFill>
    </fill>
    <fill>
      <patternFill patternType="solid">
        <fgColor rgb="FFFFCC00"/>
        <bgColor rgb="FFFFC000"/>
      </patternFill>
    </fill>
    <fill>
      <patternFill patternType="solid">
        <fgColor theme="9" tint="0.3999"/>
        <bgColor rgb="FFC5E0B4"/>
      </patternFill>
    </fill>
    <fill>
      <patternFill patternType="solid">
        <fgColor theme="9" tint="0.5999"/>
        <bgColor rgb="FFD9D9D9"/>
      </patternFill>
    </fill>
    <fill>
      <patternFill patternType="solid">
        <fgColor rgb="FFC0C0C0"/>
        <bgColor rgb="FFBFBFBF"/>
      </patternFill>
    </fill>
    <fill>
      <patternFill patternType="solid">
        <fgColor rgb="FFF1C9C5"/>
        <bgColor rgb="FFFDC8BF"/>
      </patternFill>
    </fill>
    <fill>
      <patternFill patternType="solid">
        <fgColor rgb="FFFDC8BF"/>
        <bgColor rgb="FFF1C9C5"/>
      </patternFill>
    </fill>
    <fill>
      <patternFill patternType="solid">
        <fgColor theme="7" tint="0.7999"/>
        <bgColor rgb="FFFBE5D6"/>
      </patternFill>
    </fill>
    <fill>
      <patternFill patternType="solid">
        <fgColor theme="0"/>
        <bgColor rgb="FFEDEDED"/>
      </patternFill>
    </fill>
    <fill>
      <patternFill patternType="solid">
        <fgColor rgb="FFDAB0B1"/>
        <bgColor rgb="FFF9B1B1"/>
      </patternFill>
    </fill>
    <fill>
      <patternFill patternType="solid">
        <fgColor rgb="FFB59794"/>
        <bgColor rgb="FFB39E81"/>
      </patternFill>
    </fill>
    <fill>
      <patternFill patternType="solid">
        <fgColor rgb="FFAEADAD"/>
        <bgColor rgb="FFA5A5A5"/>
      </patternFill>
    </fill>
    <fill>
      <patternFill patternType="solid">
        <fgColor rgb="FFF5F199"/>
        <bgColor rgb="FFFFE699"/>
      </patternFill>
    </fill>
    <fill>
      <patternFill patternType="solid">
        <fgColor rgb="FFB8B573"/>
        <bgColor rgb="FFB39E81"/>
      </patternFill>
    </fill>
    <fill>
      <patternFill patternType="solid">
        <fgColor theme="8" tint="0.5999"/>
        <bgColor rgb="FFC2D6FE"/>
      </patternFill>
    </fill>
    <fill>
      <patternFill patternType="solid">
        <fgColor rgb="FFC2D6FE"/>
        <bgColor rgb="FFBDD7EE"/>
      </patternFill>
    </fill>
    <fill>
      <patternFill patternType="solid">
        <fgColor rgb="FFF8C8EE"/>
        <bgColor rgb="FFF1C9C5"/>
      </patternFill>
    </fill>
    <fill>
      <patternFill patternType="solid">
        <fgColor rgb="FFA48485"/>
        <bgColor rgb="FFB59794"/>
      </patternFill>
    </fill>
    <fill>
      <patternFill patternType="solid">
        <fgColor rgb="FFF9B1B1"/>
        <bgColor rgb="FFDAB0B1"/>
      </patternFill>
    </fill>
    <fill>
      <patternFill patternType="solid">
        <fgColor rgb="FFEED2AC"/>
        <bgColor rgb="FFF1C9C5"/>
      </patternFill>
    </fill>
    <fill>
      <patternFill patternType="solid">
        <fgColor rgb="FFB39E81"/>
        <bgColor rgb="FFB59794"/>
      </patternFill>
    </fill>
    <fill>
      <patternFill patternType="solid">
        <fgColor theme="5" tint="0.7999"/>
        <bgColor rgb="FFFFF2CC"/>
      </patternFill>
    </fill>
  </fills>
  <borders count="56">
    <border diagonalUp="false" diagonalDown="false">
      <left/>
      <right/>
      <top/>
      <botto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bottom/>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medium"/>
      <bottom/>
      <diagonal/>
    </border>
    <border diagonalUp="false" diagonalDown="false">
      <left/>
      <right style="medium"/>
      <top/>
      <botto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right style="medium"/>
      <top/>
      <bottom style="thin"/>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medium"/>
      <top style="medium"/>
      <bottom/>
      <diagonal/>
    </border>
    <border diagonalUp="false" diagonalDown="false">
      <left style="medium"/>
      <right/>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medium"/>
      <right/>
      <top style="medium"/>
      <bottom style="thin"/>
      <diagonal/>
    </border>
    <border diagonalUp="false" diagonalDown="false">
      <left style="medium"/>
      <right/>
      <top style="thin"/>
      <bottom style="mediu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thin"/>
      <top style="thin"/>
      <bottom style="mediu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thin"/>
      <right style="thin"/>
      <top style="medium"/>
      <bottom style="medium"/>
      <diagonal/>
    </border>
    <border diagonalUp="false" diagonalDown="false">
      <left/>
      <right style="thin"/>
      <top style="thin"/>
      <bottom style="thin"/>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top style="medium"/>
      <bottom style="medium"/>
      <diagonal/>
    </border>
    <border diagonalUp="false" diagonalDown="false">
      <left style="thin"/>
      <right style="thin"/>
      <top/>
      <bottom/>
      <diagonal/>
    </border>
    <border diagonalUp="false" diagonalDown="false">
      <left/>
      <right/>
      <top/>
      <bottom style="medium"/>
      <diagonal/>
    </border>
    <border diagonalUp="false" diagonalDown="false">
      <left style="thin"/>
      <right style="thin"/>
      <top/>
      <bottom style="medium"/>
      <diagonal/>
    </border>
    <border diagonalUp="false" diagonalDown="false">
      <left/>
      <right/>
      <top style="medium"/>
      <bottom style="medium"/>
      <diagonal/>
    </border>
    <border diagonalUp="false" diagonalDown="false">
      <left style="thin"/>
      <right style="medium"/>
      <top/>
      <bottom/>
      <diagonal/>
    </border>
    <border diagonalUp="false" diagonalDown="false">
      <left style="thin"/>
      <right/>
      <top style="medium"/>
      <bottom/>
      <diagonal/>
    </border>
    <border diagonalUp="false" diagonalDown="false">
      <left style="medium"/>
      <right style="medium"/>
      <top/>
      <botto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thin"/>
      <top/>
      <bottom style="thin"/>
      <diagonal/>
    </border>
    <border diagonalUp="false" diagonalDown="false">
      <left/>
      <right style="thin"/>
      <top style="thin"/>
      <bottom/>
      <diagonal/>
    </border>
    <border diagonalUp="false" diagonalDown="false">
      <left/>
      <right style="medium"/>
      <top/>
      <bottom style="medium"/>
      <diagonal/>
    </border>
    <border diagonalUp="false" diagonalDown="false">
      <left style="thin"/>
      <right/>
      <top style="thin"/>
      <bottom style="medium"/>
      <diagonal/>
    </border>
    <border diagonalUp="false" diagonalDown="false">
      <left style="thin"/>
      <right/>
      <top style="medium"/>
      <bottom style="thin"/>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5" fontId="4" fillId="0" borderId="0" xfId="19"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6" fillId="0" borderId="3" xfId="19" applyFont="true" applyBorder="true" applyAlignment="true" applyProtection="true">
      <alignment horizontal="center" vertical="bottom" textRotation="0" wrapText="false" indent="0" shrinkToFit="false"/>
      <protection locked="true" hidden="false"/>
    </xf>
    <xf numFmtId="165" fontId="6" fillId="0" borderId="0" xfId="19" applyFont="true" applyBorder="true" applyAlignment="true" applyProtection="true">
      <alignment horizontal="center" vertical="center" textRotation="0" wrapText="false" indent="0" shrinkToFit="false"/>
      <protection locked="true" hidden="false"/>
    </xf>
    <xf numFmtId="165" fontId="6" fillId="0" borderId="0" xfId="19" applyFont="true" applyBorder="true" applyAlignment="true" applyProtection="true">
      <alignment horizontal="center"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5" fontId="7" fillId="0" borderId="5" xfId="19" applyFont="true" applyBorder="true" applyAlignment="true" applyProtection="true">
      <alignment horizontal="center" vertical="bottom" textRotation="0" wrapText="false" indent="0" shrinkToFit="false"/>
      <protection locked="true" hidden="false"/>
    </xf>
    <xf numFmtId="165" fontId="8" fillId="0" borderId="0" xfId="19" applyFont="true" applyBorder="true" applyAlignment="true" applyProtection="true">
      <alignment horizontal="center" vertical="center" textRotation="0" wrapText="false" indent="0" shrinkToFit="false"/>
      <protection locked="true" hidden="false"/>
    </xf>
    <xf numFmtId="165" fontId="7" fillId="0" borderId="0" xfId="19" applyFont="true" applyBorder="true" applyAlignment="true" applyProtection="true">
      <alignment horizontal="center"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5" fontId="0" fillId="0" borderId="8" xfId="19" applyFont="true" applyBorder="true" applyAlignment="true" applyProtection="true">
      <alignment horizontal="center" vertical="bottom" textRotation="0" wrapText="false" indent="0" shrinkToFit="false"/>
      <protection locked="true" hidden="false"/>
    </xf>
    <xf numFmtId="165" fontId="0" fillId="0" borderId="0" xfId="19" applyFont="true" applyBorder="true" applyAlignment="true" applyProtection="true">
      <alignment horizontal="center" vertical="bottom"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0" fillId="3" borderId="11" xfId="0" applyFont="true" applyBorder="true" applyAlignment="true" applyProtection="true">
      <alignment horizontal="center" vertical="center" textRotation="0" wrapText="true" indent="0" shrinkToFit="false"/>
      <protection locked="true" hidden="false"/>
    </xf>
    <xf numFmtId="165" fontId="10" fillId="3" borderId="11" xfId="19" applyFont="true" applyBorder="true" applyAlignment="true" applyProtection="true">
      <alignment horizontal="center" vertical="center" textRotation="0" wrapText="true" indent="0" shrinkToFit="false"/>
      <protection locked="true" hidden="false"/>
    </xf>
    <xf numFmtId="165" fontId="10" fillId="3" borderId="12" xfId="19" applyFont="true" applyBorder="true" applyAlignment="true" applyProtection="true">
      <alignment horizontal="center" vertical="center" textRotation="0" wrapText="tru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center" textRotation="0" wrapText="true" indent="0" shrinkToFit="false"/>
      <protection locked="true" hidden="false"/>
    </xf>
    <xf numFmtId="164" fontId="10" fillId="3" borderId="15" xfId="0" applyFont="true" applyBorder="true" applyAlignment="true" applyProtection="true">
      <alignment horizontal="center" vertical="center" textRotation="0" wrapText="true" indent="0" shrinkToFit="false"/>
      <protection locked="true" hidden="false"/>
    </xf>
    <xf numFmtId="164" fontId="10" fillId="3" borderId="16" xfId="0" applyFont="true" applyBorder="true" applyAlignment="true" applyProtection="true">
      <alignment horizontal="center" vertical="center" textRotation="0" wrapText="true" indent="0" shrinkToFit="false"/>
      <protection locked="true" hidden="false"/>
    </xf>
    <xf numFmtId="164" fontId="11" fillId="2" borderId="17" xfId="0" applyFont="true" applyBorder="true" applyAlignment="true" applyProtection="true">
      <alignment horizontal="center" vertical="center" textRotation="0" wrapText="false" indent="0" shrinkToFit="false"/>
      <protection locked="true" hidden="false"/>
    </xf>
    <xf numFmtId="165" fontId="10" fillId="4" borderId="18" xfId="19" applyFont="true" applyBorder="true" applyAlignment="true" applyProtection="true">
      <alignment horizontal="center" vertical="center" textRotation="0" wrapText="true" indent="0" shrinkToFit="false"/>
      <protection locked="true" hidden="false"/>
    </xf>
    <xf numFmtId="165" fontId="10" fillId="5" borderId="18" xfId="19" applyFont="true" applyBorder="true" applyAlignment="true" applyProtection="true">
      <alignment horizontal="center" vertical="center" textRotation="0" wrapText="true" indent="0" shrinkToFit="false"/>
      <protection locked="true" hidden="false"/>
    </xf>
    <xf numFmtId="165" fontId="10" fillId="6" borderId="18" xfId="19" applyFont="true" applyBorder="true" applyAlignment="true" applyProtection="true">
      <alignment horizontal="center" vertical="center" textRotation="0" wrapText="false" indent="0" shrinkToFit="false"/>
      <protection locked="true" hidden="false"/>
    </xf>
    <xf numFmtId="165" fontId="10" fillId="7" borderId="18" xfId="19" applyFont="true" applyBorder="true" applyAlignment="true" applyProtection="true">
      <alignment horizontal="center" vertical="center" textRotation="0" wrapText="true" indent="0" shrinkToFit="false"/>
      <protection locked="true" hidden="false"/>
    </xf>
    <xf numFmtId="165" fontId="10" fillId="8" borderId="18" xfId="19" applyFont="true" applyBorder="true" applyAlignment="true" applyProtection="true">
      <alignment horizontal="center" vertical="center" textRotation="0" wrapText="true" indent="0" shrinkToFit="false"/>
      <protection locked="true" hidden="false"/>
    </xf>
    <xf numFmtId="165" fontId="4" fillId="0" borderId="19" xfId="19" applyFont="true" applyBorder="true" applyAlignment="true" applyProtection="true">
      <alignment horizontal="center" vertical="center" textRotation="0" wrapText="false" indent="0" shrinkToFit="false"/>
      <protection locked="true" hidden="false"/>
    </xf>
    <xf numFmtId="164" fontId="11" fillId="2" borderId="20" xfId="0" applyFont="true" applyBorder="true" applyAlignment="true" applyProtection="true">
      <alignment horizontal="center" vertical="center" textRotation="0" wrapText="false" indent="0" shrinkToFit="false"/>
      <protection locked="true" hidden="false"/>
    </xf>
    <xf numFmtId="165" fontId="4" fillId="0" borderId="18" xfId="19" applyFont="true" applyBorder="true" applyAlignment="true" applyProtection="true">
      <alignment horizontal="center" vertical="center" textRotation="0" wrapText="false" indent="0" shrinkToFit="false"/>
      <protection locked="true" hidden="false"/>
    </xf>
    <xf numFmtId="164" fontId="11" fillId="2" borderId="21" xfId="0" applyFont="true" applyBorder="true" applyAlignment="true" applyProtection="true">
      <alignment horizontal="center" vertical="center" textRotation="0" wrapText="false" indent="0" shrinkToFit="false"/>
      <protection locked="true" hidden="false"/>
    </xf>
    <xf numFmtId="165" fontId="10" fillId="6" borderId="18" xfId="19" applyFont="true" applyBorder="true" applyAlignment="true" applyProtection="true">
      <alignment horizontal="center" vertical="center" textRotation="0" wrapText="true" indent="0" shrinkToFit="false"/>
      <protection locked="true" hidden="false"/>
    </xf>
    <xf numFmtId="164" fontId="11" fillId="2" borderId="22" xfId="0" applyFont="true" applyBorder="true" applyAlignment="true" applyProtection="true">
      <alignment horizontal="center" vertical="center" textRotation="0" wrapText="false" indent="0" shrinkToFit="false"/>
      <protection locked="true" hidden="false"/>
    </xf>
    <xf numFmtId="165" fontId="4" fillId="0" borderId="23" xfId="19" applyFont="true" applyBorder="true" applyAlignment="true" applyProtection="true">
      <alignment horizontal="center" vertical="center" textRotation="0" wrapText="false" indent="0" shrinkToFit="false"/>
      <protection locked="true" hidden="false"/>
    </xf>
    <xf numFmtId="164" fontId="10" fillId="9" borderId="24" xfId="0" applyFont="true" applyBorder="true" applyAlignment="true" applyProtection="true">
      <alignment horizontal="center" vertical="center" textRotation="0" wrapText="false" indent="0" shrinkToFit="false"/>
      <protection locked="true" hidden="false"/>
    </xf>
    <xf numFmtId="165" fontId="4" fillId="9" borderId="24" xfId="19" applyFont="true" applyBorder="true" applyAlignment="true" applyProtection="true">
      <alignment horizontal="center" vertical="center" textRotation="0" wrapText="false" indent="0" shrinkToFit="false"/>
      <protection locked="true" hidden="false"/>
    </xf>
    <xf numFmtId="165" fontId="4" fillId="0" borderId="1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10" borderId="25" xfId="0" applyFont="true" applyBorder="true" applyAlignment="true" applyProtection="true">
      <alignment horizontal="center" vertical="center" textRotation="0" wrapText="false" indent="0" shrinkToFit="false"/>
      <protection locked="true" hidden="false"/>
    </xf>
    <xf numFmtId="164" fontId="4" fillId="10" borderId="26" xfId="0" applyFont="true" applyBorder="true" applyAlignment="true" applyProtection="true">
      <alignment horizontal="center" vertical="center" textRotation="0" wrapText="false" indent="0" shrinkToFit="false"/>
      <protection locked="true" hidden="false"/>
    </xf>
    <xf numFmtId="164" fontId="4" fillId="10" borderId="26" xfId="0" applyFont="true" applyBorder="true" applyAlignment="true" applyProtection="true">
      <alignment horizontal="center" vertical="center" textRotation="0" wrapText="true" indent="0" shrinkToFit="false"/>
      <protection locked="true" hidden="false"/>
    </xf>
    <xf numFmtId="164" fontId="4" fillId="10" borderId="27"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11" borderId="28" xfId="0" applyFont="true" applyBorder="true" applyAlignment="true" applyProtection="true">
      <alignment horizontal="center" vertical="center" textRotation="0" wrapText="false" indent="0" shrinkToFit="false"/>
      <protection locked="true" hidden="false"/>
    </xf>
    <xf numFmtId="164" fontId="15" fillId="11" borderId="29" xfId="0" applyFont="true" applyBorder="true" applyAlignment="true" applyProtection="true">
      <alignment horizontal="left" vertical="center" textRotation="0" wrapText="true" indent="0" shrinkToFit="false"/>
      <protection locked="true" hidden="false"/>
    </xf>
    <xf numFmtId="164" fontId="0" fillId="11" borderId="29" xfId="0" applyFont="false" applyBorder="true" applyAlignment="true" applyProtection="true">
      <alignment horizontal="center" vertical="center" textRotation="0" wrapText="true" indent="0" shrinkToFit="false"/>
      <protection locked="true" hidden="false"/>
    </xf>
    <xf numFmtId="164" fontId="0" fillId="11" borderId="30" xfId="0" applyFont="true" applyBorder="true" applyAlignment="true" applyProtection="true">
      <alignment horizontal="center" vertical="center" textRotation="0" wrapText="true" indent="0" shrinkToFit="false"/>
      <protection locked="true" hidden="false"/>
    </xf>
    <xf numFmtId="164" fontId="0" fillId="11" borderId="18"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5" fillId="11" borderId="18" xfId="0" applyFont="true" applyBorder="true" applyAlignment="true" applyProtection="true">
      <alignment horizontal="left" vertical="center" textRotation="0" wrapText="true" indent="0" shrinkToFit="false"/>
      <protection locked="true" hidden="false"/>
    </xf>
    <xf numFmtId="164" fontId="0" fillId="11" borderId="18" xfId="0" applyFont="true" applyBorder="true" applyAlignment="true" applyProtection="true">
      <alignment horizontal="left" vertical="center" textRotation="0" wrapText="true" indent="0" shrinkToFit="false"/>
      <protection locked="true" hidden="false"/>
    </xf>
    <xf numFmtId="164" fontId="16" fillId="11" borderId="18" xfId="0" applyFont="true" applyBorder="true" applyAlignment="true" applyProtection="true">
      <alignment horizontal="left" vertical="center" textRotation="0" wrapText="true" indent="0" shrinkToFit="false"/>
      <protection locked="true" hidden="false"/>
    </xf>
    <xf numFmtId="164" fontId="0" fillId="11" borderId="31" xfId="0" applyFont="true" applyBorder="true" applyAlignment="true" applyProtection="true">
      <alignment horizontal="left" vertical="center" textRotation="0" wrapText="true" indent="0" shrinkToFit="false"/>
      <protection locked="true" hidden="false"/>
    </xf>
    <xf numFmtId="164" fontId="0" fillId="11" borderId="31" xfId="0" applyFont="false" applyBorder="true" applyAlignment="true" applyProtection="true">
      <alignment horizontal="center" vertical="center" textRotation="0" wrapText="true" indent="0" shrinkToFit="false"/>
      <protection locked="true" hidden="false"/>
    </xf>
    <xf numFmtId="164" fontId="4" fillId="0" borderId="32" xfId="0" applyFont="true" applyBorder="true" applyAlignment="true" applyProtection="true">
      <alignment horizontal="center" vertical="center" textRotation="0" wrapText="true" indent="0" shrinkToFit="false"/>
      <protection locked="true" hidden="false"/>
    </xf>
    <xf numFmtId="164" fontId="0" fillId="0" borderId="19" xfId="0" applyFont="true" applyBorder="true" applyAlignment="true" applyProtection="true">
      <alignment horizontal="left" vertical="center" textRotation="0" wrapText="true" indent="0" shrinkToFit="false"/>
      <protection locked="true" hidden="false"/>
    </xf>
    <xf numFmtId="164" fontId="0" fillId="0" borderId="19" xfId="0" applyFont="false" applyBorder="true" applyAlignment="true" applyProtection="true">
      <alignment horizontal="center" vertical="center" textRotation="0" wrapText="true" indent="0" shrinkToFit="false"/>
      <protection locked="true" hidden="false"/>
    </xf>
    <xf numFmtId="164" fontId="0" fillId="0" borderId="33" xfId="0" applyFont="true" applyBorder="true" applyAlignment="true" applyProtection="true">
      <alignment horizontal="center" vertical="center" textRotation="0" wrapText="true" indent="0" shrinkToFit="false"/>
      <protection locked="true" hidden="false"/>
    </xf>
    <xf numFmtId="164" fontId="0" fillId="0" borderId="18" xfId="0" applyFont="true" applyBorder="true" applyAlignment="true" applyProtection="true">
      <alignment horizontal="left" vertical="center" textRotation="0" wrapText="true" indent="0" shrinkToFit="false"/>
      <protection locked="true" hidden="false"/>
    </xf>
    <xf numFmtId="164" fontId="0" fillId="0" borderId="18" xfId="0" applyFont="false" applyBorder="true" applyAlignment="true" applyProtection="true">
      <alignment horizontal="center" vertical="center" textRotation="0" wrapText="true" indent="0" shrinkToFit="false"/>
      <protection locked="true" hidden="false"/>
    </xf>
    <xf numFmtId="164" fontId="0" fillId="0" borderId="31" xfId="0" applyFont="true" applyBorder="true" applyAlignment="true" applyProtection="true">
      <alignment horizontal="general" vertical="bottom" textRotation="0" wrapText="true" indent="0" shrinkToFit="false"/>
      <protection locked="true" hidden="false"/>
    </xf>
    <xf numFmtId="164" fontId="0" fillId="0" borderId="31" xfId="0" applyFont="false" applyBorder="true" applyAlignment="true" applyProtection="true">
      <alignment horizontal="center" vertical="center" textRotation="0" wrapText="true" indent="0" shrinkToFit="false"/>
      <protection locked="true" hidden="false"/>
    </xf>
    <xf numFmtId="164" fontId="4" fillId="11" borderId="28" xfId="0" applyFont="true" applyBorder="true" applyAlignment="true" applyProtection="true">
      <alignment horizontal="center" vertical="center" textRotation="0" wrapText="true" indent="0" shrinkToFit="false"/>
      <protection locked="true" hidden="false"/>
    </xf>
    <xf numFmtId="164" fontId="0" fillId="11" borderId="29" xfId="0" applyFont="true" applyBorder="true" applyAlignment="true" applyProtection="true">
      <alignment horizontal="left" vertical="center" textRotation="0" wrapText="true" indent="0" shrinkToFit="false"/>
      <protection locked="true" hidden="false"/>
    </xf>
    <xf numFmtId="164" fontId="0" fillId="11" borderId="23" xfId="0" applyFont="true" applyBorder="true" applyAlignment="true" applyProtection="true">
      <alignment horizontal="general" vertical="bottom" textRotation="0" wrapText="true" indent="0" shrinkToFit="false"/>
      <protection locked="true" hidden="false"/>
    </xf>
    <xf numFmtId="164" fontId="0" fillId="11" borderId="23" xfId="0" applyFont="false" applyBorder="true" applyAlignment="true" applyProtection="true">
      <alignment horizontal="center" vertical="center" textRotation="0" wrapText="true" indent="0" shrinkToFit="false"/>
      <protection locked="true" hidden="false"/>
    </xf>
    <xf numFmtId="164" fontId="0" fillId="11" borderId="18" xfId="0" applyFont="true" applyBorder="true" applyAlignment="true" applyProtection="true">
      <alignment horizontal="general" vertical="bottom" textRotation="0" wrapText="true" indent="0" shrinkToFit="false"/>
      <protection locked="true" hidden="false"/>
    </xf>
    <xf numFmtId="164" fontId="0" fillId="11" borderId="31" xfId="0" applyFont="true" applyBorder="true" applyAlignment="true" applyProtection="true">
      <alignment horizontal="general" vertical="bottom" textRotation="0" wrapText="true" indent="0" shrinkToFit="false"/>
      <protection locked="true" hidden="false"/>
    </xf>
    <xf numFmtId="164" fontId="0" fillId="0" borderId="19" xfId="0" applyFont="true" applyBorder="true" applyAlignment="true" applyProtection="true">
      <alignment horizontal="general" vertical="bottom" textRotation="0" wrapText="true" indent="0" shrinkToFit="false"/>
      <protection locked="true" hidden="false"/>
    </xf>
    <xf numFmtId="164" fontId="0" fillId="12" borderId="18" xfId="0" applyFont="false" applyBorder="true" applyAlignment="true" applyProtection="true">
      <alignment horizontal="general" vertical="bottom" textRotation="0" wrapText="false" indent="0" shrinkToFit="false"/>
      <protection locked="true" hidden="false"/>
    </xf>
    <xf numFmtId="164" fontId="0" fillId="12" borderId="18" xfId="0" applyFont="false" applyBorder="true" applyAlignment="true" applyProtection="true">
      <alignment horizontal="center" vertical="center" textRotation="0" wrapText="true" indent="0" shrinkToFit="false"/>
      <protection locked="true" hidden="false"/>
    </xf>
    <xf numFmtId="164" fontId="0" fillId="12" borderId="31" xfId="0" applyFont="false" applyBorder="true" applyAlignment="true" applyProtection="true">
      <alignment horizontal="general" vertical="bottom" textRotation="0" wrapText="false" indent="0" shrinkToFit="false"/>
      <protection locked="true" hidden="false"/>
    </xf>
    <xf numFmtId="164" fontId="0" fillId="12" borderId="31" xfId="0" applyFont="false" applyBorder="true" applyAlignment="true" applyProtection="true">
      <alignment horizontal="center" vertical="center" textRotation="0" wrapText="true" indent="0" shrinkToFit="false"/>
      <protection locked="true" hidden="false"/>
    </xf>
    <xf numFmtId="164" fontId="0" fillId="11" borderId="3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5" fontId="0" fillId="0" borderId="0" xfId="19"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12" xfId="0" applyFont="true" applyBorder="true" applyAlignment="true" applyProtection="true">
      <alignment horizontal="center" vertical="top" textRotation="0" wrapText="true" indent="0" shrinkToFit="false"/>
      <protection locked="true" hidden="false"/>
    </xf>
    <xf numFmtId="164" fontId="17" fillId="0" borderId="0" xfId="0" applyFont="true" applyBorder="false" applyAlignment="true" applyProtection="true">
      <alignment horizontal="justify" vertical="center" textRotation="0" wrapText="false" indent="0" shrinkToFit="false"/>
      <protection locked="true" hidden="false"/>
    </xf>
    <xf numFmtId="164" fontId="4" fillId="13" borderId="28" xfId="0" applyFont="true" applyBorder="true" applyAlignment="true" applyProtection="true">
      <alignment horizontal="center" vertical="center" textRotation="0" wrapText="false" indent="0" shrinkToFit="false"/>
      <protection locked="true" hidden="false"/>
    </xf>
    <xf numFmtId="164" fontId="4" fillId="13" borderId="34" xfId="0" applyFont="true" applyBorder="true" applyAlignment="true" applyProtection="true">
      <alignment horizontal="center" vertical="center" textRotation="0" wrapText="false" indent="0" shrinkToFit="false"/>
      <protection locked="true" hidden="false"/>
    </xf>
    <xf numFmtId="164" fontId="4" fillId="13" borderId="34" xfId="0" applyFont="true" applyBorder="true" applyAlignment="true" applyProtection="true">
      <alignment horizontal="center" vertical="center" textRotation="0" wrapText="true" indent="0" shrinkToFit="false"/>
      <protection locked="true" hidden="false"/>
    </xf>
    <xf numFmtId="164" fontId="15" fillId="13" borderId="29" xfId="0" applyFont="true" applyBorder="true" applyAlignment="true" applyProtection="true">
      <alignment horizontal="left" vertical="center" textRotation="0" wrapText="true" indent="0" shrinkToFit="false"/>
      <protection locked="true" hidden="false"/>
    </xf>
    <xf numFmtId="164" fontId="0" fillId="13" borderId="29" xfId="0" applyFont="false" applyBorder="true" applyAlignment="true" applyProtection="true">
      <alignment horizontal="center" vertical="center" textRotation="0" wrapText="true" indent="0" shrinkToFit="false"/>
      <protection locked="true" hidden="false"/>
    </xf>
    <xf numFmtId="164" fontId="0" fillId="13" borderId="3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19" fillId="0" borderId="0" xfId="0" applyFont="true" applyBorder="false" applyAlignment="true" applyProtection="true">
      <alignment horizontal="center"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0" fillId="13" borderId="18" xfId="0" applyFont="fals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7" fontId="19" fillId="0" borderId="0" xfId="0" applyFont="true" applyBorder="false" applyAlignment="true" applyProtection="true">
      <alignment horizontal="center" vertical="bottom" textRotation="0" wrapText="false" indent="0" shrinkToFit="false"/>
      <protection locked="true" hidden="false"/>
    </xf>
    <xf numFmtId="164" fontId="0" fillId="13" borderId="0" xfId="0" applyFont="false" applyBorder="false" applyAlignment="true" applyProtection="true">
      <alignment horizontal="center" vertical="center" textRotation="0" wrapText="tru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0" fillId="13" borderId="23" xfId="0" applyFont="true" applyBorder="true" applyAlignment="true" applyProtection="true">
      <alignment horizontal="left" vertical="center" textRotation="0" wrapText="true" indent="0" shrinkToFit="false"/>
      <protection locked="true" hidden="false"/>
    </xf>
    <xf numFmtId="164" fontId="0" fillId="13" borderId="18" xfId="0" applyFont="true" applyBorder="true" applyAlignment="true" applyProtection="true">
      <alignment horizontal="center" vertical="center" textRotation="0" wrapText="true" indent="0" shrinkToFit="false"/>
      <protection locked="true" hidden="false"/>
    </xf>
    <xf numFmtId="164" fontId="0" fillId="13" borderId="35" xfId="0" applyFont="false" applyBorder="true" applyAlignment="true" applyProtection="true">
      <alignment horizontal="center" vertical="center" textRotation="0" wrapText="true" indent="0" shrinkToFit="false"/>
      <protection locked="true" hidden="false"/>
    </xf>
    <xf numFmtId="164" fontId="0" fillId="13" borderId="19" xfId="0" applyFont="true" applyBorder="true" applyAlignment="true" applyProtection="true">
      <alignment horizontal="left" vertical="center" textRotation="0" wrapText="true" indent="0" shrinkToFit="false"/>
      <protection locked="true" hidden="false"/>
    </xf>
    <xf numFmtId="164" fontId="18" fillId="13" borderId="19" xfId="0" applyFont="true" applyBorder="true" applyAlignment="true" applyProtection="true">
      <alignment horizontal="left" vertical="center" textRotation="0" wrapText="true" indent="0" shrinkToFit="false"/>
      <protection locked="true" hidden="false"/>
    </xf>
    <xf numFmtId="164" fontId="0" fillId="13" borderId="18" xfId="0" applyFont="true" applyBorder="true" applyAlignment="true" applyProtection="true">
      <alignment horizontal="general" vertical="center" textRotation="0" wrapText="true" indent="0" shrinkToFit="false"/>
      <protection locked="true" hidden="false"/>
    </xf>
    <xf numFmtId="164" fontId="0" fillId="13" borderId="31" xfId="0" applyFont="true" applyBorder="true" applyAlignment="true" applyProtection="true">
      <alignment horizontal="general" vertical="center" textRotation="0" wrapText="true" indent="0" shrinkToFit="false"/>
      <protection locked="true" hidden="false"/>
    </xf>
    <xf numFmtId="164" fontId="4" fillId="0" borderId="25" xfId="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true">
      <alignment horizontal="left" vertical="center" textRotation="0" wrapText="true" indent="0" shrinkToFit="false"/>
      <protection locked="true" hidden="false"/>
    </xf>
    <xf numFmtId="164" fontId="0" fillId="0" borderId="29" xfId="0" applyFont="fals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true">
      <alignment horizontal="center" vertical="center" textRotation="0" wrapText="true" indent="0" shrinkToFit="false"/>
      <protection locked="true" hidden="false"/>
    </xf>
    <xf numFmtId="164" fontId="18" fillId="0" borderId="18" xfId="0" applyFont="true" applyBorder="true" applyAlignment="true" applyProtection="true">
      <alignment horizontal="general" vertical="center" textRotation="0" wrapText="true" indent="0" shrinkToFit="false"/>
      <protection locked="true" hidden="false"/>
    </xf>
    <xf numFmtId="164" fontId="18" fillId="0" borderId="18" xfId="0" applyFont="true" applyBorder="true" applyAlignment="true" applyProtection="true">
      <alignment horizontal="general" vertical="bottom" textRotation="0" wrapText="false" indent="0" shrinkToFit="false"/>
      <protection locked="true" hidden="false"/>
    </xf>
    <xf numFmtId="164" fontId="4" fillId="14" borderId="24" xfId="0" applyFont="true" applyBorder="true" applyAlignment="true" applyProtection="true">
      <alignment horizontal="center" vertical="center" textRotation="0" wrapText="true" indent="0" shrinkToFit="false"/>
      <protection locked="true" hidden="false"/>
    </xf>
    <xf numFmtId="164" fontId="18" fillId="14" borderId="29" xfId="0" applyFont="true" applyBorder="true" applyAlignment="true" applyProtection="true">
      <alignment horizontal="left" vertical="center" textRotation="0" wrapText="true" indent="0" shrinkToFit="false"/>
      <protection locked="true" hidden="false"/>
    </xf>
    <xf numFmtId="164" fontId="0" fillId="14" borderId="29" xfId="0" applyFont="false" applyBorder="true" applyAlignment="true" applyProtection="true">
      <alignment horizontal="center" vertical="center" textRotation="0" wrapText="true" indent="0" shrinkToFit="false"/>
      <protection locked="true" hidden="false"/>
    </xf>
    <xf numFmtId="164" fontId="0" fillId="14" borderId="11" xfId="0" applyFont="true" applyBorder="true" applyAlignment="true" applyProtection="true">
      <alignment horizontal="center" vertical="center" textRotation="0" wrapText="true" indent="0" shrinkToFit="false"/>
      <protection locked="true" hidden="false"/>
    </xf>
    <xf numFmtId="164" fontId="18" fillId="14" borderId="18" xfId="0" applyFont="true" applyBorder="true" applyAlignment="true" applyProtection="true">
      <alignment horizontal="left" vertical="center" textRotation="0" wrapText="true" indent="0" shrinkToFit="false"/>
      <protection locked="true" hidden="false"/>
    </xf>
    <xf numFmtId="164" fontId="0" fillId="14" borderId="18" xfId="0" applyFont="false" applyBorder="true" applyAlignment="true" applyProtection="true">
      <alignment horizontal="center" vertical="center" textRotation="0" wrapText="true" indent="0" shrinkToFit="false"/>
      <protection locked="true" hidden="false"/>
    </xf>
    <xf numFmtId="164" fontId="18" fillId="14" borderId="23" xfId="0" applyFont="true" applyBorder="true" applyAlignment="true" applyProtection="true">
      <alignment horizontal="left" vertical="center" textRotation="0" wrapText="true" indent="0" shrinkToFit="false"/>
      <protection locked="true" hidden="false"/>
    </xf>
    <xf numFmtId="164" fontId="0" fillId="14" borderId="23" xfId="0" applyFont="false" applyBorder="true" applyAlignment="true" applyProtection="true">
      <alignment horizontal="center" vertical="center" textRotation="0" wrapText="true" indent="0" shrinkToFit="false"/>
      <protection locked="true" hidden="false"/>
    </xf>
    <xf numFmtId="164" fontId="0" fillId="14" borderId="31" xfId="0" applyFont="true" applyBorder="true" applyAlignment="true" applyProtection="true">
      <alignment horizontal="left" vertical="center" textRotation="0" wrapText="true" indent="0" shrinkToFit="false"/>
      <protection locked="true" hidden="false"/>
    </xf>
    <xf numFmtId="164" fontId="0" fillId="14" borderId="31" xfId="0" applyFont="false" applyBorder="true" applyAlignment="true" applyProtection="true">
      <alignment horizontal="center" vertical="center" textRotation="0" wrapText="true" indent="0" shrinkToFit="false"/>
      <protection locked="true" hidden="false"/>
    </xf>
    <xf numFmtId="164" fontId="4" fillId="0" borderId="16" xfId="0" applyFont="true" applyBorder="true" applyAlignment="true" applyProtection="true">
      <alignment horizontal="center" vertical="center" textRotation="0" wrapText="true" indent="0" shrinkToFit="false"/>
      <protection locked="true" hidden="false"/>
    </xf>
    <xf numFmtId="164" fontId="0" fillId="0" borderId="36" xfId="0" applyFont="true" applyBorder="true" applyAlignment="true" applyProtection="true">
      <alignment horizontal="left" vertical="center" textRotation="0" wrapText="false" indent="0" shrinkToFit="false"/>
      <protection locked="true" hidden="false"/>
    </xf>
    <xf numFmtId="164" fontId="0" fillId="0" borderId="37" xfId="0" applyFont="true" applyBorder="true" applyAlignment="true" applyProtection="true">
      <alignment horizontal="left" vertical="center" textRotation="0" wrapText="false" indent="0" shrinkToFit="false"/>
      <protection locked="true" hidden="false"/>
    </xf>
    <xf numFmtId="164" fontId="19" fillId="0" borderId="37" xfId="0" applyFont="true" applyBorder="true" applyAlignment="true" applyProtection="true">
      <alignment horizontal="left" vertical="center" textRotation="0" wrapText="false" indent="0" shrinkToFit="false"/>
      <protection locked="true" hidden="false"/>
    </xf>
    <xf numFmtId="164" fontId="0" fillId="0" borderId="38" xfId="0" applyFont="true" applyBorder="true" applyAlignment="true" applyProtection="true">
      <alignment horizontal="general" vertical="center" textRotation="0" wrapText="false" indent="0" shrinkToFit="false"/>
      <protection locked="true" hidden="false"/>
    </xf>
    <xf numFmtId="164" fontId="0" fillId="0" borderId="23" xfId="0" applyFont="false" applyBorder="true" applyAlignment="true" applyProtection="true">
      <alignment horizontal="center" vertical="center" textRotation="0" wrapText="true" indent="0" shrinkToFit="false"/>
      <protection locked="true" hidden="false"/>
    </xf>
    <xf numFmtId="164" fontId="4" fillId="14" borderId="28" xfId="0" applyFont="true" applyBorder="true" applyAlignment="true" applyProtection="true">
      <alignment horizontal="center" vertical="center" textRotation="0" wrapText="true" indent="0" shrinkToFit="false"/>
      <protection locked="true" hidden="false"/>
    </xf>
    <xf numFmtId="164" fontId="15" fillId="14" borderId="29" xfId="0" applyFont="true" applyBorder="true" applyAlignment="true" applyProtection="true">
      <alignment horizontal="left" vertical="center" textRotation="0" wrapText="false" indent="0" shrinkToFit="false"/>
      <protection locked="true" hidden="false"/>
    </xf>
    <xf numFmtId="164" fontId="0" fillId="14" borderId="30" xfId="0" applyFont="true" applyBorder="true" applyAlignment="true" applyProtection="true">
      <alignment horizontal="center" vertical="center" textRotation="0" wrapText="true" indent="0" shrinkToFit="false"/>
      <protection locked="true" hidden="false"/>
    </xf>
    <xf numFmtId="164" fontId="15" fillId="14" borderId="18" xfId="0" applyFont="true" applyBorder="true" applyAlignment="true" applyProtection="true">
      <alignment horizontal="left" vertical="center" textRotation="0" wrapText="true" indent="0" shrinkToFit="false"/>
      <protection locked="true" hidden="false"/>
    </xf>
    <xf numFmtId="164" fontId="15" fillId="14" borderId="18" xfId="0" applyFont="true" applyBorder="true" applyAlignment="true" applyProtection="true">
      <alignment horizontal="left" vertical="center" textRotation="0" wrapText="false" indent="0" shrinkToFit="false"/>
      <protection locked="true" hidden="false"/>
    </xf>
    <xf numFmtId="164" fontId="22" fillId="14" borderId="18" xfId="0" applyFont="true" applyBorder="true" applyAlignment="true" applyProtection="true">
      <alignment horizontal="left" vertical="center" textRotation="0" wrapText="true" indent="0" shrinkToFit="false"/>
      <protection locked="true" hidden="false"/>
    </xf>
    <xf numFmtId="164" fontId="23" fillId="14" borderId="18" xfId="0" applyFont="true" applyBorder="true" applyAlignment="true" applyProtection="true">
      <alignment horizontal="left" vertical="center" textRotation="0" wrapText="true" indent="0" shrinkToFit="false"/>
      <protection locked="true" hidden="false"/>
    </xf>
    <xf numFmtId="165" fontId="4" fillId="0" borderId="0" xfId="19" applyFont="tru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center" textRotation="0" wrapText="true" indent="0" shrinkToFit="false"/>
      <protection locked="true" hidden="false"/>
    </xf>
    <xf numFmtId="165" fontId="24" fillId="0" borderId="0" xfId="19"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7" borderId="25" xfId="0" applyFont="true" applyBorder="true" applyAlignment="true" applyProtection="true">
      <alignment horizontal="center" vertical="center" textRotation="0" wrapText="false" indent="0" shrinkToFit="false"/>
      <protection locked="true" hidden="false"/>
    </xf>
    <xf numFmtId="164" fontId="4" fillId="7" borderId="26" xfId="0" applyFont="true" applyBorder="true" applyAlignment="true" applyProtection="true">
      <alignment horizontal="center" vertical="center" textRotation="0" wrapText="false" indent="0" shrinkToFit="false"/>
      <protection locked="true" hidden="false"/>
    </xf>
    <xf numFmtId="164" fontId="4" fillId="7" borderId="23" xfId="0" applyFont="true" applyBorder="true" applyAlignment="true" applyProtection="true">
      <alignment horizontal="center" vertical="center" textRotation="0" wrapText="false" indent="0" shrinkToFit="false"/>
      <protection locked="true" hidden="false"/>
    </xf>
    <xf numFmtId="164" fontId="4" fillId="15" borderId="28" xfId="0" applyFont="true" applyBorder="true" applyAlignment="true" applyProtection="true">
      <alignment horizontal="center" vertical="center" textRotation="0" wrapText="false" indent="0" shrinkToFit="false"/>
      <protection locked="true" hidden="false"/>
    </xf>
    <xf numFmtId="164" fontId="15" fillId="15" borderId="29" xfId="0" applyFont="true" applyBorder="true" applyAlignment="true" applyProtection="true">
      <alignment horizontal="left" vertical="center" textRotation="0" wrapText="true" indent="0" shrinkToFit="false"/>
      <protection locked="true" hidden="false"/>
    </xf>
    <xf numFmtId="164" fontId="0" fillId="15" borderId="29" xfId="0" applyFont="false" applyBorder="true" applyAlignment="true" applyProtection="true">
      <alignment horizontal="center" vertical="center" textRotation="0" wrapText="false" indent="0" shrinkToFit="false"/>
      <protection locked="true" hidden="false"/>
    </xf>
    <xf numFmtId="164" fontId="0" fillId="15" borderId="39" xfId="0" applyFont="true" applyBorder="true" applyAlignment="true" applyProtection="true">
      <alignment horizontal="center" vertical="center" textRotation="0" wrapText="true" indent="0" shrinkToFit="false"/>
      <protection locked="true" hidden="false"/>
    </xf>
    <xf numFmtId="164" fontId="0" fillId="15" borderId="23" xfId="0" applyFont="false" applyBorder="true" applyAlignment="true" applyProtection="true">
      <alignment horizontal="general" vertical="bottom" textRotation="0" wrapText="false" indent="0" shrinkToFit="false"/>
      <protection locked="true" hidden="false"/>
    </xf>
    <xf numFmtId="164" fontId="0" fillId="15" borderId="40" xfId="0" applyFont="false" applyBorder="true" applyAlignment="true" applyProtection="true">
      <alignment horizontal="general" vertical="bottom" textRotation="0" wrapText="false" indent="0" shrinkToFit="false"/>
      <protection locked="true" hidden="false"/>
    </xf>
    <xf numFmtId="164" fontId="0" fillId="15" borderId="18" xfId="0" applyFont="true" applyBorder="true" applyAlignment="true" applyProtection="true">
      <alignment horizontal="left" vertical="center" textRotation="0" wrapText="false" indent="0" shrinkToFit="false"/>
      <protection locked="true" hidden="false"/>
    </xf>
    <xf numFmtId="164" fontId="0" fillId="15" borderId="18" xfId="0" applyFont="false" applyBorder="true" applyAlignment="true" applyProtection="true">
      <alignment horizontal="center" vertical="center" textRotation="0" wrapText="false" indent="0" shrinkToFit="false"/>
      <protection locked="true" hidden="false"/>
    </xf>
    <xf numFmtId="164" fontId="0" fillId="15" borderId="18" xfId="0" applyFont="true" applyBorder="true" applyAlignment="true" applyProtection="true">
      <alignment horizontal="center" vertical="center" textRotation="0" wrapText="true" indent="0" shrinkToFit="false"/>
      <protection locked="true" hidden="false"/>
    </xf>
    <xf numFmtId="164" fontId="0" fillId="15" borderId="18" xfId="0" applyFont="true" applyBorder="true" applyAlignment="true" applyProtection="true">
      <alignment horizontal="center" vertical="center" textRotation="0" wrapText="false" indent="0" shrinkToFit="false"/>
      <protection locked="true" hidden="false"/>
    </xf>
    <xf numFmtId="164" fontId="0" fillId="15" borderId="18" xfId="0" applyFont="true" applyBorder="true" applyAlignment="true" applyProtection="true">
      <alignment horizontal="general" vertical="center" textRotation="0" wrapText="false" indent="0" shrinkToFit="false"/>
      <protection locked="true" hidden="false"/>
    </xf>
    <xf numFmtId="164" fontId="15" fillId="15" borderId="31" xfId="0" applyFont="true" applyBorder="true" applyAlignment="true" applyProtection="true">
      <alignment horizontal="general" vertical="center" textRotation="0" wrapText="false" indent="0" shrinkToFit="false"/>
      <protection locked="true" hidden="false"/>
    </xf>
    <xf numFmtId="164" fontId="0" fillId="15" borderId="31" xfId="0" applyFont="false" applyBorder="true" applyAlignment="true" applyProtection="true">
      <alignment horizontal="general" vertical="center" textRotation="0" wrapText="false" indent="0" shrinkToFit="false"/>
      <protection locked="true" hidden="false"/>
    </xf>
    <xf numFmtId="164" fontId="0" fillId="15" borderId="40" xfId="0" applyFont="true" applyBorder="true" applyAlignment="true" applyProtection="true">
      <alignment horizontal="center" vertical="center" textRotation="0" wrapText="false" indent="0" shrinkToFit="false"/>
      <protection locked="true" hidden="false"/>
    </xf>
    <xf numFmtId="164" fontId="4" fillId="0" borderId="28" xfId="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true">
      <alignment horizontal="general" vertical="center" textRotation="0" wrapText="false" indent="0" shrinkToFit="false"/>
      <protection locked="true" hidden="false"/>
    </xf>
    <xf numFmtId="164" fontId="0" fillId="0" borderId="29" xfId="0" applyFont="false" applyBorder="true" applyAlignment="true" applyProtection="true">
      <alignment horizontal="center" vertical="center" textRotation="0" wrapText="false" indent="0" shrinkToFit="false"/>
      <protection locked="true" hidden="false"/>
    </xf>
    <xf numFmtId="164" fontId="0" fillId="0" borderId="39" xfId="0" applyFont="true" applyBorder="true" applyAlignment="true" applyProtection="true">
      <alignment horizontal="center" vertical="center" textRotation="0" wrapText="tru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0" fillId="0" borderId="18" xfId="0" applyFont="true" applyBorder="true" applyAlignment="true" applyProtection="true">
      <alignment horizontal="general" vertical="center" textRotation="0" wrapText="false" indent="0" shrinkToFit="false"/>
      <protection locked="true" hidden="false"/>
    </xf>
    <xf numFmtId="164" fontId="0" fillId="0" borderId="18" xfId="0" applyFont="false" applyBorder="true" applyAlignment="true" applyProtection="true">
      <alignment horizontal="center" vertical="center" textRotation="0" wrapText="false" indent="0" shrinkToFit="false"/>
      <protection locked="true" hidden="false"/>
    </xf>
    <xf numFmtId="164" fontId="0" fillId="0" borderId="40" xfId="0" applyFont="false" applyBorder="true" applyAlignment="true" applyProtection="true">
      <alignment horizontal="general" vertical="bottom" textRotation="0" wrapText="false" indent="0" shrinkToFit="false"/>
      <protection locked="true" hidden="false"/>
    </xf>
    <xf numFmtId="164" fontId="0" fillId="16" borderId="18" xfId="0" applyFont="true" applyBorder="true" applyAlignment="true" applyProtection="true">
      <alignment horizontal="left" vertical="center" textRotation="0" wrapText="true" indent="0" shrinkToFit="false"/>
      <protection locked="true" hidden="false"/>
    </xf>
    <xf numFmtId="164" fontId="0" fillId="16" borderId="18" xfId="0" applyFont="true" applyBorder="true" applyAlignment="true" applyProtection="true">
      <alignment horizontal="left" vertical="center" textRotation="0" wrapText="false" indent="0" shrinkToFit="false"/>
      <protection locked="true" hidden="false"/>
    </xf>
    <xf numFmtId="164" fontId="0" fillId="16" borderId="31" xfId="0" applyFont="true" applyBorder="true" applyAlignment="true" applyProtection="true">
      <alignment horizontal="left" vertical="center" textRotation="0" wrapText="false" indent="0" shrinkToFit="false"/>
      <protection locked="true" hidden="false"/>
    </xf>
    <xf numFmtId="164" fontId="0" fillId="0" borderId="31" xfId="0" applyFont="false" applyBorder="true" applyAlignment="true" applyProtection="true">
      <alignment horizontal="center" vertical="center" textRotation="0" wrapText="false" indent="0" shrinkToFit="false"/>
      <protection locked="true" hidden="false"/>
    </xf>
    <xf numFmtId="164" fontId="4" fillId="15" borderId="28" xfId="0" applyFont="true" applyBorder="true" applyAlignment="true" applyProtection="true">
      <alignment horizontal="center" vertical="center" textRotation="0" wrapText="true" indent="0" shrinkToFit="false"/>
      <protection locked="true" hidden="false"/>
    </xf>
    <xf numFmtId="164" fontId="0" fillId="15" borderId="29" xfId="0" applyFont="true" applyBorder="true" applyAlignment="true" applyProtection="true">
      <alignment horizontal="left" vertical="center" textRotation="0" wrapText="false" indent="0" shrinkToFit="false"/>
      <protection locked="true" hidden="false"/>
    </xf>
    <xf numFmtId="164" fontId="0" fillId="15" borderId="31" xfId="0" applyFont="true" applyBorder="true" applyAlignment="true" applyProtection="true">
      <alignment horizontal="left" vertical="center" textRotation="0" wrapText="false" indent="0" shrinkToFit="false"/>
      <protection locked="true" hidden="false"/>
    </xf>
    <xf numFmtId="164" fontId="0" fillId="15" borderId="31" xfId="0" applyFont="false" applyBorder="true" applyAlignment="true" applyProtection="true">
      <alignment horizontal="center" vertical="center" textRotation="0" wrapText="false" indent="0" shrinkToFit="false"/>
      <protection locked="true" hidden="false"/>
    </xf>
    <xf numFmtId="164" fontId="0" fillId="15" borderId="19" xfId="0" applyFont="false" applyBorder="true" applyAlignment="true" applyProtection="true">
      <alignment horizontal="general" vertical="bottom" textRotation="0" wrapText="false" indent="0" shrinkToFit="false"/>
      <protection locked="true" hidden="false"/>
    </xf>
    <xf numFmtId="164" fontId="25" fillId="0" borderId="28" xfId="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true">
      <alignment horizontal="left" vertical="center" textRotation="0" wrapText="false" indent="0" shrinkToFit="false"/>
      <protection locked="true" hidden="false"/>
    </xf>
    <xf numFmtId="164" fontId="0" fillId="0" borderId="18" xfId="0" applyFont="true" applyBorder="tru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5" fillId="0" borderId="18" xfId="0" applyFont="true" applyBorder="true" applyAlignment="true" applyProtection="true">
      <alignment horizontal="left" vertical="center" textRotation="0" wrapText="true" indent="0" shrinkToFit="false"/>
      <protection locked="true" hidden="false"/>
    </xf>
    <xf numFmtId="164" fontId="15" fillId="0" borderId="18" xfId="0" applyFont="true" applyBorder="true" applyAlignment="true" applyProtection="true">
      <alignment horizontal="center" vertical="center" textRotation="0" wrapText="true" indent="0" shrinkToFit="false"/>
      <protection locked="true" hidden="false"/>
    </xf>
    <xf numFmtId="164" fontId="15" fillId="0" borderId="31" xfId="0" applyFont="true" applyBorder="true" applyAlignment="true" applyProtection="true">
      <alignment horizontal="center" vertical="center" textRotation="0" wrapText="tru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4" fillId="15" borderId="24" xfId="0" applyFont="true" applyBorder="true" applyAlignment="true" applyProtection="true">
      <alignment horizontal="center" vertical="center" textRotation="0" wrapText="false" indent="0" shrinkToFit="false"/>
      <protection locked="true" hidden="false"/>
    </xf>
    <xf numFmtId="164" fontId="0" fillId="15" borderId="26" xfId="0" applyFont="true" applyBorder="true" applyAlignment="true" applyProtection="true">
      <alignment horizontal="general" vertical="center" textRotation="0" wrapText="false" indent="0" shrinkToFit="false"/>
      <protection locked="true" hidden="false"/>
    </xf>
    <xf numFmtId="164" fontId="0" fillId="15" borderId="26" xfId="0" applyFont="false" applyBorder="true" applyAlignment="true" applyProtection="true">
      <alignment horizontal="center" vertical="center" textRotation="0" wrapText="false" indent="0" shrinkToFit="false"/>
      <protection locked="true" hidden="false"/>
    </xf>
    <xf numFmtId="164" fontId="0" fillId="15" borderId="11" xfId="0" applyFont="true" applyBorder="true" applyAlignment="true" applyProtection="true">
      <alignment horizontal="center" vertical="center" textRotation="0" wrapText="true" indent="0" shrinkToFit="false"/>
      <protection locked="true" hidden="false"/>
    </xf>
    <xf numFmtId="164" fontId="0" fillId="15" borderId="41" xfId="0" applyFont="true" applyBorder="true" applyAlignment="true" applyProtection="true">
      <alignment horizontal="general" vertical="bottom" textRotation="0" wrapText="false" indent="0" shrinkToFit="false"/>
      <protection locked="true" hidden="false"/>
    </xf>
    <xf numFmtId="164" fontId="4" fillId="17" borderId="25" xfId="0" applyFont="true" applyBorder="true" applyAlignment="true" applyProtection="true">
      <alignment horizontal="center" vertical="center" textRotation="0" wrapText="false" indent="0" shrinkToFit="false"/>
      <protection locked="true" hidden="false"/>
    </xf>
    <xf numFmtId="164" fontId="4" fillId="17" borderId="26" xfId="0" applyFont="true" applyBorder="true" applyAlignment="true" applyProtection="true">
      <alignment horizontal="center" vertical="center" textRotation="0" wrapText="false" indent="0" shrinkToFit="false"/>
      <protection locked="true" hidden="false"/>
    </xf>
    <xf numFmtId="164" fontId="4" fillId="17" borderId="26" xfId="0" applyFont="true" applyBorder="true" applyAlignment="true" applyProtection="true">
      <alignment horizontal="center" vertical="center" textRotation="0" wrapText="true" indent="0" shrinkToFit="false"/>
      <protection locked="true" hidden="false"/>
    </xf>
    <xf numFmtId="164" fontId="4" fillId="17" borderId="28" xfId="0" applyFont="true" applyBorder="true" applyAlignment="true" applyProtection="true">
      <alignment horizontal="center" vertical="center" textRotation="0" wrapText="true" indent="0" shrinkToFit="false"/>
      <protection locked="true" hidden="false"/>
    </xf>
    <xf numFmtId="164" fontId="15" fillId="17" borderId="29" xfId="0" applyFont="true" applyBorder="true" applyAlignment="true" applyProtection="true">
      <alignment horizontal="left" vertical="center" textRotation="0" wrapText="true" indent="0" shrinkToFit="false"/>
      <protection locked="true" hidden="false"/>
    </xf>
    <xf numFmtId="164" fontId="0" fillId="17" borderId="29" xfId="0" applyFont="false" applyBorder="true" applyAlignment="true" applyProtection="true">
      <alignment horizontal="center" vertical="center" textRotation="0" wrapText="true" indent="0" shrinkToFit="false"/>
      <protection locked="true" hidden="false"/>
    </xf>
    <xf numFmtId="164" fontId="0" fillId="17" borderId="30"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15" fillId="17" borderId="19" xfId="0" applyFont="true" applyBorder="true" applyAlignment="true" applyProtection="true">
      <alignment horizontal="left" vertical="center" textRotation="0" wrapText="true" indent="0" shrinkToFit="false"/>
      <protection locked="true" hidden="false"/>
    </xf>
    <xf numFmtId="164" fontId="0" fillId="17" borderId="19" xfId="0" applyFont="false" applyBorder="true" applyAlignment="true" applyProtection="true">
      <alignment horizontal="center" vertical="center" textRotation="0" wrapText="true" indent="0" shrinkToFit="false"/>
      <protection locked="true" hidden="false"/>
    </xf>
    <xf numFmtId="164" fontId="18" fillId="17" borderId="18" xfId="0" applyFont="true" applyBorder="true" applyAlignment="true" applyProtection="true">
      <alignment horizontal="left" vertical="center" textRotation="0" wrapText="true" indent="0" shrinkToFit="false"/>
      <protection locked="true" hidden="false"/>
    </xf>
    <xf numFmtId="164" fontId="0" fillId="17" borderId="18" xfId="0" applyFont="false" applyBorder="true" applyAlignment="true" applyProtection="true">
      <alignment horizontal="center" vertical="center" textRotation="0" wrapText="true" indent="0" shrinkToFit="false"/>
      <protection locked="true" hidden="false"/>
    </xf>
    <xf numFmtId="164" fontId="18" fillId="17" borderId="19" xfId="0" applyFont="true" applyBorder="true" applyAlignment="true" applyProtection="true">
      <alignment horizontal="left" vertical="center" textRotation="0" wrapText="true" indent="0" shrinkToFit="false"/>
      <protection locked="true" hidden="false"/>
    </xf>
    <xf numFmtId="164" fontId="18" fillId="17" borderId="42" xfId="0" applyFont="true" applyBorder="true" applyAlignment="true" applyProtection="true">
      <alignment horizontal="left" vertical="center" textRotation="0" wrapText="true" indent="0" shrinkToFit="false"/>
      <protection locked="true" hidden="false"/>
    </xf>
    <xf numFmtId="164" fontId="0" fillId="17" borderId="31" xfId="0" applyFont="false" applyBorder="true" applyAlignment="true" applyProtection="true">
      <alignment horizontal="center" vertical="center" textRotation="0" wrapText="true" indent="0" shrinkToFit="false"/>
      <protection locked="true" hidden="false"/>
    </xf>
    <xf numFmtId="164" fontId="15" fillId="0" borderId="29" xfId="0" applyFont="true" applyBorder="true" applyAlignment="true" applyProtection="true">
      <alignment horizontal="left" vertical="center" textRotation="0" wrapText="true" indent="0" shrinkToFit="false"/>
      <protection locked="true" hidden="false"/>
    </xf>
    <xf numFmtId="164" fontId="0" fillId="0" borderId="30" xfId="0" applyFont="true" applyBorder="true" applyAlignment="true" applyProtection="true">
      <alignment horizontal="center" vertical="center" textRotation="0" wrapText="tru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4" fillId="13" borderId="4" xfId="0" applyFont="true" applyBorder="true" applyAlignment="true" applyProtection="true">
      <alignment horizontal="center" vertical="center" textRotation="0" wrapText="true" indent="0" shrinkToFit="false"/>
      <protection locked="true" hidden="false"/>
    </xf>
    <xf numFmtId="164" fontId="0" fillId="13" borderId="19" xfId="0" applyFont="false" applyBorder="true" applyAlignment="true" applyProtection="true">
      <alignment horizontal="center" vertical="center" textRotation="0" wrapText="true" indent="0" shrinkToFit="false"/>
      <protection locked="true" hidden="false"/>
    </xf>
    <xf numFmtId="164" fontId="0" fillId="13" borderId="33" xfId="0" applyFont="true" applyBorder="true" applyAlignment="true" applyProtection="true">
      <alignment horizontal="center" vertical="center" textRotation="0" wrapText="true" indent="0" shrinkToFit="false"/>
      <protection locked="true" hidden="false"/>
    </xf>
    <xf numFmtId="164" fontId="0" fillId="13" borderId="18" xfId="0" applyFont="true" applyBorder="true" applyAlignment="true" applyProtection="true">
      <alignment horizontal="left" vertical="center" textRotation="0" wrapText="true" indent="0" shrinkToFit="false"/>
      <protection locked="true" hidden="false"/>
    </xf>
    <xf numFmtId="164" fontId="4" fillId="13" borderId="32" xfId="0" applyFont="true" applyBorder="true" applyAlignment="true" applyProtection="true">
      <alignment horizontal="center" vertical="center" textRotation="0" wrapText="true" indent="0" shrinkToFit="false"/>
      <protection locked="true" hidden="false"/>
    </xf>
    <xf numFmtId="164" fontId="18" fillId="13" borderId="31" xfId="0" applyFont="true" applyBorder="true" applyAlignment="true" applyProtection="true">
      <alignment horizontal="general" vertical="bottom" textRotation="0" wrapText="true" indent="0" shrinkToFit="false"/>
      <protection locked="true" hidden="false"/>
    </xf>
    <xf numFmtId="164" fontId="0" fillId="13" borderId="42" xfId="0" applyFont="false" applyBorder="true" applyAlignment="true" applyProtection="true">
      <alignment horizontal="center" vertical="center" textRotation="0" wrapText="true" indent="0" shrinkToFit="false"/>
      <protection locked="true" hidden="false"/>
    </xf>
    <xf numFmtId="164" fontId="0" fillId="0" borderId="18" xfId="0" applyFont="false" applyBorder="true" applyAlignment="true" applyProtection="true">
      <alignment horizontal="general" vertical="center" textRotation="0" wrapText="true" indent="0" shrinkToFit="false"/>
      <protection locked="true" hidden="false"/>
    </xf>
    <xf numFmtId="164" fontId="15" fillId="0" borderId="18" xfId="0" applyFont="true" applyBorder="true" applyAlignment="true" applyProtection="true">
      <alignment horizontal="left" vertical="center" textRotation="0" wrapText="true" indent="5" shrinkToFit="false"/>
      <protection locked="true" hidden="false"/>
    </xf>
    <xf numFmtId="164" fontId="15" fillId="0" borderId="31" xfId="0" applyFont="true" applyBorder="true" applyAlignment="true" applyProtection="true">
      <alignment horizontal="left" vertical="center" textRotation="0" wrapText="true" indent="0" shrinkToFit="false"/>
      <protection locked="true" hidden="false"/>
    </xf>
    <xf numFmtId="164" fontId="4" fillId="13" borderId="28" xfId="0" applyFont="true" applyBorder="true" applyAlignment="true" applyProtection="true">
      <alignment horizontal="center" vertical="center" textRotation="0" wrapText="true" indent="0" shrinkToFit="false"/>
      <protection locked="true" hidden="false"/>
    </xf>
    <xf numFmtId="164" fontId="0" fillId="13" borderId="29" xfId="0" applyFont="true" applyBorder="true" applyAlignment="true" applyProtection="true">
      <alignment horizontal="left" vertical="center" textRotation="0" wrapText="true" indent="0" shrinkToFit="false"/>
      <protection locked="true" hidden="false"/>
    </xf>
    <xf numFmtId="164" fontId="0" fillId="18" borderId="31" xfId="0" applyFont="false" applyBorder="true" applyAlignment="true" applyProtection="true">
      <alignment horizontal="general" vertical="bottom" textRotation="0" wrapText="true" indent="0" shrinkToFit="false"/>
      <protection locked="true" hidden="false"/>
    </xf>
    <xf numFmtId="164" fontId="0" fillId="18" borderId="31" xfId="0" applyFont="fals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4" fontId="4" fillId="4" borderId="25" xfId="0" applyFont="true" applyBorder="true" applyAlignment="true" applyProtection="true">
      <alignment horizontal="center" vertical="center" textRotation="0" wrapText="false" indent="0" shrinkToFit="false"/>
      <protection locked="true" hidden="false"/>
    </xf>
    <xf numFmtId="164" fontId="4" fillId="4" borderId="26" xfId="0" applyFont="true" applyBorder="true" applyAlignment="true" applyProtection="true">
      <alignment horizontal="center" vertical="center" textRotation="0" wrapText="false" indent="0" shrinkToFit="false"/>
      <protection locked="true" hidden="false"/>
    </xf>
    <xf numFmtId="164" fontId="4" fillId="4" borderId="26" xfId="0" applyFont="true" applyBorder="true" applyAlignment="true" applyProtection="true">
      <alignment horizontal="center" vertical="center" textRotation="0" wrapText="true" indent="0" shrinkToFit="false"/>
      <protection locked="true" hidden="false"/>
    </xf>
    <xf numFmtId="164" fontId="4" fillId="4" borderId="27" xfId="0" applyFont="true" applyBorder="true" applyAlignment="true" applyProtection="true">
      <alignment horizontal="center" vertical="center" textRotation="0" wrapText="false" indent="0" shrinkToFit="false"/>
      <protection locked="true" hidden="false"/>
    </xf>
    <xf numFmtId="164" fontId="15" fillId="4" borderId="29" xfId="0" applyFont="true" applyBorder="true" applyAlignment="true" applyProtection="true">
      <alignment horizontal="left" vertical="center" textRotation="0" wrapText="true" indent="0" shrinkToFit="false"/>
      <protection locked="true" hidden="false"/>
    </xf>
    <xf numFmtId="164" fontId="0" fillId="4" borderId="29" xfId="0" applyFont="false" applyBorder="true" applyAlignment="true" applyProtection="true">
      <alignment horizontal="center" vertical="center" textRotation="0" wrapText="true" indent="0" shrinkToFit="false"/>
      <protection locked="true" hidden="false"/>
    </xf>
    <xf numFmtId="164" fontId="0" fillId="4" borderId="27"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15" fillId="4" borderId="40" xfId="0" applyFont="true" applyBorder="true" applyAlignment="true" applyProtection="true">
      <alignment horizontal="left" vertical="center" textRotation="0" wrapText="true" indent="0" shrinkToFit="false"/>
      <protection locked="true" hidden="false"/>
    </xf>
    <xf numFmtId="164" fontId="0" fillId="4" borderId="40" xfId="0" applyFont="false" applyBorder="true" applyAlignment="true" applyProtection="true">
      <alignment horizontal="center" vertical="center" textRotation="0" wrapText="true" indent="0" shrinkToFit="false"/>
      <protection locked="true" hidden="false"/>
    </xf>
    <xf numFmtId="164" fontId="15" fillId="4" borderId="18" xfId="0" applyFont="true" applyBorder="true" applyAlignment="true" applyProtection="true">
      <alignment horizontal="left" vertical="center" textRotation="0" wrapText="true" indent="0" shrinkToFit="false"/>
      <protection locked="true" hidden="false"/>
    </xf>
    <xf numFmtId="164" fontId="0" fillId="4" borderId="18" xfId="0" applyFont="false" applyBorder="true" applyAlignment="true" applyProtection="true">
      <alignment horizontal="center" vertical="center" textRotation="0" wrapText="true" indent="0" shrinkToFit="false"/>
      <protection locked="true" hidden="false"/>
    </xf>
    <xf numFmtId="164" fontId="0" fillId="4" borderId="18" xfId="0" applyFont="false" applyBorder="true" applyAlignment="true" applyProtection="true">
      <alignment horizontal="general" vertical="center" textRotation="0" wrapText="true" indent="0" shrinkToFit="false"/>
      <protection locked="true" hidden="false"/>
    </xf>
    <xf numFmtId="164" fontId="15" fillId="4" borderId="18" xfId="0" applyFont="true" applyBorder="true" applyAlignment="true" applyProtection="true">
      <alignment horizontal="center" vertical="center" textRotation="0" wrapText="true" indent="0" shrinkToFit="false"/>
      <protection locked="true" hidden="false"/>
    </xf>
    <xf numFmtId="164" fontId="15" fillId="4" borderId="40" xfId="0" applyFont="true" applyBorder="true" applyAlignment="true" applyProtection="true">
      <alignment horizontal="center" vertical="center" textRotation="0" wrapText="true" indent="0" shrinkToFit="false"/>
      <protection locked="true" hidden="false"/>
    </xf>
    <xf numFmtId="164" fontId="0" fillId="4" borderId="23" xfId="0" applyFont="false" applyBorder="true" applyAlignment="true" applyProtection="true">
      <alignment horizontal="general" vertical="center" textRotation="0" wrapText="true" indent="0" shrinkToFit="false"/>
      <protection locked="true" hidden="false"/>
    </xf>
    <xf numFmtId="164" fontId="18" fillId="0" borderId="18" xfId="0" applyFont="true" applyBorder="true" applyAlignment="true" applyProtection="true">
      <alignment horizontal="left" vertical="center" textRotation="0" wrapText="true" indent="0" shrinkToFit="false"/>
      <protection locked="true" hidden="false"/>
    </xf>
    <xf numFmtId="164" fontId="4" fillId="4" borderId="28" xfId="0" applyFont="true" applyBorder="true" applyAlignment="true" applyProtection="true">
      <alignment horizontal="center" vertical="center" textRotation="0" wrapText="true" indent="0" shrinkToFit="false"/>
      <protection locked="true" hidden="false"/>
    </xf>
    <xf numFmtId="164" fontId="18" fillId="4" borderId="29" xfId="0" applyFont="true" applyBorder="true" applyAlignment="true" applyProtection="true">
      <alignment horizontal="general" vertical="center" textRotation="0" wrapText="false" indent="0" shrinkToFit="false"/>
      <protection locked="true" hidden="false"/>
    </xf>
    <xf numFmtId="164" fontId="0" fillId="4" borderId="30" xfId="0" applyFont="true" applyBorder="true" applyAlignment="true" applyProtection="true">
      <alignment horizontal="center" vertical="center" textRotation="0" wrapText="true" indent="0" shrinkToFit="false"/>
      <protection locked="true" hidden="false"/>
    </xf>
    <xf numFmtId="164" fontId="18" fillId="4" borderId="18" xfId="0" applyFont="true" applyBorder="true" applyAlignment="true" applyProtection="true">
      <alignment horizontal="general" vertical="center" textRotation="0" wrapText="false" indent="0" shrinkToFit="false"/>
      <protection locked="true" hidden="false"/>
    </xf>
    <xf numFmtId="164" fontId="18" fillId="4" borderId="31" xfId="0" applyFont="true" applyBorder="true" applyAlignment="true" applyProtection="true">
      <alignment horizontal="left" vertical="center" textRotation="0" wrapText="false" indent="0" shrinkToFit="false"/>
      <protection locked="true" hidden="false"/>
    </xf>
    <xf numFmtId="164" fontId="0" fillId="4" borderId="31" xfId="0" applyFont="false" applyBorder="true" applyAlignment="true" applyProtection="true">
      <alignment horizontal="center" vertical="center" textRotation="0" wrapText="true" indent="0" shrinkToFit="false"/>
      <protection locked="true" hidden="false"/>
    </xf>
    <xf numFmtId="164" fontId="0" fillId="0" borderId="19" xfId="0" applyFont="true" applyBorder="true" applyAlignment="true" applyProtection="true">
      <alignment horizontal="general" vertical="center" textRotation="0" wrapText="false" indent="0" shrinkToFit="false"/>
      <protection locked="true" hidden="false"/>
    </xf>
    <xf numFmtId="164" fontId="0" fillId="0" borderId="31" xfId="0" applyFont="true" applyBorder="true" applyAlignment="true" applyProtection="true">
      <alignment horizontal="general" vertical="center" textRotation="0" wrapText="false" indent="0" shrinkToFit="false"/>
      <protection locked="true" hidden="false"/>
    </xf>
    <xf numFmtId="164" fontId="4" fillId="4" borderId="28" xfId="0" applyFont="true" applyBorder="true" applyAlignment="true" applyProtection="true">
      <alignment horizontal="center" vertical="center" textRotation="0" wrapText="false" indent="0" shrinkToFit="false"/>
      <protection locked="true" hidden="false"/>
    </xf>
    <xf numFmtId="164" fontId="0" fillId="4" borderId="29" xfId="0" applyFont="true" applyBorder="true" applyAlignment="true" applyProtection="true">
      <alignment horizontal="left" vertical="center" textRotation="0" wrapText="false" indent="0" shrinkToFit="false"/>
      <protection locked="true" hidden="false"/>
    </xf>
    <xf numFmtId="164" fontId="0" fillId="19" borderId="31" xfId="0" applyFont="false" applyBorder="true" applyAlignment="true" applyProtection="true">
      <alignment horizontal="center" vertical="bottom" textRotation="0" wrapText="false" indent="0" shrinkToFit="false"/>
      <protection locked="true" hidden="false"/>
    </xf>
    <xf numFmtId="165" fontId="28" fillId="0" borderId="0" xfId="19" applyFont="true" applyBorder="true" applyAlignment="true" applyProtection="true">
      <alignment horizontal="center" vertical="center" textRotation="0" wrapText="false" indent="0" shrinkToFit="false"/>
      <protection locked="true" hidden="false"/>
    </xf>
    <xf numFmtId="164" fontId="4" fillId="20" borderId="12" xfId="0" applyFont="true" applyBorder="true" applyAlignment="true" applyProtection="true">
      <alignment horizontal="center" vertical="center" textRotation="0" wrapText="false" indent="0" shrinkToFit="false"/>
      <protection locked="true" hidden="false"/>
    </xf>
    <xf numFmtId="164" fontId="4" fillId="20" borderId="24" xfId="0" applyFont="true" applyBorder="true" applyAlignment="true" applyProtection="true">
      <alignment horizontal="center" vertical="center" textRotation="0" wrapText="false" indent="0" shrinkToFit="false"/>
      <protection locked="true" hidden="false"/>
    </xf>
    <xf numFmtId="164" fontId="4" fillId="20" borderId="43" xfId="0" applyFont="true" applyBorder="true" applyAlignment="true" applyProtection="true">
      <alignment horizontal="center" vertical="center" textRotation="0" wrapText="true" indent="0" shrinkToFit="false"/>
      <protection locked="true" hidden="false"/>
    </xf>
    <xf numFmtId="164" fontId="4" fillId="20" borderId="11" xfId="0" applyFont="true" applyBorder="true" applyAlignment="true" applyProtection="true">
      <alignment horizontal="center" vertical="center" textRotation="0" wrapText="false" indent="0" shrinkToFit="false"/>
      <protection locked="true" hidden="false"/>
    </xf>
    <xf numFmtId="164" fontId="4" fillId="20" borderId="28" xfId="0" applyFont="tru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15" fillId="20" borderId="29" xfId="0" applyFont="true" applyBorder="true" applyAlignment="true" applyProtection="true">
      <alignment horizontal="left" vertical="center" textRotation="0" wrapText="true" indent="0" shrinkToFit="false"/>
      <protection locked="true" hidden="false"/>
    </xf>
    <xf numFmtId="164" fontId="0" fillId="20" borderId="29" xfId="0" applyFont="false" applyBorder="true" applyAlignment="true" applyProtection="true">
      <alignment horizontal="center" vertical="bottom" textRotation="0" wrapText="true" indent="0" shrinkToFit="false"/>
      <protection locked="true" hidden="false"/>
    </xf>
    <xf numFmtId="164" fontId="0" fillId="20" borderId="33" xfId="0" applyFont="true" applyBorder="true" applyAlignment="true" applyProtection="true">
      <alignment horizontal="center" vertical="center" textRotation="0" wrapText="true" indent="0" shrinkToFit="false"/>
      <protection locked="true" hidden="false"/>
    </xf>
    <xf numFmtId="164" fontId="18" fillId="20" borderId="18" xfId="0" applyFont="true" applyBorder="true" applyAlignment="true" applyProtection="true">
      <alignment horizontal="left" vertical="center" textRotation="0" wrapText="true" indent="0" shrinkToFit="false"/>
      <protection locked="true" hidden="false"/>
    </xf>
    <xf numFmtId="164" fontId="0" fillId="20" borderId="18" xfId="0" applyFont="false" applyBorder="true" applyAlignment="true" applyProtection="true">
      <alignment horizontal="general" vertical="bottom" textRotation="0" wrapText="true" indent="0" shrinkToFit="false"/>
      <protection locked="true" hidden="false"/>
    </xf>
    <xf numFmtId="164" fontId="18" fillId="20" borderId="18" xfId="0" applyFont="true" applyBorder="true" applyAlignment="true" applyProtection="true">
      <alignment horizontal="center" vertical="center" textRotation="0" wrapText="true" indent="0" shrinkToFit="false"/>
      <protection locked="true" hidden="false"/>
    </xf>
    <xf numFmtId="164" fontId="15" fillId="20" borderId="18" xfId="0" applyFont="true" applyBorder="true" applyAlignment="true" applyProtection="true">
      <alignment horizontal="left" vertical="center" textRotation="0" wrapText="true" indent="0" shrinkToFit="false"/>
      <protection locked="true" hidden="false"/>
    </xf>
    <xf numFmtId="164" fontId="15" fillId="20" borderId="31" xfId="0" applyFont="true" applyBorder="true" applyAlignment="true" applyProtection="true">
      <alignment horizontal="left" vertical="center" textRotation="0" wrapText="true" indent="0" shrinkToFit="false"/>
      <protection locked="true" hidden="false"/>
    </xf>
    <xf numFmtId="164" fontId="0" fillId="20" borderId="31" xfId="0" applyFont="false" applyBorder="true" applyAlignment="true" applyProtection="true">
      <alignment horizontal="general" vertical="bottom" textRotation="0" wrapText="true" indent="0" shrinkToFit="false"/>
      <protection locked="true" hidden="false"/>
    </xf>
    <xf numFmtId="164" fontId="4" fillId="0" borderId="26" xfId="0" applyFont="true" applyBorder="true" applyAlignment="true" applyProtection="true">
      <alignment horizontal="center" vertical="center" textRotation="0" wrapText="true" indent="0" shrinkToFit="false"/>
      <protection locked="true" hidden="false"/>
    </xf>
    <xf numFmtId="164" fontId="0" fillId="0" borderId="29" xfId="0" applyFont="false" applyBorder="true" applyAlignment="true" applyProtection="true">
      <alignment horizontal="general" vertical="bottom" textRotation="0" wrapText="true" indent="0" shrinkToFit="false"/>
      <protection locked="true" hidden="false"/>
    </xf>
    <xf numFmtId="164" fontId="0" fillId="0" borderId="18" xfId="0" applyFont="false" applyBorder="true" applyAlignment="true" applyProtection="true">
      <alignment horizontal="general" vertical="bottom" textRotation="0" wrapText="true" indent="0" shrinkToFit="false"/>
      <protection locked="true" hidden="false"/>
    </xf>
    <xf numFmtId="164" fontId="15" fillId="0" borderId="23" xfId="0" applyFont="true" applyBorder="true" applyAlignment="true" applyProtection="true">
      <alignment horizontal="left" vertical="center" textRotation="0" wrapText="true" indent="0" shrinkToFit="false"/>
      <protection locked="true" hidden="false"/>
    </xf>
    <xf numFmtId="164" fontId="0" fillId="0" borderId="23" xfId="0" applyFont="false" applyBorder="true" applyAlignment="true" applyProtection="true">
      <alignment horizontal="general" vertical="bottom" textRotation="0" wrapText="true" indent="0" shrinkToFit="false"/>
      <protection locked="true" hidden="false"/>
    </xf>
    <xf numFmtId="164" fontId="4" fillId="20" borderId="28" xfId="0" applyFont="true" applyBorder="true" applyAlignment="true" applyProtection="true">
      <alignment horizontal="center" vertical="center" textRotation="0" wrapText="true" indent="0" shrinkToFit="false"/>
      <protection locked="true" hidden="false"/>
    </xf>
    <xf numFmtId="164" fontId="4" fillId="20" borderId="34" xfId="0" applyFont="true" applyBorder="true" applyAlignment="true" applyProtection="true">
      <alignment horizontal="center" vertical="center" textRotation="0" wrapText="true" indent="0" shrinkToFit="false"/>
      <protection locked="true" hidden="false"/>
    </xf>
    <xf numFmtId="164" fontId="0" fillId="20" borderId="29" xfId="0" applyFont="false" applyBorder="true" applyAlignment="true" applyProtection="true">
      <alignment horizontal="general" vertical="bottom" textRotation="0" wrapText="true" indent="0" shrinkToFit="false"/>
      <protection locked="true" hidden="false"/>
    </xf>
    <xf numFmtId="164" fontId="0" fillId="20" borderId="30" xfId="0" applyFont="true" applyBorder="true" applyAlignment="true" applyProtection="true">
      <alignment horizontal="center" vertical="center" textRotation="0" wrapText="true" indent="0" shrinkToFit="false"/>
      <protection locked="true" hidden="false"/>
    </xf>
    <xf numFmtId="164" fontId="15" fillId="20" borderId="18" xfId="0" applyFont="true" applyBorder="true" applyAlignment="true" applyProtection="true">
      <alignment horizontal="center" vertical="center" textRotation="0" wrapText="true" indent="0" shrinkToFit="false"/>
      <protection locked="true" hidden="false"/>
    </xf>
    <xf numFmtId="164" fontId="15" fillId="20" borderId="31" xfId="0" applyFont="true" applyBorder="true" applyAlignment="true" applyProtection="true">
      <alignment horizontal="center" vertical="center" textRotation="0" wrapText="true" indent="0" shrinkToFit="false"/>
      <protection locked="true" hidden="false"/>
    </xf>
    <xf numFmtId="164" fontId="20" fillId="0" borderId="29" xfId="0" applyFont="true" applyBorder="true" applyAlignment="true" applyProtection="true">
      <alignment horizontal="center" vertical="center" textRotation="0" wrapText="false" indent="0" shrinkToFit="false"/>
      <protection locked="true" hidden="false"/>
    </xf>
    <xf numFmtId="164" fontId="20" fillId="0" borderId="18" xfId="0" applyFont="true" applyBorder="tru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true" indent="0" shrinkToFit="false"/>
      <protection locked="true" hidden="false"/>
    </xf>
    <xf numFmtId="164" fontId="0" fillId="0" borderId="18" xfId="0" applyFont="false" applyBorder="true" applyAlignment="true" applyProtection="true">
      <alignment horizontal="center" vertical="bottom" textRotation="0" wrapText="true" indent="0" shrinkToFit="false"/>
      <protection locked="true" hidden="false"/>
    </xf>
    <xf numFmtId="164" fontId="20" fillId="0" borderId="18" xfId="0" applyFont="true" applyBorder="true" applyAlignment="true" applyProtection="true">
      <alignment horizontal="center" vertical="center" textRotation="0" wrapText="tru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general" vertical="bottom" textRotation="0" wrapText="false" indent="0" shrinkToFit="false"/>
      <protection locked="true" hidden="false"/>
    </xf>
    <xf numFmtId="164" fontId="20" fillId="0" borderId="31" xfId="0" applyFont="true" applyBorder="true" applyAlignment="true" applyProtection="true">
      <alignment horizontal="center" vertical="center" textRotation="0" wrapText="false" indent="0" shrinkToFit="false"/>
      <protection locked="true" hidden="false"/>
    </xf>
    <xf numFmtId="164" fontId="0" fillId="0" borderId="31" xfId="0" applyFont="false" applyBorder="true" applyAlignment="true" applyProtection="true">
      <alignment horizontal="general" vertical="bottom" textRotation="0" wrapText="true" indent="0" shrinkToFit="false"/>
      <protection locked="true" hidden="false"/>
    </xf>
    <xf numFmtId="164" fontId="4" fillId="20" borderId="32" xfId="0" applyFont="true" applyBorder="true" applyAlignment="true" applyProtection="true">
      <alignment horizontal="center" vertical="center" textRotation="0" wrapText="false" indent="0" shrinkToFit="false"/>
      <protection locked="true" hidden="false"/>
    </xf>
    <xf numFmtId="164" fontId="4" fillId="20" borderId="19" xfId="0" applyFont="true" applyBorder="true" applyAlignment="true" applyProtection="true">
      <alignment horizontal="center" vertical="bottom" textRotation="0" wrapText="false" indent="0" shrinkToFit="false"/>
      <protection locked="true" hidden="false"/>
    </xf>
    <xf numFmtId="164" fontId="15" fillId="20" borderId="19" xfId="0" applyFont="true" applyBorder="true" applyAlignment="true" applyProtection="true">
      <alignment horizontal="left" vertical="center" textRotation="0" wrapText="true" indent="0" shrinkToFit="false"/>
      <protection locked="true" hidden="false"/>
    </xf>
    <xf numFmtId="164" fontId="0" fillId="20" borderId="19" xfId="0" applyFont="false" applyBorder="true" applyAlignment="true" applyProtection="true">
      <alignment horizontal="general" vertical="bottom" textRotation="0" wrapText="true" indent="0" shrinkToFit="false"/>
      <protection locked="true" hidden="false"/>
    </xf>
    <xf numFmtId="164" fontId="0" fillId="21" borderId="31" xfId="0" applyFont="false" applyBorder="true" applyAlignment="true" applyProtection="true">
      <alignment horizontal="center" vertical="bottom" textRotation="0" wrapText="false" indent="0" shrinkToFit="false"/>
      <protection locked="true" hidden="false"/>
    </xf>
    <xf numFmtId="165" fontId="0" fillId="0" borderId="0" xfId="19" applyFont="true" applyBorder="true" applyAlignment="true" applyProtection="true">
      <alignment horizontal="general" vertical="center" textRotation="0" wrapText="true" indent="0" shrinkToFit="false"/>
      <protection locked="true" hidden="false"/>
    </xf>
    <xf numFmtId="165" fontId="4" fillId="0" borderId="0" xfId="19" applyFont="true" applyBorder="true" applyAlignment="true" applyProtection="true">
      <alignment horizontal="left" vertical="center" textRotation="0" wrapText="true" indent="0" shrinkToFit="false"/>
      <protection locked="true" hidden="false"/>
    </xf>
    <xf numFmtId="165" fontId="24" fillId="0" borderId="0" xfId="19" applyFont="true" applyBorder="true" applyAlignment="true" applyProtection="true">
      <alignment horizontal="center" vertical="center" textRotation="0" wrapText="true" indent="0" shrinkToFit="false"/>
      <protection locked="true" hidden="false"/>
    </xf>
    <xf numFmtId="165" fontId="28" fillId="0" borderId="0" xfId="19"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8" borderId="25" xfId="0" applyFont="true" applyBorder="true" applyAlignment="true" applyProtection="true">
      <alignment horizontal="center" vertical="center" textRotation="0" wrapText="false" indent="0" shrinkToFit="false"/>
      <protection locked="true" hidden="false"/>
    </xf>
    <xf numFmtId="164" fontId="4" fillId="8" borderId="26" xfId="0" applyFont="true" applyBorder="true" applyAlignment="true" applyProtection="true">
      <alignment horizontal="center" vertical="center" textRotation="0" wrapText="false" indent="0" shrinkToFit="false"/>
      <protection locked="true" hidden="false"/>
    </xf>
    <xf numFmtId="164" fontId="4" fillId="8" borderId="26" xfId="0" applyFont="true" applyBorder="true" applyAlignment="true" applyProtection="true">
      <alignment horizontal="center" vertical="center" textRotation="0" wrapText="true" indent="0" shrinkToFit="false"/>
      <protection locked="true" hidden="false"/>
    </xf>
    <xf numFmtId="164" fontId="4" fillId="8" borderId="28" xfId="0" applyFont="true" applyBorder="true" applyAlignment="true" applyProtection="true">
      <alignment horizontal="center" vertical="center" textRotation="0" wrapText="true" indent="0" shrinkToFit="false"/>
      <protection locked="true" hidden="false"/>
    </xf>
    <xf numFmtId="164" fontId="15" fillId="8" borderId="18" xfId="0" applyFont="true" applyBorder="true" applyAlignment="true" applyProtection="true">
      <alignment horizontal="left" vertical="center" textRotation="0" wrapText="true" indent="0" shrinkToFit="false"/>
      <protection locked="true" hidden="false"/>
    </xf>
    <xf numFmtId="164" fontId="0" fillId="8" borderId="18" xfId="0" applyFont="false" applyBorder="true" applyAlignment="true" applyProtection="true">
      <alignment horizontal="left" vertical="center" textRotation="0" wrapText="true" indent="0" shrinkToFit="false"/>
      <protection locked="true" hidden="false"/>
    </xf>
    <xf numFmtId="164" fontId="0" fillId="8" borderId="30" xfId="0" applyFont="true" applyBorder="true" applyAlignment="true" applyProtection="true">
      <alignment horizontal="center" vertical="center" textRotation="0" wrapText="true" indent="0" shrinkToFit="false"/>
      <protection locked="true" hidden="false"/>
    </xf>
    <xf numFmtId="164" fontId="0" fillId="8" borderId="18" xfId="0" applyFont="true" applyBorder="true" applyAlignment="true" applyProtection="true">
      <alignment horizontal="left" vertical="center" textRotation="0" wrapText="true" indent="0" shrinkToFit="false"/>
      <protection locked="true" hidden="false"/>
    </xf>
    <xf numFmtId="164" fontId="0" fillId="8" borderId="18" xfId="0" applyFont="false" applyBorder="true" applyAlignment="true" applyProtection="true">
      <alignment horizontal="center" vertical="center" textRotation="0" wrapText="true" indent="0" shrinkToFit="false"/>
      <protection locked="true" hidden="false"/>
    </xf>
    <xf numFmtId="164" fontId="0" fillId="8" borderId="18" xfId="0" applyFont="true" applyBorder="true" applyAlignment="true" applyProtection="true">
      <alignment horizontal="general" vertical="center" textRotation="0" wrapText="true" indent="0" shrinkToFit="false"/>
      <protection locked="true" hidden="false"/>
    </xf>
    <xf numFmtId="164" fontId="0" fillId="8" borderId="31" xfId="0" applyFont="true" applyBorder="true" applyAlignment="true" applyProtection="true">
      <alignment horizontal="center" vertical="center" textRotation="0" wrapText="true" indent="0" shrinkToFit="false"/>
      <protection locked="true" hidden="false"/>
    </xf>
    <xf numFmtId="164" fontId="0" fillId="8" borderId="31" xfId="0" applyFont="fals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center" vertical="center" textRotation="0" wrapText="true" indent="0" shrinkToFit="false"/>
      <protection locked="true" hidden="false"/>
    </xf>
    <xf numFmtId="164" fontId="0" fillId="0" borderId="19" xfId="0" applyFont="true" applyBorder="true" applyAlignment="true" applyProtection="true">
      <alignment horizontal="general" vertical="center" textRotation="0" wrapText="true" indent="0" shrinkToFit="false"/>
      <protection locked="true" hidden="false"/>
    </xf>
    <xf numFmtId="164" fontId="0" fillId="0" borderId="44" xfId="0" applyFont="true" applyBorder="true" applyAlignment="true" applyProtection="true">
      <alignment horizontal="center" vertical="center" textRotation="0" wrapText="true" indent="0" shrinkToFit="false"/>
      <protection locked="true" hidden="false"/>
    </xf>
    <xf numFmtId="164" fontId="0" fillId="0" borderId="23" xfId="0" applyFont="true" applyBorder="true" applyAlignment="true" applyProtection="true">
      <alignment horizontal="general" vertical="center" textRotation="0" wrapText="true" indent="0" shrinkToFit="false"/>
      <protection locked="true" hidden="false"/>
    </xf>
    <xf numFmtId="164" fontId="0" fillId="0" borderId="18" xfId="0" applyFont="true" applyBorder="true" applyAlignment="true" applyProtection="true">
      <alignment horizontal="general" vertical="center" textRotation="0" wrapText="true" indent="0" shrinkToFit="false"/>
      <protection locked="true" hidden="false"/>
    </xf>
    <xf numFmtId="164" fontId="30" fillId="0" borderId="18" xfId="0" applyFont="true" applyBorder="true" applyAlignment="true" applyProtection="true">
      <alignment horizontal="general" vertical="center" textRotation="0" wrapText="true" indent="0" shrinkToFit="false"/>
      <protection locked="true" hidden="false"/>
    </xf>
    <xf numFmtId="164" fontId="30" fillId="0" borderId="23" xfId="0" applyFont="true" applyBorder="true" applyAlignment="true" applyProtection="true">
      <alignment horizontal="general" vertical="center" textRotation="0" wrapText="true" indent="0" shrinkToFit="false"/>
      <protection locked="true" hidden="false"/>
    </xf>
    <xf numFmtId="164" fontId="0" fillId="8" borderId="26" xfId="0" applyFont="true" applyBorder="true" applyAlignment="true" applyProtection="true">
      <alignment horizontal="general" vertical="center" textRotation="0" wrapText="true" indent="0" shrinkToFit="false"/>
      <protection locked="true" hidden="false"/>
    </xf>
    <xf numFmtId="164" fontId="0" fillId="8" borderId="26" xfId="0" applyFont="false" applyBorder="true" applyAlignment="true" applyProtection="true">
      <alignment horizontal="center" vertical="center" textRotation="0" wrapText="true" indent="0" shrinkToFit="false"/>
      <protection locked="true" hidden="false"/>
    </xf>
    <xf numFmtId="164" fontId="0" fillId="8" borderId="31" xfId="0" applyFont="true" applyBorder="true" applyAlignment="true" applyProtection="true">
      <alignment horizontal="general" vertical="center" textRotation="0" wrapText="true" indent="0" shrinkToFit="false"/>
      <protection locked="true" hidden="false"/>
    </xf>
    <xf numFmtId="164" fontId="18" fillId="0" borderId="41" xfId="0" applyFont="true" applyBorder="true" applyAlignment="true" applyProtection="true">
      <alignment horizontal="left" vertical="center" textRotation="0" wrapText="false" indent="0" shrinkToFit="false"/>
      <protection locked="true" hidden="false"/>
    </xf>
    <xf numFmtId="164" fontId="18" fillId="8" borderId="43" xfId="0" applyFont="true" applyBorder="true" applyAlignment="true" applyProtection="true">
      <alignment horizontal="general" vertical="center" textRotation="0" wrapText="false" indent="0" shrinkToFit="false"/>
      <protection locked="true" hidden="false"/>
    </xf>
    <xf numFmtId="164" fontId="0" fillId="8" borderId="34" xfId="0" applyFont="false" applyBorder="true" applyAlignment="true" applyProtection="true">
      <alignment horizontal="center" vertical="center" textRotation="0" wrapText="true" indent="0" shrinkToFit="false"/>
      <protection locked="true" hidden="false"/>
    </xf>
    <xf numFmtId="164" fontId="4" fillId="22" borderId="28" xfId="0" applyFont="true" applyBorder="true" applyAlignment="true" applyProtection="true">
      <alignment horizontal="center" vertical="center" textRotation="0" wrapText="false" indent="0" shrinkToFit="false"/>
      <protection locked="true" hidden="false"/>
    </xf>
    <xf numFmtId="164" fontId="4" fillId="22" borderId="34" xfId="0" applyFont="true" applyBorder="true" applyAlignment="true" applyProtection="true">
      <alignment horizontal="center" vertical="center" textRotation="0" wrapText="true" indent="0" shrinkToFit="false"/>
      <protection locked="true" hidden="false"/>
    </xf>
    <xf numFmtId="164" fontId="4" fillId="22" borderId="34" xfId="0" applyFont="true" applyBorder="true" applyAlignment="true" applyProtection="true">
      <alignment horizontal="center" vertical="center" textRotation="0" wrapText="false" indent="0" shrinkToFit="false"/>
      <protection locked="true" hidden="false"/>
    </xf>
    <xf numFmtId="164" fontId="4" fillId="22" borderId="30" xfId="0" applyFont="true" applyBorder="true" applyAlignment="true" applyProtection="true">
      <alignment horizontal="center" vertical="center" textRotation="0" wrapText="false" indent="0" shrinkToFit="false"/>
      <protection locked="true" hidden="false"/>
    </xf>
    <xf numFmtId="164" fontId="4" fillId="22" borderId="25" xfId="0" applyFont="true" applyBorder="true" applyAlignment="true" applyProtection="true">
      <alignment horizontal="center" vertical="center" textRotation="0" wrapText="false" indent="0" shrinkToFit="false"/>
      <protection locked="true" hidden="false"/>
    </xf>
    <xf numFmtId="164" fontId="18" fillId="22" borderId="26" xfId="0" applyFont="true" applyBorder="true" applyAlignment="true" applyProtection="true">
      <alignment horizontal="left" vertical="top" textRotation="0" wrapText="true" indent="0" shrinkToFit="false"/>
      <protection locked="true" hidden="false"/>
    </xf>
    <xf numFmtId="164" fontId="0" fillId="22" borderId="26" xfId="0" applyFont="false" applyBorder="true" applyAlignment="true" applyProtection="true">
      <alignment horizontal="center" vertical="center" textRotation="0" wrapText="false" indent="0" shrinkToFit="false"/>
      <protection locked="true" hidden="false"/>
    </xf>
    <xf numFmtId="164" fontId="0" fillId="22" borderId="30" xfId="0" applyFont="true" applyBorder="true" applyAlignment="true" applyProtection="true">
      <alignment horizontal="center" vertical="center" textRotation="0" wrapText="true" indent="0" shrinkToFit="false"/>
      <protection locked="true" hidden="false"/>
    </xf>
    <xf numFmtId="164" fontId="4" fillId="22" borderId="32" xfId="0" applyFont="true" applyBorder="true" applyAlignment="true" applyProtection="true">
      <alignment horizontal="center" vertical="center" textRotation="0" wrapText="false" indent="0" shrinkToFit="false"/>
      <protection locked="true" hidden="false"/>
    </xf>
    <xf numFmtId="164" fontId="18" fillId="22" borderId="31" xfId="0" applyFont="true" applyBorder="true" applyAlignment="true" applyProtection="true">
      <alignment horizontal="left" vertical="top" textRotation="0" wrapText="true" indent="0" shrinkToFit="false"/>
      <protection locked="true" hidden="false"/>
    </xf>
    <xf numFmtId="164" fontId="0" fillId="22" borderId="31" xfId="0" applyFont="false" applyBorder="true" applyAlignment="true" applyProtection="true">
      <alignment horizontal="center" vertical="center" textRotation="0" wrapText="false" indent="0" shrinkToFit="false"/>
      <protection locked="true" hidden="false"/>
    </xf>
    <xf numFmtId="164" fontId="0" fillId="16" borderId="19" xfId="0" applyFont="true" applyBorder="true" applyAlignment="true" applyProtection="true">
      <alignment horizontal="left" vertical="center" textRotation="0" wrapText="true" indent="0" shrinkToFit="false"/>
      <protection locked="true" hidden="false"/>
    </xf>
    <xf numFmtId="164" fontId="0" fillId="16" borderId="19" xfId="0" applyFont="false" applyBorder="true" applyAlignment="true" applyProtection="true">
      <alignment horizontal="center" vertical="bottom" textRotation="0" wrapText="false" indent="0" shrinkToFit="false"/>
      <protection locked="true" hidden="false"/>
    </xf>
    <xf numFmtId="164" fontId="0" fillId="16" borderId="18" xfId="0" applyFont="fals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0" fillId="0" borderId="18" xfId="0" applyFont="true" applyBorder="true" applyAlignment="true" applyProtection="true">
      <alignment horizontal="center" vertical="bottom" textRotation="0" wrapText="true" indent="0" shrinkToFit="false"/>
      <protection locked="true" hidden="false"/>
    </xf>
    <xf numFmtId="164" fontId="18" fillId="0" borderId="18" xfId="0" applyFont="true" applyBorder="true" applyAlignment="true" applyProtection="true">
      <alignment horizontal="general" vertical="bottom" textRotation="0" wrapText="true" indent="0" shrinkToFit="false"/>
      <protection locked="true" hidden="false"/>
    </xf>
    <xf numFmtId="164" fontId="18" fillId="0" borderId="31" xfId="0" applyFont="true" applyBorder="true" applyAlignment="true" applyProtection="true">
      <alignment horizontal="general" vertical="bottom" textRotation="0" wrapText="tru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4" fillId="22" borderId="28" xfId="0" applyFont="true" applyBorder="true" applyAlignment="true" applyProtection="true">
      <alignment horizontal="center" vertical="center" textRotation="0" wrapText="true" indent="0" shrinkToFit="false"/>
      <protection locked="true" hidden="false"/>
    </xf>
    <xf numFmtId="164" fontId="18" fillId="22" borderId="29" xfId="0" applyFont="true" applyBorder="true" applyAlignment="true" applyProtection="true">
      <alignment horizontal="general" vertical="center" textRotation="0" wrapText="true" indent="0" shrinkToFit="false"/>
      <protection locked="true" hidden="false"/>
    </xf>
    <xf numFmtId="164" fontId="0" fillId="22" borderId="29" xfId="0" applyFont="false" applyBorder="true" applyAlignment="true" applyProtection="true">
      <alignment horizontal="center" vertical="bottom" textRotation="0" wrapText="false" indent="0" shrinkToFit="false"/>
      <protection locked="true" hidden="false"/>
    </xf>
    <xf numFmtId="164" fontId="18" fillId="22" borderId="23" xfId="0" applyFont="true" applyBorder="true" applyAlignment="true" applyProtection="true">
      <alignment horizontal="left" vertical="center" textRotation="0" wrapText="true" indent="0" shrinkToFit="false"/>
      <protection locked="true" hidden="false"/>
    </xf>
    <xf numFmtId="164" fontId="0" fillId="22" borderId="23" xfId="0" applyFont="false" applyBorder="true" applyAlignment="true" applyProtection="true">
      <alignment horizontal="center" vertical="bottom" textRotation="0" wrapText="false" indent="0" shrinkToFit="false"/>
      <protection locked="true" hidden="false"/>
    </xf>
    <xf numFmtId="164" fontId="18" fillId="22" borderId="31" xfId="0" applyFont="true" applyBorder="true" applyAlignment="true" applyProtection="true">
      <alignment horizontal="left" vertical="center" textRotation="0" wrapText="true" indent="0" shrinkToFit="false"/>
      <protection locked="true" hidden="false"/>
    </xf>
    <xf numFmtId="164" fontId="0" fillId="22" borderId="31" xfId="0" applyFont="false" applyBorder="true" applyAlignment="true" applyProtection="true">
      <alignment horizontal="center" vertical="bottom" textRotation="0" wrapText="false" indent="0" shrinkToFit="false"/>
      <protection locked="true" hidden="false"/>
    </xf>
    <xf numFmtId="164" fontId="18" fillId="0" borderId="29" xfId="0" applyFont="true" applyBorder="true" applyAlignment="true" applyProtection="true">
      <alignment horizontal="left" vertical="center" textRotation="0" wrapText="tru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30" fillId="0" borderId="18" xfId="0" applyFont="true" applyBorder="true" applyAlignment="true" applyProtection="true">
      <alignment horizontal="general" vertical="bottom" textRotation="0" wrapText="true" indent="0" shrinkToFit="false"/>
      <protection locked="true" hidden="false"/>
    </xf>
    <xf numFmtId="164" fontId="18" fillId="0" borderId="31" xfId="0" applyFont="true" applyBorder="true" applyAlignment="true" applyProtection="true">
      <alignment horizontal="left" vertical="bottom" textRotation="0" wrapText="true" indent="0" shrinkToFit="false"/>
      <protection locked="true" hidden="false"/>
    </xf>
    <xf numFmtId="164" fontId="0" fillId="0" borderId="31" xfId="0" applyFont="false" applyBorder="true" applyAlignment="true" applyProtection="true">
      <alignment horizontal="center" vertical="bottom" textRotation="0" wrapText="false" indent="0" shrinkToFit="false"/>
      <protection locked="true" hidden="false"/>
    </xf>
    <xf numFmtId="164" fontId="0" fillId="22" borderId="29" xfId="0" applyFont="false" applyBorder="true" applyAlignment="true" applyProtection="true">
      <alignment horizontal="general" vertical="bottom" textRotation="0" wrapText="false" indent="0" shrinkToFit="false"/>
      <protection locked="true" hidden="false"/>
    </xf>
    <xf numFmtId="164" fontId="18" fillId="22" borderId="18" xfId="0" applyFont="true" applyBorder="true" applyAlignment="true" applyProtection="true">
      <alignment horizontal="general" vertical="center" textRotation="0" wrapText="true" indent="0" shrinkToFit="false"/>
      <protection locked="true" hidden="false"/>
    </xf>
    <xf numFmtId="164" fontId="0" fillId="22" borderId="18" xfId="0" applyFont="false" applyBorder="true" applyAlignment="true" applyProtection="true">
      <alignment horizontal="general" vertical="bottom" textRotation="0" wrapText="false" indent="0" shrinkToFit="false"/>
      <protection locked="true" hidden="false"/>
    </xf>
    <xf numFmtId="164" fontId="0" fillId="22" borderId="31" xfId="0" applyFont="fals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7" borderId="28" xfId="0" applyFont="true" applyBorder="true" applyAlignment="true" applyProtection="true">
      <alignment horizontal="center" vertical="center" textRotation="0" wrapText="false" indent="0" shrinkToFit="false"/>
      <protection locked="true" hidden="false"/>
    </xf>
    <xf numFmtId="164" fontId="4" fillId="7" borderId="34" xfId="0" applyFont="true" applyBorder="true" applyAlignment="true" applyProtection="true">
      <alignment horizontal="center" vertical="center" textRotation="0" wrapText="false" indent="0" shrinkToFit="false"/>
      <protection locked="true" hidden="false"/>
    </xf>
    <xf numFmtId="164" fontId="4" fillId="7" borderId="34" xfId="0" applyFont="true" applyBorder="true" applyAlignment="true" applyProtection="true">
      <alignment horizontal="center" vertical="center" textRotation="0" wrapText="true" indent="0" shrinkToFit="false"/>
      <protection locked="true" hidden="false"/>
    </xf>
    <xf numFmtId="164" fontId="4" fillId="7" borderId="39" xfId="0" applyFont="true" applyBorder="true" applyAlignment="true" applyProtection="true">
      <alignment horizontal="center" vertical="center" textRotation="0" wrapText="true" indent="0" shrinkToFit="false"/>
      <protection locked="true" hidden="false"/>
    </xf>
    <xf numFmtId="164" fontId="4" fillId="7" borderId="12" xfId="0" applyFont="true" applyBorder="true" applyAlignment="true" applyProtection="true">
      <alignment horizontal="center" vertical="bottom" textRotation="0" wrapText="false" indent="0" shrinkToFit="false"/>
      <protection locked="true" hidden="false"/>
    </xf>
    <xf numFmtId="164" fontId="0" fillId="7" borderId="28" xfId="0" applyFont="true" applyBorder="true" applyAlignment="true" applyProtection="true">
      <alignment horizontal="center" vertical="center" textRotation="0" wrapText="false" indent="0" shrinkToFit="false"/>
      <protection locked="true" hidden="false"/>
    </xf>
    <xf numFmtId="164" fontId="18" fillId="7" borderId="29" xfId="0" applyFont="true" applyBorder="true" applyAlignment="true" applyProtection="true">
      <alignment horizontal="left" vertical="center" textRotation="0" wrapText="true" indent="0" shrinkToFit="false"/>
      <protection locked="true" hidden="false"/>
    </xf>
    <xf numFmtId="164" fontId="0" fillId="7" borderId="29" xfId="0" applyFont="false" applyBorder="true" applyAlignment="true" applyProtection="true">
      <alignment horizontal="center" vertical="center" textRotation="0" wrapText="true" indent="0" shrinkToFit="false"/>
      <protection locked="true" hidden="false"/>
    </xf>
    <xf numFmtId="164" fontId="0" fillId="7" borderId="45" xfId="0" applyFont="true" applyBorder="true" applyAlignment="true" applyProtection="true">
      <alignment horizontal="center" vertical="center" textRotation="0" wrapText="true" indent="0" shrinkToFit="false"/>
      <protection locked="true" hidden="false"/>
    </xf>
    <xf numFmtId="164" fontId="0" fillId="7" borderId="16" xfId="0" applyFont="false" applyBorder="true" applyAlignment="true" applyProtection="true">
      <alignment horizontal="center" vertical="bottom" textRotation="0" wrapText="false" indent="0" shrinkToFit="false"/>
      <protection locked="true" hidden="false"/>
    </xf>
    <xf numFmtId="164" fontId="0" fillId="7" borderId="46" xfId="0" applyFont="false" applyBorder="true" applyAlignment="true" applyProtection="true">
      <alignment horizontal="general" vertical="bottom" textRotation="0" wrapText="false" indent="0" shrinkToFit="false"/>
      <protection locked="true" hidden="false"/>
    </xf>
    <xf numFmtId="164" fontId="18" fillId="7" borderId="18" xfId="0" applyFont="true" applyBorder="true" applyAlignment="true" applyProtection="true">
      <alignment horizontal="left" vertical="center" textRotation="0" wrapText="true" indent="0" shrinkToFit="false"/>
      <protection locked="true" hidden="false"/>
    </xf>
    <xf numFmtId="164" fontId="0" fillId="7" borderId="18" xfId="0" applyFont="false" applyBorder="true" applyAlignment="true" applyProtection="true">
      <alignment horizontal="center" vertical="center" textRotation="0" wrapText="true" indent="0" shrinkToFit="false"/>
      <protection locked="true" hidden="false"/>
    </xf>
    <xf numFmtId="164" fontId="18" fillId="7" borderId="18" xfId="0" applyFont="true" applyBorder="true" applyAlignment="true" applyProtection="true">
      <alignment horizontal="center" vertical="center" textRotation="0" wrapText="true" indent="0" shrinkToFit="false"/>
      <protection locked="true" hidden="false"/>
    </xf>
    <xf numFmtId="164" fontId="18" fillId="7" borderId="23" xfId="0" applyFont="true" applyBorder="true" applyAlignment="true" applyProtection="true">
      <alignment horizontal="center" vertical="center" textRotation="0" wrapText="true" indent="0" shrinkToFit="false"/>
      <protection locked="true" hidden="false"/>
    </xf>
    <xf numFmtId="164" fontId="0" fillId="7" borderId="23" xfId="0" applyFont="false" applyBorder="true" applyAlignment="true" applyProtection="true">
      <alignment horizontal="center" vertical="center" textRotation="0" wrapText="true" indent="0" shrinkToFit="false"/>
      <protection locked="true" hidden="false"/>
    </xf>
    <xf numFmtId="164" fontId="0" fillId="7" borderId="18" xfId="0" applyFont="false" applyBorder="true" applyAlignment="true" applyProtection="true">
      <alignment horizontal="left" vertical="center" textRotation="0" wrapText="true" indent="0" shrinkToFit="false"/>
      <protection locked="true" hidden="false"/>
    </xf>
    <xf numFmtId="164" fontId="0" fillId="7" borderId="46" xfId="0" applyFont="false" applyBorder="true" applyAlignment="true" applyProtection="true">
      <alignment horizontal="left" vertical="bottom" textRotation="0" wrapText="false" indent="0" shrinkToFit="false"/>
      <protection locked="true" hidden="false"/>
    </xf>
    <xf numFmtId="164" fontId="18" fillId="7" borderId="42" xfId="0" applyFont="true" applyBorder="true" applyAlignment="true" applyProtection="true">
      <alignment horizontal="left" vertical="center" textRotation="0" wrapText="true" indent="0" shrinkToFit="false"/>
      <protection locked="true" hidden="false"/>
    </xf>
    <xf numFmtId="164" fontId="0" fillId="7" borderId="31" xfId="0" applyFont="false" applyBorder="true" applyAlignment="true" applyProtection="true">
      <alignment horizontal="left" vertical="center" textRotation="0" wrapText="true" indent="0" shrinkToFit="false"/>
      <protection locked="true" hidden="false"/>
    </xf>
    <xf numFmtId="164" fontId="0" fillId="7" borderId="47" xfId="0" applyFont="false" applyBorder="true" applyAlignment="true" applyProtection="true">
      <alignment horizontal="left" vertical="center" textRotation="0" wrapText="true" indent="0" shrinkToFit="false"/>
      <protection locked="true" hidden="false"/>
    </xf>
    <xf numFmtId="164" fontId="0" fillId="7" borderId="48" xfId="0" applyFont="false" applyBorder="true" applyAlignment="true" applyProtection="true">
      <alignment horizontal="left"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xf numFmtId="164" fontId="15" fillId="0" borderId="18" xfId="0" applyFont="true" applyBorder="true" applyAlignment="true" applyProtection="true">
      <alignment horizontal="left" vertical="center" textRotation="0" wrapText="false" indent="10" shrinkToFit="false"/>
      <protection locked="true" hidden="false"/>
    </xf>
    <xf numFmtId="164" fontId="15" fillId="0" borderId="40" xfId="0" applyFont="true" applyBorder="true" applyAlignment="true" applyProtection="true">
      <alignment horizontal="left"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center" textRotation="0" wrapText="true" indent="0" shrinkToFit="false"/>
      <protection locked="true" hidden="false"/>
    </xf>
    <xf numFmtId="164" fontId="32" fillId="0" borderId="18" xfId="0" applyFont="true" applyBorder="true" applyAlignment="true" applyProtection="true">
      <alignment horizontal="general" vertical="center" textRotation="0" wrapText="true" indent="0" shrinkToFit="false"/>
      <protection locked="true" hidden="false"/>
    </xf>
    <xf numFmtId="164" fontId="32" fillId="0" borderId="31" xfId="0" applyFont="true" applyBorder="true" applyAlignment="true" applyProtection="true">
      <alignment horizontal="general" vertical="center" textRotation="0" wrapText="false" indent="0" shrinkToFit="false"/>
      <protection locked="true" hidden="false"/>
    </xf>
    <xf numFmtId="164" fontId="0" fillId="0" borderId="42" xfId="0" applyFont="false" applyBorder="true" applyAlignment="true" applyProtection="true">
      <alignment horizontal="center" vertical="center" textRotation="0" wrapText="true" indent="0" shrinkToFit="false"/>
      <protection locked="true" hidden="false"/>
    </xf>
    <xf numFmtId="164" fontId="0" fillId="0" borderId="48" xfId="0" applyFont="false" applyBorder="true" applyAlignment="true" applyProtection="true">
      <alignment horizontal="general" vertical="bottom" textRotation="0" wrapText="false" indent="0" shrinkToFit="false"/>
      <protection locked="true" hidden="false"/>
    </xf>
    <xf numFmtId="164" fontId="25" fillId="7" borderId="32" xfId="0" applyFont="true" applyBorder="true" applyAlignment="true" applyProtection="true">
      <alignment horizontal="center" vertical="center" textRotation="0" wrapText="true" indent="0" shrinkToFit="false"/>
      <protection locked="true" hidden="false"/>
    </xf>
    <xf numFmtId="164" fontId="15" fillId="7" borderId="19" xfId="0" applyFont="true" applyBorder="true" applyAlignment="true" applyProtection="true">
      <alignment horizontal="left" vertical="center" textRotation="0" wrapText="true" indent="0" shrinkToFit="false"/>
      <protection locked="true" hidden="false"/>
    </xf>
    <xf numFmtId="164" fontId="0" fillId="7" borderId="19" xfId="0" applyFont="false" applyBorder="true" applyAlignment="true" applyProtection="true">
      <alignment horizontal="center" vertical="center" textRotation="0" wrapText="true" indent="0" shrinkToFit="false"/>
      <protection locked="true" hidden="false"/>
    </xf>
    <xf numFmtId="164" fontId="0" fillId="7" borderId="33" xfId="0" applyFont="true" applyBorder="true" applyAlignment="true" applyProtection="true">
      <alignment horizontal="center" vertical="center" textRotation="0" wrapText="true" indent="0" shrinkToFit="false"/>
      <protection locked="true" hidden="false"/>
    </xf>
    <xf numFmtId="164" fontId="0" fillId="7" borderId="16"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left" vertical="center" textRotation="0" wrapText="true" indent="0" shrinkToFit="false"/>
      <protection locked="true" hidden="false"/>
    </xf>
    <xf numFmtId="164" fontId="15" fillId="7" borderId="31" xfId="0" applyFont="true" applyBorder="true" applyAlignment="true" applyProtection="true">
      <alignment horizontal="left" vertical="center" textRotation="0" wrapText="true" indent="0" shrinkToFit="false"/>
      <protection locked="true" hidden="false"/>
    </xf>
    <xf numFmtId="164" fontId="0" fillId="7" borderId="31" xfId="0" applyFont="false" applyBorder="true" applyAlignment="true" applyProtection="true">
      <alignment horizontal="center" vertical="center" textRotation="0" wrapText="true" indent="0" shrinkToFit="false"/>
      <protection locked="true" hidden="false"/>
    </xf>
    <xf numFmtId="164" fontId="0" fillId="7" borderId="48" xfId="0" applyFont="false" applyBorder="true" applyAlignment="true" applyProtection="true">
      <alignment horizontal="general" vertical="bottom" textRotation="0" wrapText="false" indent="0" shrinkToFit="false"/>
      <protection locked="true" hidden="false"/>
    </xf>
    <xf numFmtId="164" fontId="30" fillId="0" borderId="29" xfId="0" applyFont="true" applyBorder="true" applyAlignment="true" applyProtection="true">
      <alignment horizontal="left" vertical="center" textRotation="0" wrapText="true" indent="0" shrinkToFit="false"/>
      <protection locked="true" hidden="false"/>
    </xf>
    <xf numFmtId="164" fontId="30" fillId="0" borderId="23" xfId="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4" fontId="30" fillId="0" borderId="19" xfId="0" applyFont="true" applyBorder="true" applyAlignment="true" applyProtection="true">
      <alignment horizontal="left" vertical="center" textRotation="0" wrapText="true" indent="0" shrinkToFit="false"/>
      <protection locked="true" hidden="false"/>
    </xf>
    <xf numFmtId="164" fontId="33" fillId="7" borderId="24" xfId="0" applyFont="true" applyBorder="true" applyAlignment="true" applyProtection="true">
      <alignment horizontal="center" vertical="center" textRotation="0" wrapText="true" indent="0" shrinkToFit="false"/>
      <protection locked="true" hidden="false"/>
    </xf>
    <xf numFmtId="164" fontId="30" fillId="7" borderId="26" xfId="0" applyFont="true" applyBorder="true" applyAlignment="true" applyProtection="true">
      <alignment horizontal="general" vertical="bottom" textRotation="0" wrapText="true" indent="0" shrinkToFit="false"/>
      <protection locked="true" hidden="false"/>
    </xf>
    <xf numFmtId="164" fontId="0" fillId="7" borderId="26" xfId="0" applyFont="false" applyBorder="true" applyAlignment="true" applyProtection="true">
      <alignment horizontal="center" vertical="center" textRotation="0" wrapText="true" indent="0" shrinkToFit="false"/>
      <protection locked="true" hidden="false"/>
    </xf>
    <xf numFmtId="164" fontId="0" fillId="7" borderId="30" xfId="0" applyFont="true" applyBorder="true" applyAlignment="true" applyProtection="true">
      <alignment horizontal="center" vertical="center" textRotation="0" wrapText="true" indent="0" shrinkToFit="false"/>
      <protection locked="true" hidden="false"/>
    </xf>
    <xf numFmtId="164" fontId="15" fillId="7" borderId="18" xfId="0" applyFont="true" applyBorder="true" applyAlignment="true" applyProtection="true">
      <alignment horizontal="general" vertical="bottom" textRotation="0" wrapText="true" indent="0" shrinkToFit="false"/>
      <protection locked="true" hidden="false"/>
    </xf>
    <xf numFmtId="164" fontId="24" fillId="0" borderId="0" xfId="0" applyFont="true" applyBorder="true" applyAlignment="true" applyProtection="true">
      <alignment horizontal="center" vertical="bottom" textRotation="0" wrapText="true" indent="0" shrinkToFit="false"/>
      <protection locked="true" hidden="false"/>
    </xf>
    <xf numFmtId="164" fontId="4" fillId="23" borderId="25" xfId="0" applyFont="true" applyBorder="true" applyAlignment="true" applyProtection="true">
      <alignment horizontal="center" vertical="center" textRotation="0" wrapText="false" indent="0" shrinkToFit="false"/>
      <protection locked="true" hidden="false"/>
    </xf>
    <xf numFmtId="164" fontId="4" fillId="23" borderId="26" xfId="0" applyFont="true" applyBorder="true" applyAlignment="true" applyProtection="true">
      <alignment horizontal="center" vertical="center" textRotation="0" wrapText="false" indent="0" shrinkToFit="false"/>
      <protection locked="true" hidden="false"/>
    </xf>
    <xf numFmtId="164" fontId="4" fillId="23" borderId="26" xfId="0" applyFont="true" applyBorder="true" applyAlignment="true" applyProtection="true">
      <alignment horizontal="center" vertical="center" textRotation="0" wrapText="true" indent="0" shrinkToFit="false"/>
      <protection locked="true" hidden="false"/>
    </xf>
    <xf numFmtId="164" fontId="4" fillId="23" borderId="28" xfId="0" applyFont="true" applyBorder="true" applyAlignment="true" applyProtection="true">
      <alignment horizontal="center" vertical="center" textRotation="0" wrapText="false" indent="0" shrinkToFit="false"/>
      <protection locked="true" hidden="false"/>
    </xf>
    <xf numFmtId="164" fontId="15" fillId="23" borderId="29" xfId="0" applyFont="true" applyBorder="true" applyAlignment="true" applyProtection="true">
      <alignment horizontal="left" vertical="top" textRotation="0" wrapText="true" indent="0" shrinkToFit="false"/>
      <protection locked="true" hidden="false"/>
    </xf>
    <xf numFmtId="164" fontId="0" fillId="23" borderId="29" xfId="0" applyFont="false" applyBorder="true" applyAlignment="true" applyProtection="true">
      <alignment horizontal="center" vertical="center" textRotation="0" wrapText="true" indent="0" shrinkToFit="false"/>
      <protection locked="true" hidden="false"/>
    </xf>
    <xf numFmtId="164" fontId="0" fillId="23" borderId="30" xfId="0" applyFont="true" applyBorder="true" applyAlignment="true" applyProtection="true">
      <alignment horizontal="center" vertical="center" textRotation="0" wrapText="true" indent="0" shrinkToFit="false"/>
      <protection locked="true" hidden="false"/>
    </xf>
    <xf numFmtId="164" fontId="18" fillId="23" borderId="18" xfId="0" applyFont="true" applyBorder="true" applyAlignment="true" applyProtection="true">
      <alignment horizontal="general" vertical="bottom" textRotation="0" wrapText="false" indent="0" shrinkToFit="false"/>
      <protection locked="true" hidden="false"/>
    </xf>
    <xf numFmtId="164" fontId="0" fillId="23" borderId="18" xfId="0" applyFont="false" applyBorder="true" applyAlignment="true" applyProtection="true">
      <alignment horizontal="center" vertical="center" textRotation="0" wrapText="true" indent="0" shrinkToFit="false"/>
      <protection locked="true" hidden="false"/>
    </xf>
    <xf numFmtId="164" fontId="18" fillId="23" borderId="18" xfId="0" applyFont="true" applyBorder="true" applyAlignment="true" applyProtection="true">
      <alignment horizontal="general" vertical="center" textRotation="0" wrapText="true" indent="0" shrinkToFit="false"/>
      <protection locked="true" hidden="false"/>
    </xf>
    <xf numFmtId="164" fontId="18" fillId="23" borderId="18" xfId="0" applyFont="true" applyBorder="true" applyAlignment="true" applyProtection="true">
      <alignment horizontal="center" vertical="center" textRotation="0" wrapText="true" indent="0" shrinkToFit="false"/>
      <protection locked="true" hidden="false"/>
    </xf>
    <xf numFmtId="164" fontId="18" fillId="23" borderId="31" xfId="0" applyFont="true" applyBorder="true" applyAlignment="true" applyProtection="true">
      <alignment horizontal="general" vertical="center" textRotation="0" wrapText="true" indent="0" shrinkToFit="false"/>
      <protection locked="true" hidden="false"/>
    </xf>
    <xf numFmtId="164" fontId="0" fillId="23" borderId="31" xfId="0" applyFont="false" applyBorder="true" applyAlignment="true" applyProtection="true">
      <alignment horizontal="center" vertical="center" textRotation="0" wrapText="true" indent="0" shrinkToFit="false"/>
      <protection locked="true" hidden="false"/>
    </xf>
    <xf numFmtId="164" fontId="30" fillId="0" borderId="29" xfId="0" applyFont="true" applyBorder="true" applyAlignment="true" applyProtection="true">
      <alignment horizontal="general" vertical="center" textRotation="0" wrapText="true" indent="0" shrinkToFit="false"/>
      <protection locked="true" hidden="false"/>
    </xf>
    <xf numFmtId="164" fontId="18" fillId="0" borderId="23" xfId="0" applyFont="true" applyBorder="true" applyAlignment="true" applyProtection="true">
      <alignment horizontal="general" vertical="bottom" textRotation="0" wrapText="false" indent="0" shrinkToFit="false"/>
      <protection locked="true" hidden="false"/>
    </xf>
    <xf numFmtId="164" fontId="0" fillId="16" borderId="23" xfId="0" applyFont="false" applyBorder="true" applyAlignment="true" applyProtection="true">
      <alignment horizontal="center" vertical="center" textRotation="0" wrapText="true" indent="0" shrinkToFit="false"/>
      <protection locked="true" hidden="false"/>
    </xf>
    <xf numFmtId="164" fontId="4" fillId="23" borderId="28" xfId="0" applyFont="true" applyBorder="true" applyAlignment="true" applyProtection="true">
      <alignment horizontal="center" vertical="center" textRotation="0" wrapText="true" indent="0" shrinkToFit="false"/>
      <protection locked="true" hidden="false"/>
    </xf>
    <xf numFmtId="164" fontId="18" fillId="23" borderId="29" xfId="0" applyFont="true" applyBorder="true" applyAlignment="true" applyProtection="true">
      <alignment horizontal="general" vertical="center" textRotation="0" wrapText="true" indent="0" shrinkToFit="false"/>
      <protection locked="true" hidden="false"/>
    </xf>
    <xf numFmtId="164" fontId="0" fillId="23" borderId="18" xfId="0" applyFont="true" applyBorder="true" applyAlignment="true" applyProtection="true">
      <alignment horizontal="general" vertical="center" textRotation="0" wrapText="true" indent="0" shrinkToFit="false"/>
      <protection locked="true" hidden="false"/>
    </xf>
    <xf numFmtId="164" fontId="30" fillId="23" borderId="18" xfId="0" applyFont="true" applyBorder="true" applyAlignment="true" applyProtection="true">
      <alignment horizontal="general" vertical="center" textRotation="0" wrapText="true" indent="0" shrinkToFit="false"/>
      <protection locked="true" hidden="false"/>
    </xf>
    <xf numFmtId="164" fontId="18" fillId="23" borderId="18" xfId="0" applyFont="true" applyBorder="true" applyAlignment="true" applyProtection="true">
      <alignment horizontal="general" vertical="bottom" textRotation="0" wrapText="true" indent="0" shrinkToFit="false"/>
      <protection locked="true" hidden="false"/>
    </xf>
    <xf numFmtId="164" fontId="18" fillId="23" borderId="31" xfId="0" applyFont="true" applyBorder="true" applyAlignment="true" applyProtection="true">
      <alignment horizontal="general" vertical="bottom" textRotation="0" wrapText="true" indent="0" shrinkToFit="false"/>
      <protection locked="true" hidden="false"/>
    </xf>
    <xf numFmtId="164" fontId="30" fillId="0" borderId="41" xfId="0" applyFont="true" applyBorder="true" applyAlignment="true" applyProtection="true">
      <alignment horizontal="left" vertical="center" textRotation="0" wrapText="false" indent="0" shrinkToFit="false"/>
      <protection locked="true" hidden="false"/>
    </xf>
    <xf numFmtId="164" fontId="0" fillId="16" borderId="31" xfId="0" applyFont="false" applyBorder="true" applyAlignment="true" applyProtection="true">
      <alignment horizontal="center" vertical="center" textRotation="0" wrapText="true" indent="0" shrinkToFit="false"/>
      <protection locked="true" hidden="false"/>
    </xf>
    <xf numFmtId="164" fontId="18" fillId="23" borderId="29" xfId="0" applyFont="true" applyBorder="true" applyAlignment="true" applyProtection="true">
      <alignment horizontal="left" vertical="center" textRotation="0" wrapText="true" indent="0" shrinkToFit="false"/>
      <protection locked="true" hidden="false"/>
    </xf>
    <xf numFmtId="164" fontId="0" fillId="23" borderId="31" xfId="0" applyFont="true" applyBorder="true" applyAlignment="true" applyProtection="true">
      <alignment horizontal="general" vertical="bottom" textRotation="0" wrapText="false" indent="0" shrinkToFit="false"/>
      <protection locked="true" hidden="false"/>
    </xf>
    <xf numFmtId="164" fontId="4" fillId="16" borderId="0" xfId="0" applyFont="true" applyBorder="false" applyAlignment="true" applyProtection="true">
      <alignment horizontal="general" vertical="center" textRotation="0" wrapText="true" indent="0" shrinkToFit="false"/>
      <protection locked="true" hidden="false"/>
    </xf>
    <xf numFmtId="164" fontId="4" fillId="24" borderId="25" xfId="0" applyFont="true" applyBorder="true" applyAlignment="true" applyProtection="true">
      <alignment horizontal="center" vertical="center" textRotation="0" wrapText="false" indent="0" shrinkToFit="false"/>
      <protection locked="true" hidden="false"/>
    </xf>
    <xf numFmtId="164" fontId="4" fillId="24" borderId="26" xfId="0" applyFont="true" applyBorder="true" applyAlignment="true" applyProtection="true">
      <alignment horizontal="center" vertical="center" textRotation="0" wrapText="false" indent="0" shrinkToFit="false"/>
      <protection locked="true" hidden="false"/>
    </xf>
    <xf numFmtId="164" fontId="4" fillId="24" borderId="26" xfId="0" applyFont="true" applyBorder="true" applyAlignment="true" applyProtection="true">
      <alignment horizontal="center" vertical="center" textRotation="0" wrapText="true" indent="0" shrinkToFit="false"/>
      <protection locked="true" hidden="false"/>
    </xf>
    <xf numFmtId="164" fontId="18" fillId="24" borderId="29" xfId="0" applyFont="true" applyBorder="true" applyAlignment="true" applyProtection="true">
      <alignment horizontal="left" vertical="center" textRotation="0" wrapText="true" indent="0" shrinkToFit="false"/>
      <protection locked="true" hidden="false"/>
    </xf>
    <xf numFmtId="164" fontId="0" fillId="24" borderId="29" xfId="0" applyFont="false" applyBorder="true" applyAlignment="true" applyProtection="true">
      <alignment horizontal="center" vertical="bottom" textRotation="0" wrapText="true" indent="0" shrinkToFit="false"/>
      <protection locked="true" hidden="false"/>
    </xf>
    <xf numFmtId="164" fontId="0" fillId="24" borderId="26" xfId="0" applyFont="true" applyBorder="true" applyAlignment="true" applyProtection="true">
      <alignment horizontal="center" vertical="center" textRotation="0" wrapText="true" indent="0" shrinkToFit="false"/>
      <protection locked="true" hidden="false"/>
    </xf>
    <xf numFmtId="164" fontId="18" fillId="24" borderId="18" xfId="0" applyFont="true" applyBorder="true" applyAlignment="true" applyProtection="true">
      <alignment horizontal="left" vertical="center" textRotation="0" wrapText="true" indent="0" shrinkToFit="false"/>
      <protection locked="true" hidden="false"/>
    </xf>
    <xf numFmtId="164" fontId="0" fillId="24" borderId="18" xfId="0" applyFont="false" applyBorder="true" applyAlignment="true" applyProtection="true">
      <alignment horizontal="center" vertical="bottom" textRotation="0" wrapText="true" indent="0" shrinkToFit="false"/>
      <protection locked="true" hidden="false"/>
    </xf>
    <xf numFmtId="164" fontId="18" fillId="24" borderId="18" xfId="0" applyFont="true" applyBorder="true" applyAlignment="true" applyProtection="true">
      <alignment horizontal="general" vertical="center" textRotation="0" wrapText="true" indent="0" shrinkToFit="false"/>
      <protection locked="true" hidden="false"/>
    </xf>
    <xf numFmtId="164" fontId="0" fillId="24" borderId="18" xfId="0" applyFont="false" applyBorder="true" applyAlignment="true" applyProtection="true">
      <alignment horizontal="general" vertical="bottom" textRotation="0" wrapText="true" indent="0" shrinkToFit="false"/>
      <protection locked="true" hidden="false"/>
    </xf>
    <xf numFmtId="164" fontId="18" fillId="24" borderId="23" xfId="0" applyFont="true" applyBorder="true" applyAlignment="true" applyProtection="true">
      <alignment horizontal="left" vertical="center" textRotation="0" wrapText="true" indent="0" shrinkToFit="false"/>
      <protection locked="true" hidden="false"/>
    </xf>
    <xf numFmtId="164" fontId="0" fillId="24" borderId="23" xfId="0" applyFont="false" applyBorder="true" applyAlignment="true" applyProtection="true">
      <alignment horizontal="center" vertical="bottom" textRotation="0" wrapText="true" indent="0" shrinkToFit="false"/>
      <protection locked="true" hidden="false"/>
    </xf>
    <xf numFmtId="164" fontId="18" fillId="0" borderId="29" xfId="0" applyFont="true" applyBorder="true" applyAlignment="true" applyProtection="true">
      <alignment horizontal="general" vertical="center" textRotation="0" wrapText="true" indent="0" shrinkToFit="false"/>
      <protection locked="true" hidden="false"/>
    </xf>
    <xf numFmtId="164" fontId="0" fillId="0" borderId="34" xfId="0" applyFont="true" applyBorder="true" applyAlignment="true" applyProtection="true">
      <alignment horizontal="center" vertical="center" textRotation="0" wrapText="true" indent="0" shrinkToFit="false"/>
      <protection locked="true" hidden="false"/>
    </xf>
    <xf numFmtId="164" fontId="18" fillId="0" borderId="31" xfId="0" applyFont="true" applyBorder="true" applyAlignment="true" applyProtection="true">
      <alignment horizontal="general" vertical="center" textRotation="0" wrapText="true" indent="0" shrinkToFit="false"/>
      <protection locked="true" hidden="false"/>
    </xf>
    <xf numFmtId="164" fontId="4" fillId="24" borderId="28" xfId="0" applyFont="true" applyBorder="true" applyAlignment="true" applyProtection="true">
      <alignment horizontal="center" vertical="center" textRotation="0" wrapText="true" indent="0" shrinkToFit="false"/>
      <protection locked="true" hidden="false"/>
    </xf>
    <xf numFmtId="164" fontId="0" fillId="24" borderId="29" xfId="0" applyFont="false" applyBorder="true" applyAlignment="true" applyProtection="true">
      <alignment horizontal="general" vertical="bottom" textRotation="0" wrapText="true" indent="0" shrinkToFit="false"/>
      <protection locked="true" hidden="false"/>
    </xf>
    <xf numFmtId="164" fontId="0" fillId="24" borderId="34" xfId="0" applyFont="true" applyBorder="true" applyAlignment="true" applyProtection="true">
      <alignment horizontal="center" vertical="center" textRotation="0" wrapText="true" indent="0" shrinkToFit="false"/>
      <protection locked="true" hidden="false"/>
    </xf>
    <xf numFmtId="164" fontId="15" fillId="24" borderId="0" xfId="0" applyFont="true" applyBorder="false" applyAlignment="true" applyProtection="true">
      <alignment horizontal="general" vertical="center" textRotation="0" wrapText="false" indent="0" shrinkToFit="false"/>
      <protection locked="true" hidden="false"/>
    </xf>
    <xf numFmtId="164" fontId="0" fillId="24" borderId="19" xfId="0" applyFont="false" applyBorder="true" applyAlignment="true" applyProtection="true">
      <alignment horizontal="general" vertical="bottom" textRotation="0" wrapText="true" indent="0" shrinkToFit="false"/>
      <protection locked="true" hidden="false"/>
    </xf>
    <xf numFmtId="164" fontId="18" fillId="24" borderId="31" xfId="0" applyFont="true" applyBorder="true" applyAlignment="true" applyProtection="true">
      <alignment horizontal="general" vertical="center" textRotation="0" wrapText="true" indent="0" shrinkToFit="false"/>
      <protection locked="true" hidden="false"/>
    </xf>
    <xf numFmtId="164" fontId="0" fillId="24" borderId="31" xfId="0" applyFont="false" applyBorder="true" applyAlignment="true" applyProtection="true">
      <alignment horizontal="general" vertical="bottom" textRotation="0" wrapText="true" indent="0" shrinkToFit="false"/>
      <protection locked="true" hidden="false"/>
    </xf>
    <xf numFmtId="164" fontId="18" fillId="0" borderId="34" xfId="0" applyFont="true" applyBorder="true" applyAlignment="true" applyProtection="true">
      <alignment horizontal="left" vertical="center" textRotation="0" wrapText="true" indent="0" shrinkToFit="false"/>
      <protection locked="true" hidden="false"/>
    </xf>
    <xf numFmtId="164" fontId="0" fillId="0" borderId="34" xfId="0" applyFont="false" applyBorder="true" applyAlignment="true" applyProtection="true">
      <alignment horizontal="center" vertical="center" textRotation="0" wrapText="true" indent="0" shrinkToFit="false"/>
      <protection locked="true" hidden="false"/>
    </xf>
    <xf numFmtId="164" fontId="18" fillId="24" borderId="31" xfId="0" applyFont="true" applyBorder="true" applyAlignment="true" applyProtection="true">
      <alignment horizontal="left" vertical="center" textRotation="0" wrapText="true" indent="0" shrinkToFit="false"/>
      <protection locked="true" hidden="false"/>
    </xf>
    <xf numFmtId="165" fontId="24" fillId="0" borderId="0" xfId="19" applyFont="true" applyBorder="true" applyAlignment="true" applyProtection="true">
      <alignment horizontal="general" vertical="center" textRotation="0" wrapText="true" indent="0" shrinkToFit="false"/>
      <protection locked="true" hidden="false"/>
    </xf>
    <xf numFmtId="164" fontId="4" fillId="13" borderId="25" xfId="0" applyFont="true" applyBorder="true" applyAlignment="true" applyProtection="true">
      <alignment horizontal="center" vertical="center" textRotation="0" wrapText="false" indent="0" shrinkToFit="false"/>
      <protection locked="true" hidden="false"/>
    </xf>
    <xf numFmtId="164" fontId="4" fillId="13" borderId="26" xfId="0" applyFont="true" applyBorder="true" applyAlignment="true" applyProtection="true">
      <alignment horizontal="center" vertical="center" textRotation="0" wrapText="false" indent="0" shrinkToFit="false"/>
      <protection locked="true" hidden="false"/>
    </xf>
    <xf numFmtId="164" fontId="4" fillId="13" borderId="26" xfId="0" applyFont="true" applyBorder="true" applyAlignment="true" applyProtection="true">
      <alignment horizontal="center" vertical="center" textRotation="0" wrapText="true" indent="0" shrinkToFit="false"/>
      <protection locked="true" hidden="false"/>
    </xf>
    <xf numFmtId="164" fontId="0" fillId="13" borderId="29" xfId="0" applyFont="false" applyBorder="true" applyAlignment="true" applyProtection="true">
      <alignment horizontal="center" vertical="bottom" textRotation="0" wrapText="true" indent="0" shrinkToFit="false"/>
      <protection locked="true" hidden="false"/>
    </xf>
    <xf numFmtId="164" fontId="15" fillId="13" borderId="18" xfId="0" applyFont="true" applyBorder="true" applyAlignment="true" applyProtection="true">
      <alignment horizontal="left" vertical="center" textRotation="0" wrapText="true" indent="0" shrinkToFit="false"/>
      <protection locked="true" hidden="false"/>
    </xf>
    <xf numFmtId="164" fontId="0" fillId="13" borderId="18" xfId="0" applyFont="false" applyBorder="true" applyAlignment="true" applyProtection="true">
      <alignment horizontal="center" vertical="bottom" textRotation="0" wrapText="true" indent="0" shrinkToFit="false"/>
      <protection locked="true" hidden="false"/>
    </xf>
    <xf numFmtId="164" fontId="0" fillId="13" borderId="18" xfId="0" applyFont="false" applyBorder="true" applyAlignment="true" applyProtection="true">
      <alignment horizontal="general" vertical="bottom" textRotation="0" wrapText="true" indent="0" shrinkToFit="false"/>
      <protection locked="true" hidden="false"/>
    </xf>
    <xf numFmtId="164" fontId="18" fillId="13" borderId="18" xfId="0" applyFont="true" applyBorder="true" applyAlignment="true" applyProtection="true">
      <alignment horizontal="general" vertical="bottom" textRotation="0" wrapText="false" indent="0" shrinkToFit="false"/>
      <protection locked="true" hidden="false"/>
    </xf>
    <xf numFmtId="164" fontId="18" fillId="13" borderId="18" xfId="0" applyFont="true" applyBorder="true" applyAlignment="true" applyProtection="true">
      <alignment horizontal="left" vertical="top" textRotation="0" wrapText="true" indent="0" shrinkToFit="false"/>
      <protection locked="true" hidden="false"/>
    </xf>
    <xf numFmtId="164" fontId="18" fillId="13" borderId="18" xfId="0" applyFont="true" applyBorder="true" applyAlignment="true" applyProtection="true">
      <alignment horizontal="general" vertical="center" textRotation="0" wrapText="false" indent="0" shrinkToFit="false"/>
      <protection locked="true" hidden="false"/>
    </xf>
    <xf numFmtId="164" fontId="18" fillId="13" borderId="31" xfId="0" applyFont="true" applyBorder="true" applyAlignment="true" applyProtection="true">
      <alignment horizontal="left" vertical="center" textRotation="0" wrapText="true" indent="0" shrinkToFit="false"/>
      <protection locked="true" hidden="false"/>
    </xf>
    <xf numFmtId="164" fontId="0" fillId="13" borderId="31" xfId="0" applyFont="false" applyBorder="true" applyAlignment="true" applyProtection="true">
      <alignment horizontal="general" vertical="bottom" textRotation="0" wrapText="true" indent="0" shrinkToFit="false"/>
      <protection locked="true" hidden="false"/>
    </xf>
    <xf numFmtId="164" fontId="0" fillId="0" borderId="19" xfId="0" applyFont="false" applyBorder="true" applyAlignment="true" applyProtection="true">
      <alignment horizontal="general" vertical="bottom" textRotation="0" wrapText="true" indent="0" shrinkToFit="false"/>
      <protection locked="true" hidden="false"/>
    </xf>
    <xf numFmtId="164" fontId="18" fillId="0" borderId="23" xfId="0" applyFont="true" applyBorder="true" applyAlignment="true" applyProtection="true">
      <alignment horizontal="left" vertical="center" textRotation="0" wrapText="true" indent="0" shrinkToFit="false"/>
      <protection locked="true" hidden="false"/>
    </xf>
    <xf numFmtId="164" fontId="18" fillId="0" borderId="31" xfId="0" applyFont="true" applyBorder="true" applyAlignment="true" applyProtection="true">
      <alignment horizontal="left" vertical="center" textRotation="0" wrapText="true" indent="0" shrinkToFit="false"/>
      <protection locked="true" hidden="false"/>
    </xf>
    <xf numFmtId="164" fontId="0" fillId="17" borderId="29" xfId="0" applyFont="true" applyBorder="true" applyAlignment="true" applyProtection="true">
      <alignment horizontal="general" vertical="center" textRotation="0" wrapText="true" indent="0" shrinkToFit="false"/>
      <protection locked="true" hidden="false"/>
    </xf>
    <xf numFmtId="164" fontId="0" fillId="17" borderId="29" xfId="0" applyFont="false" applyBorder="true" applyAlignment="true" applyProtection="true">
      <alignment horizontal="general" vertical="bottom" textRotation="0" wrapText="true" indent="0" shrinkToFit="false"/>
      <protection locked="true" hidden="false"/>
    </xf>
    <xf numFmtId="164" fontId="0" fillId="25" borderId="31" xfId="0" applyFont="false" applyBorder="true" applyAlignment="true" applyProtection="true">
      <alignment horizontal="general" vertical="bottom" textRotation="0" wrapText="true" indent="0" shrinkToFit="false"/>
      <protection locked="true" hidden="false"/>
    </xf>
    <xf numFmtId="164" fontId="0" fillId="0" borderId="29" xfId="0" applyFont="true" applyBorder="true" applyAlignment="true" applyProtection="true">
      <alignment horizontal="general" vertical="bottom" textRotation="0" wrapText="true" indent="0" shrinkToFit="false"/>
      <protection locked="true" hidden="false"/>
    </xf>
    <xf numFmtId="164" fontId="0" fillId="12" borderId="31" xfId="0" applyFont="false" applyBorder="true" applyAlignment="true" applyProtection="true">
      <alignment horizontal="center" vertical="bottom" textRotation="0" wrapText="true" indent="0" shrinkToFit="false"/>
      <protection locked="true" hidden="false"/>
    </xf>
    <xf numFmtId="164" fontId="0" fillId="17" borderId="29" xfId="0" applyFont="true" applyBorder="true" applyAlignment="true" applyProtection="true">
      <alignment horizontal="left" vertical="center" textRotation="0" wrapText="true" indent="0" shrinkToFit="false"/>
      <protection locked="true" hidden="false"/>
    </xf>
    <xf numFmtId="164" fontId="0" fillId="25" borderId="18" xfId="0" applyFont="false" applyBorder="true" applyAlignment="true" applyProtection="true">
      <alignment horizontal="general" vertical="bottom" textRotation="0" wrapText="false" indent="0" shrinkToFit="false"/>
      <protection locked="true" hidden="false"/>
    </xf>
    <xf numFmtId="164" fontId="0" fillId="25" borderId="18" xfId="0" applyFont="false" applyBorder="true" applyAlignment="true" applyProtection="true">
      <alignment horizontal="general" vertical="bottom" textRotation="0" wrapText="true" indent="0" shrinkToFit="false"/>
      <protection locked="true" hidden="false"/>
    </xf>
    <xf numFmtId="164" fontId="0" fillId="25" borderId="31" xfId="0" applyFont="false" applyBorder="true" applyAlignment="true" applyProtection="true">
      <alignment horizontal="general" vertical="bottom" textRotation="0" wrapText="false" indent="0" shrinkToFit="false"/>
      <protection locked="true" hidden="false"/>
    </xf>
    <xf numFmtId="164" fontId="4" fillId="26" borderId="25" xfId="0" applyFont="true" applyBorder="true" applyAlignment="true" applyProtection="true">
      <alignment horizontal="center" vertical="center" textRotation="0" wrapText="false" indent="0" shrinkToFit="false"/>
      <protection locked="true" hidden="false"/>
    </xf>
    <xf numFmtId="164" fontId="4" fillId="26" borderId="26" xfId="0" applyFont="true" applyBorder="true" applyAlignment="true" applyProtection="true">
      <alignment horizontal="center" vertical="center" textRotation="0" wrapText="false" indent="0" shrinkToFit="false"/>
      <protection locked="true" hidden="false"/>
    </xf>
    <xf numFmtId="164" fontId="4" fillId="26" borderId="26" xfId="0" applyFont="true" applyBorder="true" applyAlignment="true" applyProtection="true">
      <alignment horizontal="center" vertical="center" textRotation="0" wrapText="true" indent="0" shrinkToFit="false"/>
      <protection locked="true" hidden="false"/>
    </xf>
    <xf numFmtId="164" fontId="4" fillId="26" borderId="27" xfId="0" applyFont="true" applyBorder="true" applyAlignment="true" applyProtection="true">
      <alignment horizontal="center" vertical="center" textRotation="0" wrapText="false" indent="0" shrinkToFit="false"/>
      <protection locked="true" hidden="false"/>
    </xf>
    <xf numFmtId="164" fontId="4" fillId="26" borderId="28" xfId="0" applyFont="true" applyBorder="true" applyAlignment="true" applyProtection="true">
      <alignment horizontal="center" vertical="center" textRotation="0" wrapText="false" indent="0" shrinkToFit="false"/>
      <protection locked="true" hidden="false"/>
    </xf>
    <xf numFmtId="164" fontId="18" fillId="26" borderId="29" xfId="0" applyFont="true" applyBorder="true" applyAlignment="true" applyProtection="true">
      <alignment horizontal="left" vertical="center" textRotation="0" wrapText="true" indent="0" shrinkToFit="false"/>
      <protection locked="true" hidden="false"/>
    </xf>
    <xf numFmtId="164" fontId="0" fillId="26" borderId="26" xfId="0" applyFont="false" applyBorder="true" applyAlignment="true" applyProtection="true">
      <alignment horizontal="center" vertical="center" textRotation="0" wrapText="true" indent="0" shrinkToFit="false"/>
      <protection locked="true" hidden="false"/>
    </xf>
    <xf numFmtId="164" fontId="0" fillId="26" borderId="30" xfId="0" applyFont="true" applyBorder="true" applyAlignment="true" applyProtection="true">
      <alignment horizontal="center" vertical="center" textRotation="0" wrapText="true" indent="0" shrinkToFit="false"/>
      <protection locked="true" hidden="false"/>
    </xf>
    <xf numFmtId="164" fontId="30" fillId="26" borderId="18" xfId="0" applyFont="true" applyBorder="true" applyAlignment="true" applyProtection="true">
      <alignment horizontal="general" vertical="center" textRotation="0" wrapText="true" indent="0" shrinkToFit="false"/>
      <protection locked="true" hidden="false"/>
    </xf>
    <xf numFmtId="164" fontId="30" fillId="26" borderId="23" xfId="0" applyFont="true" applyBorder="true" applyAlignment="true" applyProtection="true">
      <alignment horizontal="general" vertical="center" textRotation="0" wrapText="true" indent="0" shrinkToFit="false"/>
      <protection locked="true" hidden="false"/>
    </xf>
    <xf numFmtId="164" fontId="4" fillId="26" borderId="49" xfId="0" applyFont="true" applyBorder="true" applyAlignment="true" applyProtection="true">
      <alignment horizontal="center" vertical="center" textRotation="0" wrapText="false" indent="0" shrinkToFit="false"/>
      <protection locked="true" hidden="false"/>
    </xf>
    <xf numFmtId="164" fontId="30" fillId="26" borderId="31" xfId="0" applyFont="true" applyBorder="true" applyAlignment="true" applyProtection="true">
      <alignment horizontal="general" vertical="center" textRotation="0" wrapText="true" indent="0" shrinkToFit="false"/>
      <protection locked="true" hidden="false"/>
    </xf>
    <xf numFmtId="164" fontId="0" fillId="26" borderId="31" xfId="0" applyFont="false" applyBorder="true" applyAlignment="true" applyProtection="true">
      <alignment horizontal="center" vertical="center" textRotation="0" wrapText="true" indent="0" shrinkToFit="false"/>
      <protection locked="true" hidden="false"/>
    </xf>
    <xf numFmtId="164" fontId="4" fillId="0" borderId="49" xfId="0" applyFont="true" applyBorder="true" applyAlignment="true" applyProtection="true">
      <alignment horizontal="center" vertical="center" textRotation="0" wrapText="true" indent="0" shrinkToFit="false"/>
      <protection locked="true" hidden="false"/>
    </xf>
    <xf numFmtId="164" fontId="18" fillId="0" borderId="19" xfId="0" applyFont="true" applyBorder="true" applyAlignment="true" applyProtection="true">
      <alignment horizontal="general" vertical="bottom" textRotation="0" wrapText="true" indent="0" shrinkToFit="false"/>
      <protection locked="true" hidden="false"/>
    </xf>
    <xf numFmtId="164" fontId="0" fillId="0" borderId="50" xfId="0" applyFont="false" applyBorder="true" applyAlignment="true" applyProtection="true">
      <alignment horizontal="center" vertical="center" textRotation="0" wrapText="true" indent="0" shrinkToFit="false"/>
      <protection locked="true" hidden="false"/>
    </xf>
    <xf numFmtId="164" fontId="30" fillId="0" borderId="18" xfId="0" applyFont="true" applyBorder="true" applyAlignment="true" applyProtection="true">
      <alignment horizontal="left" vertical="center" textRotation="0" wrapText="true" indent="0" shrinkToFit="false"/>
      <protection locked="true" hidden="false"/>
    </xf>
    <xf numFmtId="164" fontId="0" fillId="0" borderId="35" xfId="0" applyFont="false" applyBorder="true" applyAlignment="true" applyProtection="true">
      <alignment horizontal="center" vertical="center" textRotation="0" wrapText="true" indent="0" shrinkToFit="false"/>
      <protection locked="true" hidden="false"/>
    </xf>
    <xf numFmtId="164" fontId="30" fillId="0" borderId="18" xfId="0" applyFont="true" applyBorder="true" applyAlignment="true" applyProtection="true">
      <alignment horizontal="general" vertical="bottom" textRotation="0" wrapText="false" indent="0" shrinkToFit="false"/>
      <protection locked="true" hidden="false"/>
    </xf>
    <xf numFmtId="164" fontId="0" fillId="0" borderId="51" xfId="0" applyFont="false" applyBorder="true" applyAlignment="true" applyProtection="true">
      <alignment horizontal="center" vertical="center" textRotation="0" wrapText="true" indent="0" shrinkToFit="false"/>
      <protection locked="true" hidden="false"/>
    </xf>
    <xf numFmtId="164" fontId="30" fillId="0" borderId="31" xfId="0" applyFont="true" applyBorder="true" applyAlignment="true" applyProtection="true">
      <alignment horizontal="left" vertical="center" textRotation="0" wrapText="true" indent="0" shrinkToFit="false"/>
      <protection locked="true" hidden="false"/>
    </xf>
    <xf numFmtId="164" fontId="4" fillId="26" borderId="28" xfId="0" applyFont="true" applyBorder="true" applyAlignment="true" applyProtection="true">
      <alignment horizontal="center" vertical="center" textRotation="0" wrapText="true" indent="0" shrinkToFit="false"/>
      <protection locked="true" hidden="false"/>
    </xf>
    <xf numFmtId="164" fontId="30" fillId="26" borderId="29" xfId="0" applyFont="true" applyBorder="true" applyAlignment="true" applyProtection="true">
      <alignment horizontal="general" vertical="center" textRotation="0" wrapText="true" indent="0" shrinkToFit="false"/>
      <protection locked="true" hidden="false"/>
    </xf>
    <xf numFmtId="164" fontId="0" fillId="26" borderId="29" xfId="0" applyFont="false" applyBorder="true" applyAlignment="true" applyProtection="true">
      <alignment horizontal="center" vertical="center" textRotation="0" wrapText="true" indent="0" shrinkToFit="false"/>
      <protection locked="true" hidden="false"/>
    </xf>
    <xf numFmtId="164" fontId="0" fillId="26" borderId="18" xfId="0" applyFont="false" applyBorder="true" applyAlignment="true" applyProtection="true">
      <alignment horizontal="center" vertical="center" textRotation="0" wrapText="true" indent="0" shrinkToFit="false"/>
      <protection locked="true" hidden="false"/>
    </xf>
    <xf numFmtId="164" fontId="18" fillId="26" borderId="18" xfId="0" applyFont="true" applyBorder="true" applyAlignment="true" applyProtection="true">
      <alignment horizontal="general" vertical="bottom" textRotation="0" wrapText="false" indent="0" shrinkToFit="false"/>
      <protection locked="true" hidden="false"/>
    </xf>
    <xf numFmtId="164" fontId="30" fillId="26" borderId="31" xfId="0" applyFont="true" applyBorder="true" applyAlignment="true" applyProtection="true">
      <alignment horizontal="general" vertical="bottom" textRotation="0" wrapText="false" indent="0" shrinkToFit="false"/>
      <protection locked="true" hidden="false"/>
    </xf>
    <xf numFmtId="164" fontId="30" fillId="26" borderId="29" xfId="0" applyFont="true" applyBorder="true" applyAlignment="true" applyProtection="true">
      <alignment horizontal="left" vertical="center" textRotation="0" wrapText="false" indent="0" shrinkToFit="false"/>
      <protection locked="true" hidden="false"/>
    </xf>
    <xf numFmtId="164" fontId="30" fillId="26" borderId="18" xfId="0" applyFont="true" applyBorder="true" applyAlignment="true" applyProtection="true">
      <alignment horizontal="left" vertical="center" textRotation="0" wrapText="false" indent="0" shrinkToFit="false"/>
      <protection locked="true" hidden="false"/>
    </xf>
    <xf numFmtId="164" fontId="30" fillId="26" borderId="41" xfId="0" applyFont="true" applyBorder="true" applyAlignment="true" applyProtection="true">
      <alignment horizontal="general" vertical="bottom" textRotation="0" wrapText="false" indent="0" shrinkToFit="false"/>
      <protection locked="true" hidden="false"/>
    </xf>
    <xf numFmtId="164" fontId="4" fillId="27" borderId="28" xfId="0" applyFont="true" applyBorder="true" applyAlignment="true" applyProtection="true">
      <alignment horizontal="center" vertical="center" textRotation="0" wrapText="false" indent="0" shrinkToFit="false"/>
      <protection locked="true" hidden="false"/>
    </xf>
    <xf numFmtId="164" fontId="4" fillId="27" borderId="34" xfId="0" applyFont="true" applyBorder="true" applyAlignment="true" applyProtection="true">
      <alignment horizontal="center" vertical="center" textRotation="0" wrapText="false" indent="0" shrinkToFit="false"/>
      <protection locked="true" hidden="false"/>
    </xf>
    <xf numFmtId="164" fontId="4" fillId="27" borderId="34" xfId="0" applyFont="true" applyBorder="true" applyAlignment="true" applyProtection="true">
      <alignment horizontal="center" vertical="center" textRotation="0" wrapText="true" indent="0" shrinkToFit="false"/>
      <protection locked="true" hidden="false"/>
    </xf>
    <xf numFmtId="164" fontId="4" fillId="27" borderId="30" xfId="0" applyFont="true" applyBorder="true" applyAlignment="true" applyProtection="true">
      <alignment horizontal="center" vertical="center" textRotation="0" wrapText="false" indent="0" shrinkToFit="false"/>
      <protection locked="true" hidden="false"/>
    </xf>
    <xf numFmtId="164" fontId="4" fillId="27" borderId="49" xfId="0" applyFont="true" applyBorder="true" applyAlignment="true" applyProtection="true">
      <alignment horizontal="center" vertical="center" textRotation="0" wrapText="true" indent="0" shrinkToFit="false"/>
      <protection locked="true" hidden="false"/>
    </xf>
    <xf numFmtId="164" fontId="15" fillId="27" borderId="19" xfId="0" applyFont="true" applyBorder="true" applyAlignment="true" applyProtection="true">
      <alignment horizontal="left" vertical="center" textRotation="0" wrapText="true" indent="0" shrinkToFit="false"/>
      <protection locked="true" hidden="false"/>
    </xf>
    <xf numFmtId="164" fontId="0" fillId="27" borderId="19" xfId="0" applyFont="false" applyBorder="true" applyAlignment="true" applyProtection="true">
      <alignment horizontal="center" vertical="center" textRotation="0" wrapText="true" indent="0" shrinkToFit="false"/>
      <protection locked="true" hidden="false"/>
    </xf>
    <xf numFmtId="164" fontId="0" fillId="27" borderId="52" xfId="0" applyFont="true" applyBorder="true" applyAlignment="true" applyProtection="true">
      <alignment horizontal="center" vertical="center" textRotation="0" wrapText="true" indent="0" shrinkToFit="false"/>
      <protection locked="true" hidden="false"/>
    </xf>
    <xf numFmtId="164" fontId="15" fillId="27" borderId="18" xfId="0" applyFont="true" applyBorder="true" applyAlignment="true" applyProtection="true">
      <alignment horizontal="left" vertical="center" textRotation="0" wrapText="true" indent="0" shrinkToFit="false"/>
      <protection locked="true" hidden="false"/>
    </xf>
    <xf numFmtId="164" fontId="0" fillId="27" borderId="18" xfId="0" applyFont="false" applyBorder="true" applyAlignment="true" applyProtection="true">
      <alignment horizontal="center" vertical="center" textRotation="0" wrapText="true" indent="0" shrinkToFit="false"/>
      <protection locked="true" hidden="false"/>
    </xf>
    <xf numFmtId="164" fontId="18" fillId="27" borderId="18" xfId="0" applyFont="true" applyBorder="true" applyAlignment="true" applyProtection="true">
      <alignment horizontal="left" vertical="center" textRotation="0" wrapText="false" indent="0" shrinkToFit="false"/>
      <protection locked="true" hidden="false"/>
    </xf>
    <xf numFmtId="164" fontId="0" fillId="27" borderId="19" xfId="0" applyFont="true" applyBorder="true" applyAlignment="true" applyProtection="true">
      <alignment horizontal="general" vertical="bottom" textRotation="0" wrapText="true" indent="0" shrinkToFit="false"/>
      <protection locked="true" hidden="false"/>
    </xf>
    <xf numFmtId="164" fontId="0" fillId="27" borderId="18" xfId="0" applyFont="true" applyBorder="true" applyAlignment="true" applyProtection="true">
      <alignment horizontal="center" vertical="bottom" textRotation="0" wrapText="true" indent="0" shrinkToFit="false"/>
      <protection locked="true" hidden="false"/>
    </xf>
    <xf numFmtId="164" fontId="0" fillId="27" borderId="31" xfId="0" applyFont="true" applyBorder="true" applyAlignment="true" applyProtection="true">
      <alignment horizontal="general" vertical="bottom" textRotation="0" wrapText="true" indent="0" shrinkToFit="false"/>
      <protection locked="true" hidden="false"/>
    </xf>
    <xf numFmtId="164" fontId="0" fillId="27" borderId="31" xfId="0" applyFont="false" applyBorder="true" applyAlignment="true" applyProtection="true">
      <alignment horizontal="center" vertical="center" textRotation="0" wrapText="true" indent="0" shrinkToFit="false"/>
      <protection locked="true" hidden="false"/>
    </xf>
    <xf numFmtId="164" fontId="0" fillId="0" borderId="53" xfId="0" applyFont="true" applyBorder="true" applyAlignment="true" applyProtection="true">
      <alignment horizontal="left" vertical="center" textRotation="0" wrapText="true" indent="0" shrinkToFit="false"/>
      <protection locked="true" hidden="false"/>
    </xf>
    <xf numFmtId="164" fontId="4" fillId="27" borderId="28" xfId="0" applyFont="true" applyBorder="true" applyAlignment="true" applyProtection="true">
      <alignment horizontal="center" vertical="center" textRotation="0" wrapText="true" indent="0" shrinkToFit="false"/>
      <protection locked="true" hidden="false"/>
    </xf>
    <xf numFmtId="164" fontId="18" fillId="27" borderId="54" xfId="0" applyFont="true" applyBorder="true" applyAlignment="true" applyProtection="true">
      <alignment horizontal="general" vertical="bottom" textRotation="0" wrapText="true" indent="0" shrinkToFit="false"/>
      <protection locked="true" hidden="false"/>
    </xf>
    <xf numFmtId="164" fontId="0" fillId="27" borderId="11" xfId="0" applyFont="true" applyBorder="true" applyAlignment="true" applyProtection="true">
      <alignment horizontal="center" vertical="center" textRotation="0" wrapText="true" indent="0" shrinkToFit="false"/>
      <protection locked="true" hidden="false"/>
    </xf>
    <xf numFmtId="164" fontId="0" fillId="27" borderId="55" xfId="0" applyFont="true" applyBorder="true" applyAlignment="true" applyProtection="true">
      <alignment horizontal="general" vertical="center" textRotation="0" wrapText="true" indent="0" shrinkToFit="false"/>
      <protection locked="true" hidden="false"/>
    </xf>
    <xf numFmtId="164" fontId="0" fillId="27" borderId="23" xfId="0" applyFont="false" applyBorder="true" applyAlignment="true" applyProtection="true">
      <alignment horizontal="center" vertical="center" textRotation="0" wrapText="true" indent="0" shrinkToFit="false"/>
      <protection locked="true" hidden="false"/>
    </xf>
    <xf numFmtId="164" fontId="0" fillId="27" borderId="18" xfId="0" applyFont="true" applyBorder="true" applyAlignment="true" applyProtection="true">
      <alignment horizontal="general" vertical="center" textRotation="0" wrapText="true" indent="0" shrinkToFit="false"/>
      <protection locked="true" hidden="false"/>
    </xf>
    <xf numFmtId="164" fontId="0" fillId="27" borderId="40" xfId="0" applyFont="false" applyBorder="true" applyAlignment="true" applyProtection="true">
      <alignment horizontal="center" vertical="center" textRotation="0" wrapText="true" indent="0" shrinkToFit="false"/>
      <protection locked="true" hidden="false"/>
    </xf>
    <xf numFmtId="164" fontId="0" fillId="0" borderId="18" xfId="0" applyFont="true" applyBorder="true" applyAlignment="true" applyProtection="true">
      <alignment horizontal="left" vertical="bottom" textRotation="0" wrapText="true" indent="0" shrinkToFit="false"/>
      <protection locked="true" hidden="false"/>
    </xf>
    <xf numFmtId="164" fontId="0" fillId="0" borderId="18" xfId="0" applyFont="true" applyBorder="true" applyAlignment="true" applyProtection="true">
      <alignment horizontal="general" vertical="bottom" textRotation="0" wrapText="true" indent="0" shrinkToFit="false"/>
      <protection locked="true" hidden="false"/>
    </xf>
    <xf numFmtId="164" fontId="0" fillId="27" borderId="29" xfId="0" applyFont="true" applyBorder="true" applyAlignment="true" applyProtection="true">
      <alignment horizontal="left" vertical="center" textRotation="0" wrapText="true" indent="0" shrinkToFit="false"/>
      <protection locked="true" hidden="false"/>
    </xf>
    <xf numFmtId="164" fontId="0" fillId="27" borderId="29" xfId="0" applyFont="false" applyBorder="true" applyAlignment="true" applyProtection="true">
      <alignment horizontal="center" vertical="center" textRotation="0" wrapText="true" indent="0" shrinkToFit="false"/>
      <protection locked="true" hidden="false"/>
    </xf>
    <xf numFmtId="164" fontId="0" fillId="27" borderId="30" xfId="0" applyFont="true" applyBorder="true" applyAlignment="true" applyProtection="true">
      <alignment horizontal="center" vertical="center" textRotation="0" wrapText="true" indent="0" shrinkToFit="false"/>
      <protection locked="true" hidden="false"/>
    </xf>
    <xf numFmtId="164" fontId="0" fillId="27" borderId="18" xfId="0" applyFont="true" applyBorder="true" applyAlignment="true" applyProtection="true">
      <alignment horizontal="left" vertical="center" textRotation="0" wrapText="true" indent="0" shrinkToFit="false"/>
      <protection locked="true" hidden="false"/>
    </xf>
    <xf numFmtId="164" fontId="0" fillId="28" borderId="31" xfId="0" applyFont="false" applyBorder="true" applyAlignment="true" applyProtection="true">
      <alignment horizontal="general" vertical="bottom" textRotation="0" wrapText="true" indent="0" shrinkToFit="false"/>
      <protection locked="true" hidden="false"/>
    </xf>
    <xf numFmtId="164" fontId="0" fillId="28" borderId="31" xfId="0" applyFont="fals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center" textRotation="0" wrapText="false" indent="0" shrinkToFit="false"/>
      <protection locked="true" hidden="false"/>
    </xf>
    <xf numFmtId="164" fontId="4" fillId="29" borderId="28" xfId="0" applyFont="true" applyBorder="true" applyAlignment="true" applyProtection="true">
      <alignment horizontal="center" vertical="center" textRotation="0" wrapText="true" indent="0" shrinkToFit="false"/>
      <protection locked="true" hidden="false"/>
    </xf>
    <xf numFmtId="164" fontId="15" fillId="29" borderId="26" xfId="0" applyFont="true" applyBorder="true" applyAlignment="true" applyProtection="true">
      <alignment horizontal="left" vertical="center" textRotation="0" wrapText="true" indent="0" shrinkToFit="false"/>
      <protection locked="true" hidden="false"/>
    </xf>
    <xf numFmtId="164" fontId="0" fillId="29" borderId="26" xfId="0" applyFont="false" applyBorder="true" applyAlignment="true" applyProtection="true">
      <alignment horizontal="center" vertical="center" textRotation="0" wrapText="true" indent="0" shrinkToFit="false"/>
      <protection locked="true" hidden="false"/>
    </xf>
    <xf numFmtId="164" fontId="0" fillId="29" borderId="30" xfId="0" applyFont="true" applyBorder="true" applyAlignment="true" applyProtection="true">
      <alignment horizontal="center" vertical="center" textRotation="0" wrapText="true" indent="0" shrinkToFit="false"/>
      <protection locked="true" hidden="false"/>
    </xf>
    <xf numFmtId="164" fontId="4" fillId="29" borderId="32" xfId="0" applyFont="true" applyBorder="true" applyAlignment="true" applyProtection="true">
      <alignment horizontal="center" vertical="center" textRotation="0" wrapText="true" indent="0" shrinkToFit="false"/>
      <protection locked="true" hidden="false"/>
    </xf>
    <xf numFmtId="164" fontId="15" fillId="29" borderId="31" xfId="0" applyFont="true" applyBorder="true" applyAlignment="true" applyProtection="true">
      <alignment horizontal="left" vertical="center" textRotation="0" wrapText="true" indent="0" shrinkToFit="false"/>
      <protection locked="true" hidden="false"/>
    </xf>
    <xf numFmtId="164" fontId="0" fillId="29" borderId="31" xfId="0" applyFont="false" applyBorder="true" applyAlignment="true" applyProtection="true">
      <alignment horizontal="center" vertical="center" textRotation="0" wrapText="true" indent="0" shrinkToFit="false"/>
      <protection locked="true" hidden="false"/>
    </xf>
    <xf numFmtId="164" fontId="0" fillId="29" borderId="33" xfId="0" applyFont="false" applyBorder="true" applyAlignment="true" applyProtection="true">
      <alignment horizontal="center" vertical="center" textRotation="0" wrapText="true" indent="0" shrinkToFit="false"/>
      <protection locked="true" hidden="false"/>
    </xf>
    <xf numFmtId="164" fontId="25" fillId="0" borderId="32" xfId="0" applyFont="true" applyBorder="true" applyAlignment="true" applyProtection="true">
      <alignment horizontal="center" vertical="center" textRotation="0" wrapText="tru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true" hidden="false"/>
    </xf>
    <xf numFmtId="164" fontId="34" fillId="0" borderId="31" xfId="0" applyFont="true" applyBorder="true" applyAlignment="true" applyProtection="true">
      <alignment horizontal="left" vertical="center" textRotation="0" wrapText="true" indent="0" shrinkToFit="false"/>
      <protection locked="true" hidden="false"/>
    </xf>
    <xf numFmtId="164" fontId="25" fillId="29" borderId="28" xfId="0" applyFont="true" applyBorder="true" applyAlignment="true" applyProtection="true">
      <alignment horizontal="center" vertical="center" textRotation="0" wrapText="true" indent="0" shrinkToFit="false"/>
      <protection locked="true" hidden="false"/>
    </xf>
    <xf numFmtId="164" fontId="18" fillId="29" borderId="29" xfId="0" applyFont="true" applyBorder="true" applyAlignment="true" applyProtection="true">
      <alignment horizontal="left" vertical="center" textRotation="0" wrapText="true" indent="0" shrinkToFit="false"/>
      <protection locked="true" hidden="false"/>
    </xf>
    <xf numFmtId="164" fontId="0" fillId="29" borderId="29" xfId="0" applyFont="false" applyBorder="true" applyAlignment="true" applyProtection="true">
      <alignment horizontal="general" vertical="bottom" textRotation="0" wrapText="true" indent="0" shrinkToFit="false"/>
      <protection locked="true" hidden="false"/>
    </xf>
    <xf numFmtId="164" fontId="18" fillId="29" borderId="18" xfId="0" applyFont="true" applyBorder="true" applyAlignment="true" applyProtection="true">
      <alignment horizontal="left" vertical="center" textRotation="0" wrapText="true" indent="0" shrinkToFit="false"/>
      <protection locked="true" hidden="false"/>
    </xf>
    <xf numFmtId="164" fontId="0" fillId="29" borderId="18" xfId="0" applyFont="false" applyBorder="true" applyAlignment="true" applyProtection="true">
      <alignment horizontal="general" vertical="bottom" textRotation="0" wrapText="true" indent="0" shrinkToFit="false"/>
      <protection locked="true" hidden="false"/>
    </xf>
    <xf numFmtId="164" fontId="18" fillId="29" borderId="31" xfId="0" applyFont="true" applyBorder="true" applyAlignment="true" applyProtection="true">
      <alignment horizontal="left" vertical="center" textRotation="0" wrapText="true" indent="0" shrinkToFit="false"/>
      <protection locked="true" hidden="false"/>
    </xf>
    <xf numFmtId="164" fontId="0" fillId="29" borderId="31" xfId="0" applyFont="false" applyBorder="true" applyAlignment="true" applyProtection="true">
      <alignment horizontal="general" vertical="bottom" textRotation="0" wrapText="true" indent="0" shrinkToFit="false"/>
      <protection locked="true" hidden="false"/>
    </xf>
    <xf numFmtId="164" fontId="18" fillId="0" borderId="29" xfId="0" applyFont="true" applyBorder="true" applyAlignment="true" applyProtection="true">
      <alignment horizontal="general" vertical="bottom" textRotation="0" wrapText="true" indent="0" shrinkToFit="false"/>
      <protection locked="true" hidden="false"/>
    </xf>
    <xf numFmtId="164" fontId="18" fillId="0" borderId="18"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3">
    <dxf>
      <fill>
        <patternFill>
          <bgColor rgb="FFFF0000"/>
        </patternFill>
      </fill>
    </dxf>
    <dxf>
      <fill>
        <patternFill patternType="solid">
          <fgColor rgb="FFF1C9C5"/>
          <bgColor rgb="FF000000"/>
        </patternFill>
      </fill>
    </dxf>
    <dxf>
      <fill>
        <patternFill patternType="solid">
          <fgColor rgb="FFFDC8BF"/>
          <bgColor rgb="FF000000"/>
        </patternFill>
      </fill>
    </dxf>
    <dxf>
      <fill>
        <patternFill patternType="solid">
          <bgColor rgb="FF000000"/>
        </patternFill>
      </fill>
    </dxf>
    <dxf>
      <fill>
        <patternFill patternType="solid">
          <fgColor rgb="FF000000"/>
          <bgColor rgb="FF000000"/>
        </patternFill>
      </fill>
    </dxf>
    <dxf>
      <fill>
        <patternFill patternType="solid">
          <fgColor rgb="FF444444"/>
          <bgColor rgb="FF00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E7E6E6"/>
      <rgbColor rgb="FF0000FF"/>
      <rgbColor rgb="FFFFE699"/>
      <rgbColor rgb="FFF8C8EE"/>
      <rgbColor rgb="FFD0CECE"/>
      <rgbColor rgb="FFC00000"/>
      <rgbColor rgb="FF195F3C"/>
      <rgbColor rgb="FF000080"/>
      <rgbColor rgb="FF548235"/>
      <rgbColor rgb="FFF1C9C5"/>
      <rgbColor rgb="FF00B050"/>
      <rgbColor rgb="FFC0C0C0"/>
      <rgbColor rgb="FFA48485"/>
      <rgbColor rgb="FF7CAFDD"/>
      <rgbColor rgb="FFB59794"/>
      <rgbColor rgb="FFFFF2CC"/>
      <rgbColor rgb="FFDAE3F3"/>
      <rgbColor rgb="FF660066"/>
      <rgbColor rgb="FFF68686"/>
      <rgbColor rgb="FF2E75B6"/>
      <rgbColor rgb="FFC2D6FE"/>
      <rgbColor rgb="FF000080"/>
      <rgbColor rgb="FFFDC8BF"/>
      <rgbColor rgb="FFC5E0B4"/>
      <rgbColor rgb="FFD9D9D9"/>
      <rgbColor rgb="FFFBE5D6"/>
      <rgbColor rgb="FF800000"/>
      <rgbColor rgb="FFBFBFBF"/>
      <rgbColor rgb="FF0000FF"/>
      <rgbColor rgb="FFAEADAD"/>
      <rgbColor rgb="FFEDEDED"/>
      <rgbColor rgb="FFE2F0D9"/>
      <rgbColor rgb="FFF5F199"/>
      <rgbColor rgb="FFBDD7EE"/>
      <rgbColor rgb="FFF9B1B1"/>
      <rgbColor rgb="FFDAB0B1"/>
      <rgbColor rgb="FFEED2AC"/>
      <rgbColor rgb="FF4472C4"/>
      <rgbColor rgb="FFA9D18E"/>
      <rgbColor rgb="FF92D050"/>
      <rgbColor rgb="FFFFCC00"/>
      <rgbColor rgb="FFFFC000"/>
      <rgbColor rgb="FFED7D31"/>
      <rgbColor rgb="FF595959"/>
      <rgbColor rgb="FFA5A5A5"/>
      <rgbColor rgb="FF003366"/>
      <rgbColor rgb="FF3A8555"/>
      <rgbColor rgb="FF003300"/>
      <rgbColor rgb="FF1F2533"/>
      <rgbColor rgb="FFB8B573"/>
      <rgbColor rgb="FFB39E81"/>
      <rgbColor rgb="FF444444"/>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externalLink" Target="externalLinks/externalLink1.xml"/><Relationship Id="rId2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view3D>
      <c:rotX val="15"/>
      <c:rotY val="20"/>
      <c:rAngAx val="0"/>
      <c:perspective val="30"/>
    </c:view3D>
    <c:floor>
      <c:spPr>
        <a:noFill/>
        <a:ln w="6480">
          <a:noFill/>
        </a:ln>
      </c:spPr>
    </c:floor>
    <c:sideWall>
      <c:spPr>
        <a:noFill/>
        <a:ln w="6480">
          <a:noFill/>
        </a:ln>
      </c:spPr>
    </c:sideWall>
    <c:backWall>
      <c:spPr>
        <a:noFill/>
        <a:ln w="6480">
          <a:noFill/>
        </a:ln>
      </c:spPr>
    </c:backWall>
    <c:plotArea>
      <c:layout>
        <c:manualLayout>
          <c:layoutTarget val="inner"/>
          <c:xMode val="edge"/>
          <c:yMode val="edge"/>
          <c:x val="0.0744137363869714"/>
          <c:y val="0.0218063186813187"/>
          <c:w val="0.918982231415257"/>
          <c:h val="0.738367101648352"/>
        </c:manualLayout>
      </c:layout>
      <c:bar3DChart>
        <c:barDir val="col"/>
        <c:grouping val="clustered"/>
        <c:varyColors val="0"/>
        <c:ser>
          <c:idx val="0"/>
          <c:order val="0"/>
          <c:tx>
            <c:strRef>
              <c:f>'Standards Assessment'!$C$13:$C$14</c:f>
              <c:strCache>
                <c:ptCount val="1"/>
                <c:pt idx="0">
                  <c:v>Management Total implementation</c:v>
                </c:pt>
              </c:strCache>
            </c:strRef>
          </c:tx>
          <c:spPr>
            <a:solidFill>
              <a:srgbClr val="4472c4"/>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'Standards Assessment'!$B$15:$B$29</c:f>
              <c:strCache>
                <c:ptCount val="15"/>
                <c:pt idx="0">
                  <c:v>Safety Management Program</c:v>
                </c:pt>
                <c:pt idx="1">
                  <c:v>Chemical Risk Management</c:v>
                </c:pt>
                <c:pt idx="2">
                  <c:v>Fire Risk Management</c:v>
                </c:pt>
                <c:pt idx="3">
                  <c:v>Machines in motion</c:v>
                </c:pt>
                <c:pt idx="4">
                  <c:v>Work at height</c:v>
                </c:pt>
                <c:pt idx="5">
                  <c:v>Vehicle safety</c:v>
                </c:pt>
                <c:pt idx="6">
                  <c:v>Handling</c:v>
                </c:pt>
                <c:pt idx="7">
                  <c:v>Occupational Hygiene</c:v>
                </c:pt>
                <c:pt idx="8">
                  <c:v>LOTO</c:v>
                </c:pt>
                <c:pt idx="9">
                  <c:v>Confined spaces</c:v>
                </c:pt>
                <c:pt idx="10">
                  <c:v>Contractors</c:v>
                </c:pt>
                <c:pt idx="11">
                  <c:v>Natural disasters</c:v>
                </c:pt>
                <c:pt idx="12">
                  <c:v>Medical &amp; First Aid</c:v>
                </c:pt>
                <c:pt idx="13">
                  <c:v>Electrical safety</c:v>
                </c:pt>
                <c:pt idx="14">
                  <c:v>Grain Handling Facilities</c:v>
                </c:pt>
              </c:strCache>
            </c:strRef>
          </c:cat>
          <c:val>
            <c:numRef>
              <c:f>'Standards Assessment'!$C$15:$C$29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'Standards Assessment'!$D$13:$D$14</c:f>
              <c:strCache>
                <c:ptCount val="1"/>
                <c:pt idx="0">
                  <c:v>Hazard identification, risk assessment and control Total implementation</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'Standards Assessment'!$B$15:$B$29</c:f>
              <c:strCache>
                <c:ptCount val="15"/>
                <c:pt idx="0">
                  <c:v>Safety Management Program</c:v>
                </c:pt>
                <c:pt idx="1">
                  <c:v>Chemical Risk Management</c:v>
                </c:pt>
                <c:pt idx="2">
                  <c:v>Fire Risk Management</c:v>
                </c:pt>
                <c:pt idx="3">
                  <c:v>Machines in motion</c:v>
                </c:pt>
                <c:pt idx="4">
                  <c:v>Work at height</c:v>
                </c:pt>
                <c:pt idx="5">
                  <c:v>Vehicle safety</c:v>
                </c:pt>
                <c:pt idx="6">
                  <c:v>Handling</c:v>
                </c:pt>
                <c:pt idx="7">
                  <c:v>Occupational Hygiene</c:v>
                </c:pt>
                <c:pt idx="8">
                  <c:v>LOTO</c:v>
                </c:pt>
                <c:pt idx="9">
                  <c:v>Confined spaces</c:v>
                </c:pt>
                <c:pt idx="10">
                  <c:v>Contractors</c:v>
                </c:pt>
                <c:pt idx="11">
                  <c:v>Natural disasters</c:v>
                </c:pt>
                <c:pt idx="12">
                  <c:v>Medical &amp; First Aid</c:v>
                </c:pt>
                <c:pt idx="13">
                  <c:v>Electrical safety</c:v>
                </c:pt>
                <c:pt idx="14">
                  <c:v>Grain Handling Facilities</c:v>
                </c:pt>
              </c:strCache>
            </c:strRef>
          </c:cat>
          <c:val>
            <c:numRef>
              <c:f>'Standards Assessment'!$D$15:$D$29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2"/>
          <c:order val="2"/>
          <c:tx>
            <c:strRef>
              <c:f>'Standards Assessment'!$E$13:$E$14</c:f>
              <c:strCache>
                <c:ptCount val="1"/>
                <c:pt idx="0">
                  <c:v>Training, communication and awareness Total implementation</c:v>
                </c:pt>
              </c:strCache>
            </c:strRef>
          </c:tx>
          <c:spPr>
            <a:solidFill>
              <a:srgbClr val="a5a5a5"/>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'Standards Assessment'!$B$15:$B$29</c:f>
              <c:strCache>
                <c:ptCount val="15"/>
                <c:pt idx="0">
                  <c:v>Safety Management Program</c:v>
                </c:pt>
                <c:pt idx="1">
                  <c:v>Chemical Risk Management</c:v>
                </c:pt>
                <c:pt idx="2">
                  <c:v>Fire Risk Management</c:v>
                </c:pt>
                <c:pt idx="3">
                  <c:v>Machines in motion</c:v>
                </c:pt>
                <c:pt idx="4">
                  <c:v>Work at height</c:v>
                </c:pt>
                <c:pt idx="5">
                  <c:v>Vehicle safety</c:v>
                </c:pt>
                <c:pt idx="6">
                  <c:v>Handling</c:v>
                </c:pt>
                <c:pt idx="7">
                  <c:v>Occupational Hygiene</c:v>
                </c:pt>
                <c:pt idx="8">
                  <c:v>LOTO</c:v>
                </c:pt>
                <c:pt idx="9">
                  <c:v>Confined spaces</c:v>
                </c:pt>
                <c:pt idx="10">
                  <c:v>Contractors</c:v>
                </c:pt>
                <c:pt idx="11">
                  <c:v>Natural disasters</c:v>
                </c:pt>
                <c:pt idx="12">
                  <c:v>Medical &amp; First Aid</c:v>
                </c:pt>
                <c:pt idx="13">
                  <c:v>Electrical safety</c:v>
                </c:pt>
                <c:pt idx="14">
                  <c:v>Grain Handling Facilities</c:v>
                </c:pt>
              </c:strCache>
            </c:strRef>
          </c:cat>
          <c:val>
            <c:numRef>
              <c:f>'Standards Assessment'!$E$15:$E$29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3"/>
          <c:order val="3"/>
          <c:tx>
            <c:strRef>
              <c:f>'Standards Assessment'!$F$13:$F$14</c:f>
              <c:strCache>
                <c:ptCount val="1"/>
                <c:pt idx="0">
                  <c:v>Conception, installation and maintenace Total implementation</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'Standards Assessment'!$B$15:$B$29</c:f>
              <c:strCache>
                <c:ptCount val="15"/>
                <c:pt idx="0">
                  <c:v>Safety Management Program</c:v>
                </c:pt>
                <c:pt idx="1">
                  <c:v>Chemical Risk Management</c:v>
                </c:pt>
                <c:pt idx="2">
                  <c:v>Fire Risk Management</c:v>
                </c:pt>
                <c:pt idx="3">
                  <c:v>Machines in motion</c:v>
                </c:pt>
                <c:pt idx="4">
                  <c:v>Work at height</c:v>
                </c:pt>
                <c:pt idx="5">
                  <c:v>Vehicle safety</c:v>
                </c:pt>
                <c:pt idx="6">
                  <c:v>Handling</c:v>
                </c:pt>
                <c:pt idx="7">
                  <c:v>Occupational Hygiene</c:v>
                </c:pt>
                <c:pt idx="8">
                  <c:v>LOTO</c:v>
                </c:pt>
                <c:pt idx="9">
                  <c:v>Confined spaces</c:v>
                </c:pt>
                <c:pt idx="10">
                  <c:v>Contractors</c:v>
                </c:pt>
                <c:pt idx="11">
                  <c:v>Natural disasters</c:v>
                </c:pt>
                <c:pt idx="12">
                  <c:v>Medical &amp; First Aid</c:v>
                </c:pt>
                <c:pt idx="13">
                  <c:v>Electrical safety</c:v>
                </c:pt>
                <c:pt idx="14">
                  <c:v>Grain Handling Facilities</c:v>
                </c:pt>
              </c:strCache>
            </c:strRef>
          </c:cat>
          <c:val>
            <c:numRef>
              <c:f>'Standards Assessment'!$F$15:$F$29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4"/>
          <c:order val="4"/>
          <c:tx>
            <c:strRef>
              <c:f>'Standards Assessment'!$G$13:$G$14</c:f>
              <c:strCache>
                <c:ptCount val="1"/>
                <c:pt idx="0">
                  <c:v>Occurrence response Total implementation</c:v>
                </c:pt>
              </c:strCache>
            </c:strRef>
          </c:tx>
          <c:spPr>
            <a:solidFill>
              <a:srgbClr val="00b050"/>
            </a:solidFill>
            <a:ln w="0">
              <a:solidFill>
                <a:srgbClr val="548235"/>
              </a:solid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'Standards Assessment'!$B$15:$B$29</c:f>
              <c:strCache>
                <c:ptCount val="15"/>
                <c:pt idx="0">
                  <c:v>Safety Management Program</c:v>
                </c:pt>
                <c:pt idx="1">
                  <c:v>Chemical Risk Management</c:v>
                </c:pt>
                <c:pt idx="2">
                  <c:v>Fire Risk Management</c:v>
                </c:pt>
                <c:pt idx="3">
                  <c:v>Machines in motion</c:v>
                </c:pt>
                <c:pt idx="4">
                  <c:v>Work at height</c:v>
                </c:pt>
                <c:pt idx="5">
                  <c:v>Vehicle safety</c:v>
                </c:pt>
                <c:pt idx="6">
                  <c:v>Handling</c:v>
                </c:pt>
                <c:pt idx="7">
                  <c:v>Occupational Hygiene</c:v>
                </c:pt>
                <c:pt idx="8">
                  <c:v>LOTO</c:v>
                </c:pt>
                <c:pt idx="9">
                  <c:v>Confined spaces</c:v>
                </c:pt>
                <c:pt idx="10">
                  <c:v>Contractors</c:v>
                </c:pt>
                <c:pt idx="11">
                  <c:v>Natural disasters</c:v>
                </c:pt>
                <c:pt idx="12">
                  <c:v>Medical &amp; First Aid</c:v>
                </c:pt>
                <c:pt idx="13">
                  <c:v>Electrical safety</c:v>
                </c:pt>
                <c:pt idx="14">
                  <c:v>Grain Handling Facilities</c:v>
                </c:pt>
              </c:strCache>
            </c:strRef>
          </c:cat>
          <c:val>
            <c:numRef>
              <c:f>'Standards Assessment'!$G$15:$G$29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gapWidth val="150"/>
        <c:shape val="box"/>
        <c:axId val="8186870"/>
        <c:axId val="35066543"/>
        <c:axId val="0"/>
      </c:bar3DChart>
      <c:catAx>
        <c:axId val="8186870"/>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066543"/>
        <c:crosses val="autoZero"/>
        <c:auto val="1"/>
        <c:lblAlgn val="ctr"/>
        <c:lblOffset val="100"/>
        <c:noMultiLvlLbl val="0"/>
      </c:catAx>
      <c:valAx>
        <c:axId val="35066543"/>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86870"/>
        <c:crosses val="autoZero"/>
        <c:crossBetween val="between"/>
      </c:valAx>
    </c:plotArea>
    <c:legend>
      <c:legendPos val="b"/>
      <c:layout>
        <c:manualLayout>
          <c:xMode val="edge"/>
          <c:yMode val="edge"/>
          <c:x val="0"/>
          <c:y val="0.863128660957451"/>
          <c:w val="0.998215717601745"/>
          <c:h val="0.129773899954133"/>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Occupationnal Hygiene</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layout>
        <c:manualLayout>
          <c:layoutTarget val="inner"/>
          <c:xMode val="edge"/>
          <c:yMode val="edge"/>
          <c:x val="0.083228573541374"/>
          <c:y val="0.197117024906175"/>
          <c:w val="0.872254677216594"/>
          <c:h val="0.376236779256227"/>
        </c:manualLayout>
      </c:layout>
      <c:bar3DChart>
        <c:barDir val="col"/>
        <c:grouping val="clustered"/>
        <c:varyColors val="0"/>
        <c:ser>
          <c:idx val="0"/>
          <c:order val="0"/>
          <c:tx>
            <c:strRef>
              <c:f>'Occupational Hygiene'!$F$57</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'Occupational Hygiene'!$E$58:$E$62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'Occupational Hygiene'!$F$58:$F$62</c:f>
              <c:numCache>
                <c:formatCode>General</c:formatCode>
                <c:ptCount val="5"/>
                <c:pt idx="0">
                  <c:v>0</c:v>
                </c:pt>
                <c:pt idx="1">
                  <c:v>0</c:v>
                </c:pt>
                <c:pt idx="2">
                  <c:v>0</c:v>
                </c:pt>
                <c:pt idx="3">
                  <c:v>0</c:v>
                </c:pt>
                <c:pt idx="4">
                  <c:v>0</c:v>
                </c:pt>
              </c:numCache>
            </c:numRef>
          </c:val>
        </c:ser>
        <c:ser>
          <c:idx val="1"/>
          <c:order val="1"/>
          <c:tx>
            <c:strRef>
              <c:f>'Occupational Hygiene'!$G$57</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'Occupational Hygiene'!$E$58:$E$62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'Occupational Hygiene'!$G$58:$G$62</c:f>
              <c:numCache>
                <c:formatCode>General</c:formatCode>
                <c:ptCount val="5"/>
                <c:pt idx="0">
                  <c:v>0</c:v>
                </c:pt>
                <c:pt idx="1">
                  <c:v>0</c:v>
                </c:pt>
                <c:pt idx="2">
                  <c:v>0</c:v>
                </c:pt>
                <c:pt idx="3">
                  <c:v>0</c:v>
                </c:pt>
                <c:pt idx="4">
                  <c:v>0</c:v>
                </c:pt>
              </c:numCache>
            </c:numRef>
          </c:val>
        </c:ser>
        <c:ser>
          <c:idx val="2"/>
          <c:order val="2"/>
          <c:tx>
            <c:strRef>
              <c:f>'Occupational Hygiene'!$H$57</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'Occupational Hygiene'!$E$58:$E$62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'Occupational Hygiene'!$H$58:$H$62</c:f>
              <c:numCache>
                <c:formatCode>General</c:formatCode>
                <c:ptCount val="5"/>
                <c:pt idx="0">
                  <c:v>0</c:v>
                </c:pt>
                <c:pt idx="1">
                  <c:v>0</c:v>
                </c:pt>
                <c:pt idx="2">
                  <c:v>0</c:v>
                </c:pt>
                <c:pt idx="3">
                  <c:v>0</c:v>
                </c:pt>
                <c:pt idx="4">
                  <c:v>0</c:v>
                </c:pt>
              </c:numCache>
            </c:numRef>
          </c:val>
        </c:ser>
        <c:ser>
          <c:idx val="3"/>
          <c:order val="3"/>
          <c:tx>
            <c:strRef>
              <c:f>'Occupational Hygiene'!$I$57</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'Occupational Hygiene'!$E$58:$E$62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'Occupational Hygiene'!$I$58:$I$62</c:f>
              <c:numCache>
                <c:formatCode>General</c:formatCode>
                <c:ptCount val="5"/>
                <c:pt idx="0">
                  <c:v>0</c:v>
                </c:pt>
                <c:pt idx="1">
                  <c:v>0</c:v>
                </c:pt>
                <c:pt idx="2">
                  <c:v>0</c:v>
                </c:pt>
                <c:pt idx="3">
                  <c:v>0</c:v>
                </c:pt>
                <c:pt idx="4">
                  <c:v>0</c:v>
                </c:pt>
              </c:numCache>
            </c:numRef>
          </c:val>
        </c:ser>
        <c:gapWidth val="150"/>
        <c:shape val="box"/>
        <c:axId val="14852510"/>
        <c:axId val="60058500"/>
        <c:axId val="0"/>
      </c:bar3DChart>
      <c:catAx>
        <c:axId val="14852510"/>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058500"/>
        <c:crosses val="autoZero"/>
        <c:auto val="1"/>
        <c:lblAlgn val="ctr"/>
        <c:lblOffset val="100"/>
        <c:noMultiLvlLbl val="0"/>
      </c:catAx>
      <c:valAx>
        <c:axId val="60058500"/>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852510"/>
        <c:crosses val="autoZero"/>
        <c:crossBetween val="between"/>
      </c:valAx>
    </c:plotArea>
    <c:legend>
      <c:legendPos val="b"/>
      <c:layout>
        <c:manualLayout>
          <c:xMode val="edge"/>
          <c:yMode val="edge"/>
          <c:x val="0.322431965577664"/>
          <c:y val="0.694514324682177"/>
          <c:w val="0.394665480023485"/>
          <c:h val="0.0467639619384109"/>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LOTO
</a:t>
            </a:r>
          </a:p>
        </c:rich>
      </c:tx>
      <c:layout>
        <c:manualLayout>
          <c:xMode val="edge"/>
          <c:yMode val="edge"/>
          <c:x val="0.345995045417011"/>
          <c:y val="0.0231147651458993"/>
        </c:manualLayout>
      </c:layout>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LOTO!$G$75</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LOTO!$F$76:$F$80</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LOTO!$G$76:$G$80</c:f>
              <c:numCache>
                <c:formatCode>General</c:formatCode>
                <c:ptCount val="5"/>
                <c:pt idx="0">
                  <c:v>0</c:v>
                </c:pt>
                <c:pt idx="1">
                  <c:v>0</c:v>
                </c:pt>
                <c:pt idx="2">
                  <c:v>0</c:v>
                </c:pt>
                <c:pt idx="3">
                  <c:v>0</c:v>
                </c:pt>
                <c:pt idx="4">
                  <c:v>0</c:v>
                </c:pt>
              </c:numCache>
            </c:numRef>
          </c:val>
        </c:ser>
        <c:ser>
          <c:idx val="1"/>
          <c:order val="1"/>
          <c:tx>
            <c:strRef>
              <c:f>LOTO!$H$75</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LOTO!$F$76:$F$80</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LOTO!$H$76:$H$80</c:f>
              <c:numCache>
                <c:formatCode>General</c:formatCode>
                <c:ptCount val="5"/>
                <c:pt idx="0">
                  <c:v>0</c:v>
                </c:pt>
                <c:pt idx="1">
                  <c:v>0</c:v>
                </c:pt>
                <c:pt idx="2">
                  <c:v>0</c:v>
                </c:pt>
                <c:pt idx="3">
                  <c:v>0</c:v>
                </c:pt>
                <c:pt idx="4">
                  <c:v>0</c:v>
                </c:pt>
              </c:numCache>
            </c:numRef>
          </c:val>
        </c:ser>
        <c:ser>
          <c:idx val="2"/>
          <c:order val="2"/>
          <c:tx>
            <c:strRef>
              <c:f>LOTO!$I$75</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LOTO!$F$76:$F$80</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LOTO!$I$76:$I$80</c:f>
              <c:numCache>
                <c:formatCode>General</c:formatCode>
                <c:ptCount val="5"/>
                <c:pt idx="0">
                  <c:v>0</c:v>
                </c:pt>
                <c:pt idx="1">
                  <c:v>0</c:v>
                </c:pt>
                <c:pt idx="2">
                  <c:v>0</c:v>
                </c:pt>
                <c:pt idx="3">
                  <c:v>0</c:v>
                </c:pt>
                <c:pt idx="4">
                  <c:v>0</c:v>
                </c:pt>
              </c:numCache>
            </c:numRef>
          </c:val>
        </c:ser>
        <c:ser>
          <c:idx val="3"/>
          <c:order val="3"/>
          <c:tx>
            <c:strRef>
              <c:f>LOTO!$J$75</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LOTO!$F$76:$F$80</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LOTO!$J$76:$J$80</c:f>
              <c:numCache>
                <c:formatCode>General</c:formatCode>
                <c:ptCount val="5"/>
                <c:pt idx="0">
                  <c:v>0</c:v>
                </c:pt>
                <c:pt idx="1">
                  <c:v>0</c:v>
                </c:pt>
                <c:pt idx="2">
                  <c:v>0</c:v>
                </c:pt>
                <c:pt idx="3">
                  <c:v>0</c:v>
                </c:pt>
                <c:pt idx="4">
                  <c:v>0</c:v>
                </c:pt>
              </c:numCache>
            </c:numRef>
          </c:val>
        </c:ser>
        <c:gapWidth val="150"/>
        <c:shape val="box"/>
        <c:axId val="57004800"/>
        <c:axId val="16519184"/>
        <c:axId val="0"/>
      </c:bar3DChart>
      <c:catAx>
        <c:axId val="57004800"/>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519184"/>
        <c:crosses val="autoZero"/>
        <c:auto val="1"/>
        <c:lblAlgn val="ctr"/>
        <c:lblOffset val="100"/>
        <c:noMultiLvlLbl val="0"/>
      </c:catAx>
      <c:valAx>
        <c:axId val="16519184"/>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004800"/>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Confined spaces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'Confined Spaces'!$G$34</c:f>
              <c:strCache>
                <c:ptCount val="1"/>
                <c:pt idx="0">
                  <c:v>Not at all</c:v>
                </c:pt>
              </c:strCache>
            </c:strRef>
          </c:tx>
          <c:spPr>
            <a:solidFill>
              <a:srgbClr val="4472c4"/>
            </a:solidFill>
            <a:ln w="0">
              <a:noFill/>
            </a:ln>
          </c:spPr>
          <c:invertIfNegative val="0"/>
          <c:dPt>
            <c:idx val="0"/>
            <c:invertIfNegative val="0"/>
            <c:spPr>
              <a:solidFill>
                <a:srgbClr val="ff0000"/>
              </a:solidFill>
              <a:ln w="0">
                <a:noFill/>
              </a:ln>
            </c:spPr>
          </c:dPt>
          <c:dLbls>
            <c:dLbl>
              <c:idx val="0"/>
              <c:txPr>
                <a:bodyPr wrap="square"/>
                <a:lstStyle/>
                <a:p>
                  <a:pPr>
                    <a:defRPr b="0" sz="1000" spc="-1" strike="noStrike">
                      <a:solidFill>
                        <a:srgbClr val="000000"/>
                      </a:solidFill>
                      <a:latin typeface="Calibri"/>
                    </a:defRPr>
                  </a:pPr>
                </a:p>
              </c:txP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'Confined Spaces'!$F$35:$F$38</c:f>
              <c:strCache>
                <c:ptCount val="4"/>
                <c:pt idx="0">
                  <c:v>Management</c:v>
                </c:pt>
                <c:pt idx="1">
                  <c:v>Hazard identification risk assessment and control</c:v>
                </c:pt>
                <c:pt idx="2">
                  <c:v>Training, communication, and awareness</c:v>
                </c:pt>
                <c:pt idx="3">
                  <c:v>Conception, installation, and maintenance</c:v>
                </c:pt>
              </c:strCache>
            </c:strRef>
          </c:cat>
          <c:val>
            <c:numRef>
              <c:f>'Confined Spaces'!$G$35:$G$38</c:f>
              <c:numCache>
                <c:formatCode>General</c:formatCode>
                <c:ptCount val="4"/>
                <c:pt idx="0">
                  <c:v>0</c:v>
                </c:pt>
                <c:pt idx="1">
                  <c:v>0</c:v>
                </c:pt>
                <c:pt idx="2">
                  <c:v>0</c:v>
                </c:pt>
                <c:pt idx="3">
                  <c:v>0</c:v>
                </c:pt>
              </c:numCache>
            </c:numRef>
          </c:val>
        </c:ser>
        <c:ser>
          <c:idx val="1"/>
          <c:order val="1"/>
          <c:tx>
            <c:strRef>
              <c:f>'Confined Spaces'!$H$34</c:f>
              <c:strCache>
                <c:ptCount val="1"/>
                <c:pt idx="0">
                  <c:v>Partially achieved</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'Confined Spaces'!$F$35:$F$38</c:f>
              <c:strCache>
                <c:ptCount val="4"/>
                <c:pt idx="0">
                  <c:v>Management</c:v>
                </c:pt>
                <c:pt idx="1">
                  <c:v>Hazard identification risk assessment and control</c:v>
                </c:pt>
                <c:pt idx="2">
                  <c:v>Training, communication, and awareness</c:v>
                </c:pt>
                <c:pt idx="3">
                  <c:v>Conception, installation, and maintenance</c:v>
                </c:pt>
              </c:strCache>
            </c:strRef>
          </c:cat>
          <c:val>
            <c:numRef>
              <c:f>'Confined Spaces'!$H$35:$H$38</c:f>
              <c:numCache>
                <c:formatCode>General</c:formatCode>
                <c:ptCount val="4"/>
                <c:pt idx="0">
                  <c:v>0</c:v>
                </c:pt>
                <c:pt idx="1">
                  <c:v>0</c:v>
                </c:pt>
                <c:pt idx="2">
                  <c:v>0</c:v>
                </c:pt>
                <c:pt idx="3">
                  <c:v>0</c:v>
                </c:pt>
              </c:numCache>
            </c:numRef>
          </c:val>
        </c:ser>
        <c:ser>
          <c:idx val="2"/>
          <c:order val="2"/>
          <c:tx>
            <c:strRef>
              <c:f>'Confined Spaces'!$I$34</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'Confined Spaces'!$F$35:$F$38</c:f>
              <c:strCache>
                <c:ptCount val="4"/>
                <c:pt idx="0">
                  <c:v>Management</c:v>
                </c:pt>
                <c:pt idx="1">
                  <c:v>Hazard identification risk assessment and control</c:v>
                </c:pt>
                <c:pt idx="2">
                  <c:v>Training, communication, and awareness</c:v>
                </c:pt>
                <c:pt idx="3">
                  <c:v>Conception, installation, and maintenance</c:v>
                </c:pt>
              </c:strCache>
            </c:strRef>
          </c:cat>
          <c:val>
            <c:numRef>
              <c:f>'Confined Spaces'!$I$35:$I$38</c:f>
              <c:numCache>
                <c:formatCode>General</c:formatCode>
                <c:ptCount val="4"/>
                <c:pt idx="0">
                  <c:v>0</c:v>
                </c:pt>
                <c:pt idx="1">
                  <c:v>0</c:v>
                </c:pt>
                <c:pt idx="2">
                  <c:v>0</c:v>
                </c:pt>
                <c:pt idx="3">
                  <c:v>0</c:v>
                </c:pt>
              </c:numCache>
            </c:numRef>
          </c:val>
        </c:ser>
        <c:ser>
          <c:idx val="3"/>
          <c:order val="3"/>
          <c:tx>
            <c:strRef>
              <c:f>'Confined Spaces'!$J$34</c:f>
              <c:strCache>
                <c:ptCount val="1"/>
                <c:pt idx="0">
                  <c:v>Not applicable</c:v>
                </c:pt>
              </c:strCache>
            </c:strRef>
          </c:tx>
          <c:spPr>
            <a:solidFill>
              <a:srgbClr val="bfbfbf"/>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'Confined Spaces'!$F$35:$F$38</c:f>
              <c:strCache>
                <c:ptCount val="4"/>
                <c:pt idx="0">
                  <c:v>Management</c:v>
                </c:pt>
                <c:pt idx="1">
                  <c:v>Hazard identification risk assessment and control</c:v>
                </c:pt>
                <c:pt idx="2">
                  <c:v>Training, communication, and awareness</c:v>
                </c:pt>
                <c:pt idx="3">
                  <c:v>Conception, installation, and maintenance</c:v>
                </c:pt>
              </c:strCache>
            </c:strRef>
          </c:cat>
          <c:val>
            <c:numRef>
              <c:f>'Confined Spaces'!$J$35:$J$38</c:f>
              <c:numCache>
                <c:formatCode>General</c:formatCode>
                <c:ptCount val="4"/>
                <c:pt idx="0">
                  <c:v>0</c:v>
                </c:pt>
                <c:pt idx="1">
                  <c:v>0</c:v>
                </c:pt>
                <c:pt idx="2">
                  <c:v>0</c:v>
                </c:pt>
                <c:pt idx="3">
                  <c:v>0</c:v>
                </c:pt>
              </c:numCache>
            </c:numRef>
          </c:val>
        </c:ser>
        <c:gapWidth val="150"/>
        <c:shape val="box"/>
        <c:axId val="33592295"/>
        <c:axId val="71726297"/>
        <c:axId val="0"/>
      </c:bar3DChart>
      <c:catAx>
        <c:axId val="33592295"/>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1726297"/>
        <c:crosses val="autoZero"/>
        <c:auto val="1"/>
        <c:lblAlgn val="ctr"/>
        <c:lblOffset val="100"/>
        <c:noMultiLvlLbl val="0"/>
      </c:catAx>
      <c:valAx>
        <c:axId val="71726297"/>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592295"/>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Natural disasters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'Natural disasters'!$I$37</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'Natural disasters'!$H$38:$H$42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'Natural disasters'!$I$38:$I$42</c:f>
              <c:numCache>
                <c:formatCode>General</c:formatCode>
                <c:ptCount val="5"/>
                <c:pt idx="0">
                  <c:v>0</c:v>
                </c:pt>
                <c:pt idx="1">
                  <c:v>0</c:v>
                </c:pt>
                <c:pt idx="2">
                  <c:v>0</c:v>
                </c:pt>
                <c:pt idx="3">
                  <c:v>0</c:v>
                </c:pt>
                <c:pt idx="4">
                  <c:v>0</c:v>
                </c:pt>
              </c:numCache>
            </c:numRef>
          </c:val>
        </c:ser>
        <c:ser>
          <c:idx val="1"/>
          <c:order val="1"/>
          <c:tx>
            <c:strRef>
              <c:f>'Natural disasters'!$J$37</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'Natural disasters'!$H$38:$H$42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'Natural disasters'!$J$38:$J$42</c:f>
              <c:numCache>
                <c:formatCode>General</c:formatCode>
                <c:ptCount val="5"/>
                <c:pt idx="0">
                  <c:v>0</c:v>
                </c:pt>
                <c:pt idx="1">
                  <c:v>0</c:v>
                </c:pt>
                <c:pt idx="2">
                  <c:v>0</c:v>
                </c:pt>
                <c:pt idx="3">
                  <c:v>0</c:v>
                </c:pt>
                <c:pt idx="4">
                  <c:v>0</c:v>
                </c:pt>
              </c:numCache>
            </c:numRef>
          </c:val>
        </c:ser>
        <c:ser>
          <c:idx val="2"/>
          <c:order val="2"/>
          <c:tx>
            <c:strRef>
              <c:f>'Natural disasters'!$K$37</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'Natural disasters'!$H$38:$H$42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'Natural disasters'!$K$38:$K$42</c:f>
              <c:numCache>
                <c:formatCode>General</c:formatCode>
                <c:ptCount val="5"/>
                <c:pt idx="0">
                  <c:v>0</c:v>
                </c:pt>
                <c:pt idx="1">
                  <c:v>0</c:v>
                </c:pt>
                <c:pt idx="2">
                  <c:v>0</c:v>
                </c:pt>
                <c:pt idx="3">
                  <c:v>0</c:v>
                </c:pt>
                <c:pt idx="4">
                  <c:v>0</c:v>
                </c:pt>
              </c:numCache>
            </c:numRef>
          </c:val>
        </c:ser>
        <c:ser>
          <c:idx val="3"/>
          <c:order val="3"/>
          <c:tx>
            <c:strRef>
              <c:f>'Natural disasters'!$L$37</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'Natural disasters'!$H$38:$H$42</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'Natural disasters'!$L$38:$L$42</c:f>
              <c:numCache>
                <c:formatCode>General</c:formatCode>
                <c:ptCount val="5"/>
                <c:pt idx="0">
                  <c:v>0</c:v>
                </c:pt>
                <c:pt idx="1">
                  <c:v>0</c:v>
                </c:pt>
                <c:pt idx="2">
                  <c:v>0</c:v>
                </c:pt>
                <c:pt idx="3">
                  <c:v>0</c:v>
                </c:pt>
                <c:pt idx="4">
                  <c:v>0</c:v>
                </c:pt>
              </c:numCache>
            </c:numRef>
          </c:val>
        </c:ser>
        <c:gapWidth val="150"/>
        <c:shape val="box"/>
        <c:axId val="11531158"/>
        <c:axId val="64784274"/>
        <c:axId val="0"/>
      </c:bar3DChart>
      <c:catAx>
        <c:axId val="11531158"/>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784274"/>
        <c:crosses val="autoZero"/>
        <c:auto val="1"/>
        <c:lblAlgn val="ctr"/>
        <c:lblOffset val="100"/>
        <c:noMultiLvlLbl val="0"/>
      </c:catAx>
      <c:valAx>
        <c:axId val="64784274"/>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1531158"/>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Contractors</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Contractors!$H$40</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Contractors!$G$41:$G$45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Contractors!$H$41:$H$45</c:f>
              <c:numCache>
                <c:formatCode>General</c:formatCode>
                <c:ptCount val="5"/>
                <c:pt idx="0">
                  <c:v>0</c:v>
                </c:pt>
                <c:pt idx="1">
                  <c:v>0</c:v>
                </c:pt>
                <c:pt idx="2">
                  <c:v>0</c:v>
                </c:pt>
                <c:pt idx="3">
                  <c:v>0</c:v>
                </c:pt>
                <c:pt idx="4">
                  <c:v>0</c:v>
                </c:pt>
              </c:numCache>
            </c:numRef>
          </c:val>
        </c:ser>
        <c:ser>
          <c:idx val="1"/>
          <c:order val="1"/>
          <c:tx>
            <c:strRef>
              <c:f>Contractors!$I$40</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Contractors!$G$41:$G$45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Contractors!$I$41:$I$45</c:f>
              <c:numCache>
                <c:formatCode>General</c:formatCode>
                <c:ptCount val="5"/>
                <c:pt idx="0">
                  <c:v>0</c:v>
                </c:pt>
                <c:pt idx="1">
                  <c:v>0</c:v>
                </c:pt>
                <c:pt idx="2">
                  <c:v>0</c:v>
                </c:pt>
                <c:pt idx="3">
                  <c:v>0</c:v>
                </c:pt>
                <c:pt idx="4">
                  <c:v>0</c:v>
                </c:pt>
              </c:numCache>
            </c:numRef>
          </c:val>
        </c:ser>
        <c:ser>
          <c:idx val="2"/>
          <c:order val="2"/>
          <c:tx>
            <c:strRef>
              <c:f>Contractors!$J$40</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Contractors!$G$41:$G$45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Contractors!$J$41:$J$45</c:f>
              <c:numCache>
                <c:formatCode>General</c:formatCode>
                <c:ptCount val="5"/>
                <c:pt idx="0">
                  <c:v>0</c:v>
                </c:pt>
                <c:pt idx="1">
                  <c:v>0</c:v>
                </c:pt>
                <c:pt idx="2">
                  <c:v>0</c:v>
                </c:pt>
                <c:pt idx="3">
                  <c:v>0</c:v>
                </c:pt>
                <c:pt idx="4">
                  <c:v>0</c:v>
                </c:pt>
              </c:numCache>
            </c:numRef>
          </c:val>
        </c:ser>
        <c:ser>
          <c:idx val="3"/>
          <c:order val="3"/>
          <c:tx>
            <c:strRef>
              <c:f>Contractors!$K$40</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Contractors!$G$41:$G$45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Contractors!$K$41:$K$45</c:f>
              <c:numCache>
                <c:formatCode>General</c:formatCode>
                <c:ptCount val="5"/>
                <c:pt idx="0">
                  <c:v>0</c:v>
                </c:pt>
                <c:pt idx="1">
                  <c:v>0</c:v>
                </c:pt>
                <c:pt idx="2">
                  <c:v>0</c:v>
                </c:pt>
                <c:pt idx="3">
                  <c:v>0</c:v>
                </c:pt>
                <c:pt idx="4">
                  <c:v>0</c:v>
                </c:pt>
              </c:numCache>
            </c:numRef>
          </c:val>
        </c:ser>
        <c:gapWidth val="150"/>
        <c:shape val="box"/>
        <c:axId val="4824542"/>
        <c:axId val="60966624"/>
        <c:axId val="0"/>
      </c:bar3DChart>
      <c:catAx>
        <c:axId val="4824542"/>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966624"/>
        <c:crosses val="autoZero"/>
        <c:auto val="1"/>
        <c:lblAlgn val="ctr"/>
        <c:lblOffset val="100"/>
        <c:noMultiLvlLbl val="0"/>
      </c:catAx>
      <c:valAx>
        <c:axId val="60966624"/>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24542"/>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Medical &amp; First Aid</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'Medical &amp; First Aid'!$H$36</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'Medical &amp; First Aid'!$G$37:$G$41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'Medical &amp; First Aid'!$H$37:$H$41</c:f>
              <c:numCache>
                <c:formatCode>General</c:formatCode>
                <c:ptCount val="5"/>
                <c:pt idx="0">
                  <c:v>0</c:v>
                </c:pt>
                <c:pt idx="1">
                  <c:v>0</c:v>
                </c:pt>
                <c:pt idx="2">
                  <c:v>0</c:v>
                </c:pt>
                <c:pt idx="3">
                  <c:v>0</c:v>
                </c:pt>
                <c:pt idx="4">
                  <c:v>0</c:v>
                </c:pt>
              </c:numCache>
            </c:numRef>
          </c:val>
        </c:ser>
        <c:ser>
          <c:idx val="1"/>
          <c:order val="1"/>
          <c:tx>
            <c:strRef>
              <c:f>'Medical &amp; First Aid'!$I$36</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'Medical &amp; First Aid'!$G$37:$G$41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'Medical &amp; First Aid'!$I$37:$I$41</c:f>
              <c:numCache>
                <c:formatCode>General</c:formatCode>
                <c:ptCount val="5"/>
                <c:pt idx="0">
                  <c:v>0</c:v>
                </c:pt>
                <c:pt idx="1">
                  <c:v>0</c:v>
                </c:pt>
                <c:pt idx="2">
                  <c:v>0</c:v>
                </c:pt>
                <c:pt idx="3">
                  <c:v>0</c:v>
                </c:pt>
                <c:pt idx="4">
                  <c:v>0</c:v>
                </c:pt>
              </c:numCache>
            </c:numRef>
          </c:val>
        </c:ser>
        <c:ser>
          <c:idx val="2"/>
          <c:order val="2"/>
          <c:tx>
            <c:strRef>
              <c:f>'Medical &amp; First Aid'!$J$36</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'Medical &amp; First Aid'!$G$37:$G$41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'Medical &amp; First Aid'!$J$37:$J$41</c:f>
              <c:numCache>
                <c:formatCode>General</c:formatCode>
                <c:ptCount val="5"/>
                <c:pt idx="0">
                  <c:v>0</c:v>
                </c:pt>
                <c:pt idx="1">
                  <c:v>0</c:v>
                </c:pt>
                <c:pt idx="2">
                  <c:v>0</c:v>
                </c:pt>
                <c:pt idx="3">
                  <c:v>0</c:v>
                </c:pt>
                <c:pt idx="4">
                  <c:v>0</c:v>
                </c:pt>
              </c:numCache>
            </c:numRef>
          </c:val>
        </c:ser>
        <c:ser>
          <c:idx val="3"/>
          <c:order val="3"/>
          <c:tx>
            <c:strRef>
              <c:f>'Medical &amp; First Aid'!$K$36</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'Medical &amp; First Aid'!$G$37:$G$41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'Medical &amp; First Aid'!$K$37:$K$41</c:f>
              <c:numCache>
                <c:formatCode>General</c:formatCode>
                <c:ptCount val="5"/>
                <c:pt idx="0">
                  <c:v>0</c:v>
                </c:pt>
                <c:pt idx="1">
                  <c:v>0</c:v>
                </c:pt>
                <c:pt idx="2">
                  <c:v>0</c:v>
                </c:pt>
                <c:pt idx="3">
                  <c:v>0</c:v>
                </c:pt>
                <c:pt idx="4">
                  <c:v>0</c:v>
                </c:pt>
              </c:numCache>
            </c:numRef>
          </c:val>
        </c:ser>
        <c:gapWidth val="150"/>
        <c:shape val="box"/>
        <c:axId val="80086185"/>
        <c:axId val="35095918"/>
        <c:axId val="0"/>
      </c:bar3DChart>
      <c:catAx>
        <c:axId val="80086185"/>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095918"/>
        <c:crosses val="autoZero"/>
        <c:auto val="1"/>
        <c:lblAlgn val="ctr"/>
        <c:lblOffset val="100"/>
        <c:noMultiLvlLbl val="0"/>
      </c:catAx>
      <c:valAx>
        <c:axId val="3509591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0086185"/>
        <c:crosses val="autoZero"/>
        <c:crossBetween val="between"/>
      </c:valAx>
    </c:plotArea>
    <c:legend>
      <c:legendPos val="b"/>
      <c:layout>
        <c:manualLayout>
          <c:xMode val="edge"/>
          <c:yMode val="edge"/>
          <c:x val="0"/>
          <c:y val="0.924952439986794"/>
          <c:w val="0.964791390632713"/>
          <c:h val="0.0750475600132057"/>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Electrical safety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'Electrical Safety'!$H$50</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'Electrical Safety'!$G$51:$G$55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'Electrical Safety'!$H$51:$H$55</c:f>
              <c:numCache>
                <c:formatCode>General</c:formatCode>
                <c:ptCount val="5"/>
                <c:pt idx="0">
                  <c:v>0</c:v>
                </c:pt>
                <c:pt idx="1">
                  <c:v>0</c:v>
                </c:pt>
                <c:pt idx="2">
                  <c:v>0</c:v>
                </c:pt>
                <c:pt idx="3">
                  <c:v>0</c:v>
                </c:pt>
                <c:pt idx="4">
                  <c:v>0</c:v>
                </c:pt>
              </c:numCache>
            </c:numRef>
          </c:val>
        </c:ser>
        <c:ser>
          <c:idx val="1"/>
          <c:order val="1"/>
          <c:tx>
            <c:strRef>
              <c:f>'Electrical Safety'!$I$50</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'Electrical Safety'!$G$51:$G$55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'Electrical Safety'!$I$51:$I$55</c:f>
              <c:numCache>
                <c:formatCode>General</c:formatCode>
                <c:ptCount val="5"/>
                <c:pt idx="0">
                  <c:v>0</c:v>
                </c:pt>
                <c:pt idx="1">
                  <c:v>0</c:v>
                </c:pt>
                <c:pt idx="2">
                  <c:v>0</c:v>
                </c:pt>
                <c:pt idx="3">
                  <c:v>0</c:v>
                </c:pt>
                <c:pt idx="4">
                  <c:v>0</c:v>
                </c:pt>
              </c:numCache>
            </c:numRef>
          </c:val>
        </c:ser>
        <c:ser>
          <c:idx val="2"/>
          <c:order val="2"/>
          <c:tx>
            <c:strRef>
              <c:f>'Electrical Safety'!$J$50</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'Electrical Safety'!$G$51:$G$55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'Electrical Safety'!$J$51:$J$55</c:f>
              <c:numCache>
                <c:formatCode>General</c:formatCode>
                <c:ptCount val="5"/>
                <c:pt idx="0">
                  <c:v>0</c:v>
                </c:pt>
                <c:pt idx="1">
                  <c:v>0</c:v>
                </c:pt>
                <c:pt idx="2">
                  <c:v>0</c:v>
                </c:pt>
                <c:pt idx="3">
                  <c:v>0</c:v>
                </c:pt>
                <c:pt idx="4">
                  <c:v>0</c:v>
                </c:pt>
              </c:numCache>
            </c:numRef>
          </c:val>
        </c:ser>
        <c:ser>
          <c:idx val="3"/>
          <c:order val="3"/>
          <c:tx>
            <c:strRef>
              <c:f>'Electrical Safety'!$K$50</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'Electrical Safety'!$G$51:$G$55</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'Electrical Safety'!$K$51:$K$55</c:f>
              <c:numCache>
                <c:formatCode>General</c:formatCode>
                <c:ptCount val="5"/>
                <c:pt idx="0">
                  <c:v>0</c:v>
                </c:pt>
                <c:pt idx="1">
                  <c:v>0</c:v>
                </c:pt>
                <c:pt idx="2">
                  <c:v>0</c:v>
                </c:pt>
                <c:pt idx="3">
                  <c:v>0</c:v>
                </c:pt>
                <c:pt idx="4">
                  <c:v>0</c:v>
                </c:pt>
              </c:numCache>
            </c:numRef>
          </c:val>
        </c:ser>
        <c:gapWidth val="150"/>
        <c:shape val="box"/>
        <c:axId val="37485449"/>
        <c:axId val="14165976"/>
        <c:axId val="0"/>
      </c:bar3DChart>
      <c:catAx>
        <c:axId val="37485449"/>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165976"/>
        <c:crosses val="autoZero"/>
        <c:auto val="1"/>
        <c:lblAlgn val="ctr"/>
        <c:lblOffset val="100"/>
        <c:noMultiLvlLbl val="0"/>
      </c:catAx>
      <c:valAx>
        <c:axId val="1416597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485449"/>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Grain Handling facilities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'Grain Handling Facilities'!$G$62</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'Grain Handling Facilities'!$F$63:$F$67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'Grain Handling Facilities'!$G$63:$G$67</c:f>
              <c:numCache>
                <c:formatCode>General</c:formatCode>
                <c:ptCount val="5"/>
                <c:pt idx="0">
                  <c:v>0</c:v>
                </c:pt>
                <c:pt idx="1">
                  <c:v>0</c:v>
                </c:pt>
                <c:pt idx="2">
                  <c:v>0</c:v>
                </c:pt>
                <c:pt idx="3">
                  <c:v>0</c:v>
                </c:pt>
                <c:pt idx="4">
                  <c:v>0</c:v>
                </c:pt>
              </c:numCache>
            </c:numRef>
          </c:val>
        </c:ser>
        <c:ser>
          <c:idx val="1"/>
          <c:order val="1"/>
          <c:tx>
            <c:strRef>
              <c:f>'Grain Handling Facilities'!$H$62</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'Grain Handling Facilities'!$F$63:$F$67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'Grain Handling Facilities'!$H$63:$H$67</c:f>
              <c:numCache>
                <c:formatCode>General</c:formatCode>
                <c:ptCount val="5"/>
                <c:pt idx="0">
                  <c:v>0</c:v>
                </c:pt>
                <c:pt idx="1">
                  <c:v>0</c:v>
                </c:pt>
                <c:pt idx="2">
                  <c:v>0</c:v>
                </c:pt>
                <c:pt idx="3">
                  <c:v>0</c:v>
                </c:pt>
                <c:pt idx="4">
                  <c:v>0</c:v>
                </c:pt>
              </c:numCache>
            </c:numRef>
          </c:val>
        </c:ser>
        <c:ser>
          <c:idx val="2"/>
          <c:order val="2"/>
          <c:tx>
            <c:strRef>
              <c:f>'Grain Handling Facilities'!$I$62</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'Grain Handling Facilities'!$F$63:$F$67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'Grain Handling Facilities'!$I$63:$I$67</c:f>
              <c:numCache>
                <c:formatCode>General</c:formatCode>
                <c:ptCount val="5"/>
                <c:pt idx="0">
                  <c:v>0</c:v>
                </c:pt>
                <c:pt idx="1">
                  <c:v>0</c:v>
                </c:pt>
                <c:pt idx="2">
                  <c:v>0</c:v>
                </c:pt>
                <c:pt idx="3">
                  <c:v>0</c:v>
                </c:pt>
                <c:pt idx="4">
                  <c:v>0</c:v>
                </c:pt>
              </c:numCache>
            </c:numRef>
          </c:val>
        </c:ser>
        <c:ser>
          <c:idx val="3"/>
          <c:order val="3"/>
          <c:tx>
            <c:strRef>
              <c:f>'Grain Handling Facilities'!$J$62</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'Grain Handling Facilities'!$F$63:$F$67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'Grain Handling Facilities'!$J$63:$J$67</c:f>
              <c:numCache>
                <c:formatCode>General</c:formatCode>
                <c:ptCount val="5"/>
                <c:pt idx="0">
                  <c:v>0</c:v>
                </c:pt>
                <c:pt idx="1">
                  <c:v>0</c:v>
                </c:pt>
                <c:pt idx="2">
                  <c:v>0</c:v>
                </c:pt>
                <c:pt idx="3">
                  <c:v>0</c:v>
                </c:pt>
                <c:pt idx="4">
                  <c:v>0</c:v>
                </c:pt>
              </c:numCache>
            </c:numRef>
          </c:val>
        </c:ser>
        <c:gapWidth val="150"/>
        <c:shape val="box"/>
        <c:axId val="63192675"/>
        <c:axId val="42260005"/>
        <c:axId val="0"/>
      </c:bar3DChart>
      <c:catAx>
        <c:axId val="63192675"/>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260005"/>
        <c:crosses val="autoZero"/>
        <c:auto val="1"/>
        <c:lblAlgn val="ctr"/>
        <c:lblOffset val="100"/>
        <c:noMultiLvlLbl val="0"/>
      </c:catAx>
      <c:valAx>
        <c:axId val="42260005"/>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3192675"/>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Global Score</a:t>
            </a:r>
          </a:p>
        </c:rich>
      </c:tx>
      <c:layout>
        <c:manualLayout>
          <c:xMode val="edge"/>
          <c:yMode val="edge"/>
          <c:x val="0.452558765915769"/>
          <c:y val="0.0358942367675992"/>
        </c:manualLayout>
      </c:layout>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layout>
        <c:manualLayout>
          <c:layoutTarget val="inner"/>
          <c:xMode val="edge"/>
          <c:yMode val="edge"/>
          <c:x val="0.0263834476003918"/>
          <c:y val="0.0187149095446039"/>
          <c:w val="0.959384182174339"/>
          <c:h val="0.855559287873698"/>
        </c:manualLayout>
      </c:layout>
      <c:bar3DChart>
        <c:barDir val="col"/>
        <c:grouping val="clustered"/>
        <c:varyColors val="0"/>
        <c:ser>
          <c:idx val="0"/>
          <c:order val="0"/>
          <c:tx>
            <c:strRef>
              <c:f>'Standards Assessment'!$B$30</c:f>
              <c:strCache>
                <c:ptCount val="1"/>
                <c:pt idx="0">
                  <c:v>Global Score</c:v>
                </c:pt>
              </c:strCache>
            </c:strRef>
          </c:tx>
          <c:spPr>
            <a:solidFill>
              <a:srgbClr val="7cafdd"/>
            </a:solidFill>
            <a:ln w="0">
              <a:noFill/>
            </a:ln>
          </c:spPr>
          <c:invertIfNegative val="0"/>
          <c:dPt>
            <c:idx val="0"/>
            <c:invertIfNegative val="0"/>
            <c:spPr>
              <a:solidFill>
                <a:srgbClr val="2e75b6"/>
              </a:solidFill>
              <a:ln w="0">
                <a:noFill/>
              </a:ln>
            </c:spPr>
          </c:dPt>
          <c:dPt>
            <c:idx val="1"/>
            <c:invertIfNegative val="0"/>
            <c:spPr>
              <a:solidFill>
                <a:srgbClr val="c00000"/>
              </a:solidFill>
              <a:ln w="0">
                <a:noFill/>
              </a:ln>
            </c:spPr>
          </c:dPt>
          <c:dPt>
            <c:idx val="2"/>
            <c:invertIfNegative val="0"/>
            <c:spPr>
              <a:solidFill>
                <a:srgbClr val="bfbfbf"/>
              </a:solidFill>
              <a:ln w="0">
                <a:noFill/>
              </a:ln>
            </c:spPr>
          </c:dPt>
          <c:dPt>
            <c:idx val="3"/>
            <c:invertIfNegative val="0"/>
            <c:spPr>
              <a:solidFill>
                <a:srgbClr val="ffc000"/>
              </a:solidFill>
              <a:ln w="0">
                <a:noFill/>
              </a:ln>
            </c:spPr>
          </c:dPt>
          <c:dPt>
            <c:idx val="4"/>
            <c:invertIfNegative val="0"/>
            <c:spPr>
              <a:solidFill>
                <a:srgbClr val="00b050"/>
              </a:solidFill>
              <a:ln w="0">
                <a:noFill/>
              </a:ln>
            </c:spPr>
          </c:dPt>
          <c:dLbls>
            <c:numFmt formatCode="0%" sourceLinked="1"/>
            <c:dLbl>
              <c:idx val="0"/>
              <c:numFmt formatCode="0%" sourceLinked="1"/>
              <c:txPr>
                <a:bodyPr wrap="square"/>
                <a:lstStyle/>
                <a:p>
                  <a:pPr>
                    <a:defRPr b="0" sz="900" spc="-1" strike="noStrike">
                      <a:solidFill>
                        <a:srgbClr val="404040"/>
                      </a:solidFill>
                      <a:latin typeface="Calibri"/>
                    </a:defRPr>
                  </a:pPr>
                </a:p>
              </c:txPr>
              <c:showLegendKey val="0"/>
              <c:showVal val="1"/>
              <c:showCatName val="0"/>
              <c:showSerName val="0"/>
              <c:showPercent val="0"/>
              <c:separator>; </c:separator>
            </c:dLbl>
            <c:dLbl>
              <c:idx val="1"/>
              <c:numFmt formatCode="0%" sourceLinked="1"/>
              <c:txPr>
                <a:bodyPr wrap="square"/>
                <a:lstStyle/>
                <a:p>
                  <a:pPr>
                    <a:defRPr b="0" sz="900" spc="-1" strike="noStrike">
                      <a:solidFill>
                        <a:srgbClr val="404040"/>
                      </a:solidFill>
                      <a:latin typeface="Calibri"/>
                    </a:defRPr>
                  </a:pPr>
                </a:p>
              </c:txPr>
              <c:showLegendKey val="0"/>
              <c:showVal val="1"/>
              <c:showCatName val="0"/>
              <c:showSerName val="0"/>
              <c:showPercent val="0"/>
              <c:separator>; </c:separator>
            </c:dLbl>
            <c:dLbl>
              <c:idx val="2"/>
              <c:numFmt formatCode="0%" sourceLinked="1"/>
              <c:txPr>
                <a:bodyPr wrap="square"/>
                <a:lstStyle/>
                <a:p>
                  <a:pPr>
                    <a:defRPr b="0" sz="900" spc="-1" strike="noStrike">
                      <a:solidFill>
                        <a:srgbClr val="404040"/>
                      </a:solidFill>
                      <a:latin typeface="Calibri"/>
                    </a:defRPr>
                  </a:pPr>
                </a:p>
              </c:txPr>
              <c:showLegendKey val="0"/>
              <c:showVal val="1"/>
              <c:showCatName val="0"/>
              <c:showSerName val="0"/>
              <c:showPercent val="0"/>
              <c:separator>; </c:separator>
            </c:dLbl>
            <c:dLbl>
              <c:idx val="3"/>
              <c:numFmt formatCode="0%" sourceLinked="1"/>
              <c:txPr>
                <a:bodyPr wrap="square"/>
                <a:lstStyle/>
                <a:p>
                  <a:pPr>
                    <a:defRPr b="0" sz="900" spc="-1" strike="noStrike">
                      <a:solidFill>
                        <a:srgbClr val="404040"/>
                      </a:solidFill>
                      <a:latin typeface="Calibri"/>
                    </a:defRPr>
                  </a:pPr>
                </a:p>
              </c:txPr>
              <c:showLegendKey val="0"/>
              <c:showVal val="1"/>
              <c:showCatName val="0"/>
              <c:showSerName val="0"/>
              <c:showPercent val="0"/>
              <c:separator>; </c:separator>
            </c:dLbl>
            <c:dLbl>
              <c:idx val="4"/>
              <c:numFmt formatCode="0%" sourceLinked="1"/>
              <c:txPr>
                <a:bodyPr wrap="square"/>
                <a:lstStyle/>
                <a:p>
                  <a:pPr>
                    <a:defRPr b="0" sz="900" spc="-1" strike="noStrike">
                      <a:solidFill>
                        <a:srgbClr val="404040"/>
                      </a:solidFill>
                      <a:latin typeface="Calibri"/>
                    </a:defRPr>
                  </a:pPr>
                </a:p>
              </c:txPr>
              <c:showLegendKey val="0"/>
              <c:showVal val="1"/>
              <c:showCatName val="0"/>
              <c:showSerName val="0"/>
              <c:showPercent val="0"/>
              <c:separator>; </c:separator>
            </c:dLbl>
            <c:txPr>
              <a:bodyPr wrap="square"/>
              <a:lstStyle/>
              <a:p>
                <a:pPr>
                  <a:defRPr b="0" sz="900" spc="-1" strike="noStrike">
                    <a:solidFill>
                      <a:srgbClr val="404040"/>
                    </a:solidFill>
                    <a:latin typeface="Calibri"/>
                  </a:defRPr>
                </a:pPr>
              </a:p>
            </c:txPr>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multiLvlStrRef>
              <c:f>'Standards Assessment'!$C$13:$G$14</c:f>
              <c:multiLvlStrCache>
                <c:ptCount val="5"/>
                <c:lvl>
                  <c:pt idx="0">
                    <c:v>Total implementation</c:v>
                  </c:pt>
                  <c:pt idx="1">
                    <c:v>Total implementation</c:v>
                  </c:pt>
                  <c:pt idx="2">
                    <c:v>Total implementation</c:v>
                  </c:pt>
                  <c:pt idx="3">
                    <c:v>Total implementation</c:v>
                  </c:pt>
                  <c:pt idx="4">
                    <c:v>Total implementation</c:v>
                  </c:pt>
                </c:lvl>
                <c:lvl>
                  <c:pt idx="0">
                    <c:v>Management</c:v>
                  </c:pt>
                  <c:pt idx="1">
                    <c:v>Hazard identification, risk assessment and control</c:v>
                  </c:pt>
                  <c:pt idx="2">
                    <c:v>Training, communication and awareness</c:v>
                  </c:pt>
                  <c:pt idx="3">
                    <c:v>Conception, installation and maintenace</c:v>
                  </c:pt>
                  <c:pt idx="4">
                    <c:v>Occurrence response</c:v>
                  </c:pt>
                </c:lvl>
              </c:multiLvlStrCache>
            </c:multiLvlStrRef>
          </c:cat>
          <c:val>
            <c:numRef>
              <c:f>'Standards Assessment'!$C$30:$G$30</c:f>
              <c:numCache>
                <c:formatCode>General</c:formatCode>
                <c:ptCount val="5"/>
                <c:pt idx="0">
                  <c:v>0</c:v>
                </c:pt>
                <c:pt idx="1">
                  <c:v>0</c:v>
                </c:pt>
                <c:pt idx="2">
                  <c:v>0</c:v>
                </c:pt>
                <c:pt idx="3">
                  <c:v>0</c:v>
                </c:pt>
                <c:pt idx="4">
                  <c:v>0</c:v>
                </c:pt>
              </c:numCache>
            </c:numRef>
          </c:val>
        </c:ser>
        <c:gapWidth val="150"/>
        <c:shape val="box"/>
        <c:axId val="93422243"/>
        <c:axId val="28392261"/>
        <c:axId val="0"/>
      </c:bar3DChart>
      <c:catAx>
        <c:axId val="93422243"/>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8392261"/>
        <c:crosses val="autoZero"/>
        <c:auto val="1"/>
        <c:lblAlgn val="ctr"/>
        <c:lblOffset val="100"/>
        <c:noMultiLvlLbl val="0"/>
      </c:catAx>
      <c:valAx>
        <c:axId val="28392261"/>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3422243"/>
        <c:crosses val="autoZero"/>
        <c:crossBetween val="between"/>
      </c:valAx>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Safety Management Program</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'Safety Management program'!$H$42</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'Safety Management program'!$G$43:$G$47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'Safety Management program'!$H$43:$H$47</c:f>
              <c:numCache>
                <c:formatCode>General</c:formatCode>
                <c:ptCount val="5"/>
                <c:pt idx="0">
                  <c:v>0</c:v>
                </c:pt>
                <c:pt idx="1">
                  <c:v>0</c:v>
                </c:pt>
                <c:pt idx="2">
                  <c:v>0</c:v>
                </c:pt>
                <c:pt idx="3">
                  <c:v>0</c:v>
                </c:pt>
                <c:pt idx="4">
                  <c:v>0</c:v>
                </c:pt>
              </c:numCache>
            </c:numRef>
          </c:val>
        </c:ser>
        <c:ser>
          <c:idx val="1"/>
          <c:order val="1"/>
          <c:tx>
            <c:strRef>
              <c:f>'Safety Management program'!$I$42</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'Safety Management program'!$G$43:$G$47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'Safety Management program'!$I$43:$I$47</c:f>
              <c:numCache>
                <c:formatCode>General</c:formatCode>
                <c:ptCount val="5"/>
                <c:pt idx="0">
                  <c:v>0</c:v>
                </c:pt>
                <c:pt idx="1">
                  <c:v>0</c:v>
                </c:pt>
                <c:pt idx="2">
                  <c:v>0</c:v>
                </c:pt>
                <c:pt idx="3">
                  <c:v>0</c:v>
                </c:pt>
                <c:pt idx="4">
                  <c:v>0</c:v>
                </c:pt>
              </c:numCache>
            </c:numRef>
          </c:val>
        </c:ser>
        <c:ser>
          <c:idx val="2"/>
          <c:order val="2"/>
          <c:tx>
            <c:strRef>
              <c:f>'Safety Management program'!$J$42</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'Safety Management program'!$G$43:$G$47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'Safety Management program'!$J$43:$J$47</c:f>
              <c:numCache>
                <c:formatCode>General</c:formatCode>
                <c:ptCount val="5"/>
                <c:pt idx="0">
                  <c:v>0</c:v>
                </c:pt>
                <c:pt idx="1">
                  <c:v>0</c:v>
                </c:pt>
                <c:pt idx="2">
                  <c:v>0</c:v>
                </c:pt>
                <c:pt idx="3">
                  <c:v>0</c:v>
                </c:pt>
                <c:pt idx="4">
                  <c:v>0</c:v>
                </c:pt>
              </c:numCache>
            </c:numRef>
          </c:val>
        </c:ser>
        <c:ser>
          <c:idx val="3"/>
          <c:order val="3"/>
          <c:tx>
            <c:strRef>
              <c:f>'Safety Management program'!$K$42</c:f>
              <c:strCache>
                <c:ptCount val="1"/>
                <c:pt idx="0">
                  <c:v>Not applicable</c:v>
                </c:pt>
              </c:strCache>
            </c:strRef>
          </c:tx>
          <c:spPr>
            <a:solidFill>
              <a:srgbClr val="e7e6e6"/>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'Safety Management program'!$G$43:$G$47</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'Safety Management program'!$K$43:$K$47</c:f>
              <c:numCache>
                <c:formatCode>General</c:formatCode>
                <c:ptCount val="5"/>
                <c:pt idx="0">
                  <c:v>0</c:v>
                </c:pt>
                <c:pt idx="1">
                  <c:v>0</c:v>
                </c:pt>
                <c:pt idx="2">
                  <c:v>0</c:v>
                </c:pt>
                <c:pt idx="3">
                  <c:v>0</c:v>
                </c:pt>
                <c:pt idx="4">
                  <c:v>0</c:v>
                </c:pt>
              </c:numCache>
            </c:numRef>
          </c:val>
        </c:ser>
        <c:gapWidth val="150"/>
        <c:shape val="box"/>
        <c:axId val="94929760"/>
        <c:axId val="21549973"/>
        <c:axId val="0"/>
      </c:bar3DChart>
      <c:catAx>
        <c:axId val="94929760"/>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1549973"/>
        <c:crosses val="autoZero"/>
        <c:auto val="1"/>
        <c:lblAlgn val="ctr"/>
        <c:lblOffset val="100"/>
        <c:noMultiLvlLbl val="0"/>
      </c:catAx>
      <c:valAx>
        <c:axId val="21549973"/>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929760"/>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Chemical Risk Management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'Chemical Risk Management'!$G$59:$G$59</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'Chemical Risk Management'!$F$60:$F$64</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'Chemical Risk Management'!$G$60:$G$64</c:f>
              <c:numCache>
                <c:formatCode>General</c:formatCode>
                <c:ptCount val="5"/>
                <c:pt idx="0">
                  <c:v>0</c:v>
                </c:pt>
                <c:pt idx="1">
                  <c:v>0</c:v>
                </c:pt>
                <c:pt idx="2">
                  <c:v>0</c:v>
                </c:pt>
                <c:pt idx="3">
                  <c:v>0</c:v>
                </c:pt>
                <c:pt idx="4">
                  <c:v>0</c:v>
                </c:pt>
              </c:numCache>
            </c:numRef>
          </c:val>
        </c:ser>
        <c:ser>
          <c:idx val="1"/>
          <c:order val="1"/>
          <c:tx>
            <c:strRef>
              <c:f>'Chemical Risk Management'!$H$59:$H$59</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'Chemical Risk Management'!$F$60:$F$64</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'Chemical Risk Management'!$H$60:$H$64</c:f>
              <c:numCache>
                <c:formatCode>General</c:formatCode>
                <c:ptCount val="5"/>
                <c:pt idx="0">
                  <c:v>0</c:v>
                </c:pt>
                <c:pt idx="1">
                  <c:v>0</c:v>
                </c:pt>
                <c:pt idx="2">
                  <c:v>0</c:v>
                </c:pt>
                <c:pt idx="3">
                  <c:v>0</c:v>
                </c:pt>
                <c:pt idx="4">
                  <c:v>0</c:v>
                </c:pt>
              </c:numCache>
            </c:numRef>
          </c:val>
        </c:ser>
        <c:ser>
          <c:idx val="2"/>
          <c:order val="2"/>
          <c:tx>
            <c:strRef>
              <c:f>'Chemical Risk Management'!$I$59:$I$59</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'Chemical Risk Management'!$F$60:$F$64</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'Chemical Risk Management'!$I$60:$I$64</c:f>
              <c:numCache>
                <c:formatCode>General</c:formatCode>
                <c:ptCount val="5"/>
                <c:pt idx="0">
                  <c:v>0</c:v>
                </c:pt>
                <c:pt idx="1">
                  <c:v>0</c:v>
                </c:pt>
                <c:pt idx="2">
                  <c:v>0</c:v>
                </c:pt>
                <c:pt idx="3">
                  <c:v>0</c:v>
                </c:pt>
                <c:pt idx="4">
                  <c:v>0</c:v>
                </c:pt>
              </c:numCache>
            </c:numRef>
          </c:val>
        </c:ser>
        <c:ser>
          <c:idx val="3"/>
          <c:order val="3"/>
          <c:tx>
            <c:strRef>
              <c:f>'Chemical Risk Management'!$J$59:$J$59</c:f>
              <c:strCache>
                <c:ptCount val="1"/>
                <c:pt idx="0">
                  <c:v>Not applicable</c:v>
                </c:pt>
              </c:strCache>
            </c:strRef>
          </c:tx>
          <c:spPr>
            <a:solidFill>
              <a:srgbClr val="d0cece"/>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'Chemical Risk Management'!$F$60:$F$64</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'Chemical Risk Management'!$J$60:$J$64</c:f>
              <c:numCache>
                <c:formatCode>General</c:formatCode>
                <c:ptCount val="5"/>
                <c:pt idx="0">
                  <c:v>0</c:v>
                </c:pt>
                <c:pt idx="1">
                  <c:v>0</c:v>
                </c:pt>
                <c:pt idx="2">
                  <c:v>0</c:v>
                </c:pt>
                <c:pt idx="3">
                  <c:v>0</c:v>
                </c:pt>
                <c:pt idx="4">
                  <c:v>0</c:v>
                </c:pt>
              </c:numCache>
            </c:numRef>
          </c:val>
        </c:ser>
        <c:gapWidth val="150"/>
        <c:shape val="box"/>
        <c:axId val="16923186"/>
        <c:axId val="94335339"/>
        <c:axId val="0"/>
      </c:bar3DChart>
      <c:catAx>
        <c:axId val="16923186"/>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335339"/>
        <c:crosses val="autoZero"/>
        <c:auto val="1"/>
        <c:lblAlgn val="ctr"/>
        <c:lblOffset val="100"/>
        <c:noMultiLvlLbl val="0"/>
      </c:catAx>
      <c:valAx>
        <c:axId val="94335339"/>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923186"/>
        <c:crosses val="autoZero"/>
        <c:crossBetween val="between"/>
      </c:valAx>
    </c:plotArea>
    <c:legend>
      <c:legendPos val="b"/>
      <c:layout>
        <c:manualLayout>
          <c:xMode val="edge"/>
          <c:yMode val="edge"/>
          <c:x val="0.121648040880575"/>
          <c:y val="0.939708109999483"/>
          <c:w val="0.804043447515348"/>
          <c:h val="0.0444777054240785"/>
        </c:manualLayout>
      </c:layout>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Fire Risk Management</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'Fire Risk Management'!$F$54:$F$54</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'Fire Risk Management'!$E$55:$E$59</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'Fire Risk Management'!$F$55:$F$59</c:f>
              <c:numCache>
                <c:formatCode>General</c:formatCode>
                <c:ptCount val="5"/>
                <c:pt idx="0">
                  <c:v>0</c:v>
                </c:pt>
                <c:pt idx="1">
                  <c:v>0</c:v>
                </c:pt>
                <c:pt idx="2">
                  <c:v>0</c:v>
                </c:pt>
                <c:pt idx="3">
                  <c:v>0</c:v>
                </c:pt>
                <c:pt idx="4">
                  <c:v>0</c:v>
                </c:pt>
              </c:numCache>
            </c:numRef>
          </c:val>
        </c:ser>
        <c:ser>
          <c:idx val="1"/>
          <c:order val="1"/>
          <c:tx>
            <c:strRef>
              <c:f>'Fire Risk Management'!$G$54:$G$54</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'Fire Risk Management'!$E$55:$E$59</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'Fire Risk Management'!$G$55:$G$59</c:f>
              <c:numCache>
                <c:formatCode>General</c:formatCode>
                <c:ptCount val="5"/>
                <c:pt idx="0">
                  <c:v>0</c:v>
                </c:pt>
                <c:pt idx="1">
                  <c:v>0</c:v>
                </c:pt>
                <c:pt idx="2">
                  <c:v>0</c:v>
                </c:pt>
                <c:pt idx="3">
                  <c:v>0</c:v>
                </c:pt>
                <c:pt idx="4">
                  <c:v>0</c:v>
                </c:pt>
              </c:numCache>
            </c:numRef>
          </c:val>
        </c:ser>
        <c:ser>
          <c:idx val="2"/>
          <c:order val="2"/>
          <c:tx>
            <c:strRef>
              <c:f>'Fire Risk Management'!$H$54:$H$54</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'Fire Risk Management'!$E$55:$E$59</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'Fire Risk Management'!$H$55:$H$59</c:f>
              <c:numCache>
                <c:formatCode>General</c:formatCode>
                <c:ptCount val="5"/>
                <c:pt idx="0">
                  <c:v>0</c:v>
                </c:pt>
                <c:pt idx="1">
                  <c:v>0</c:v>
                </c:pt>
                <c:pt idx="2">
                  <c:v>0</c:v>
                </c:pt>
                <c:pt idx="3">
                  <c:v>0</c:v>
                </c:pt>
                <c:pt idx="4">
                  <c:v>0</c:v>
                </c:pt>
              </c:numCache>
            </c:numRef>
          </c:val>
        </c:ser>
        <c:ser>
          <c:idx val="3"/>
          <c:order val="3"/>
          <c:tx>
            <c:strRef>
              <c:f>'Fire Risk Management'!$I$54:$I$54</c:f>
              <c:strCache>
                <c:ptCount val="1"/>
                <c:pt idx="0">
                  <c:v>Not applicable</c:v>
                </c:pt>
              </c:strCache>
            </c:strRef>
          </c:tx>
          <c:spPr>
            <a:solidFill>
              <a:srgbClr val="d9d9d9"/>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'Fire Risk Management'!$E$55:$E$59</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'Fire Risk Management'!$I$55:$I$59</c:f>
              <c:numCache>
                <c:formatCode>General</c:formatCode>
                <c:ptCount val="5"/>
                <c:pt idx="0">
                  <c:v>0</c:v>
                </c:pt>
                <c:pt idx="1">
                  <c:v>0</c:v>
                </c:pt>
                <c:pt idx="2">
                  <c:v>0</c:v>
                </c:pt>
                <c:pt idx="3">
                  <c:v>0</c:v>
                </c:pt>
                <c:pt idx="4">
                  <c:v>0</c:v>
                </c:pt>
              </c:numCache>
            </c:numRef>
          </c:val>
        </c:ser>
        <c:gapWidth val="150"/>
        <c:shape val="box"/>
        <c:axId val="87826807"/>
        <c:axId val="60760066"/>
        <c:axId val="0"/>
      </c:bar3DChart>
      <c:catAx>
        <c:axId val="87826807"/>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760066"/>
        <c:crosses val="autoZero"/>
        <c:auto val="1"/>
        <c:lblAlgn val="ctr"/>
        <c:lblOffset val="100"/>
        <c:noMultiLvlLbl val="0"/>
      </c:catAx>
      <c:valAx>
        <c:axId val="60760066"/>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826807"/>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Machine in motion</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'Machines in motion'!$G$56:$G$56</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'Machines in motion'!$F$57:$F$61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'Machines in motion'!$G$57:$G$61</c:f>
              <c:numCache>
                <c:formatCode>General</c:formatCode>
                <c:ptCount val="5"/>
                <c:pt idx="0">
                  <c:v>0</c:v>
                </c:pt>
                <c:pt idx="1">
                  <c:v>0</c:v>
                </c:pt>
                <c:pt idx="2">
                  <c:v>0</c:v>
                </c:pt>
                <c:pt idx="3">
                  <c:v>0</c:v>
                </c:pt>
                <c:pt idx="4">
                  <c:v>0</c:v>
                </c:pt>
              </c:numCache>
            </c:numRef>
          </c:val>
        </c:ser>
        <c:ser>
          <c:idx val="1"/>
          <c:order val="1"/>
          <c:tx>
            <c:strRef>
              <c:f>'Machines in motion'!$H$56:$H$56</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'Machines in motion'!$F$57:$F$61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'Machines in motion'!$H$57:$H$61</c:f>
              <c:numCache>
                <c:formatCode>General</c:formatCode>
                <c:ptCount val="5"/>
                <c:pt idx="0">
                  <c:v>0</c:v>
                </c:pt>
                <c:pt idx="1">
                  <c:v>0</c:v>
                </c:pt>
                <c:pt idx="2">
                  <c:v>0</c:v>
                </c:pt>
                <c:pt idx="3">
                  <c:v>0</c:v>
                </c:pt>
                <c:pt idx="4">
                  <c:v>0</c:v>
                </c:pt>
              </c:numCache>
            </c:numRef>
          </c:val>
        </c:ser>
        <c:ser>
          <c:idx val="2"/>
          <c:order val="2"/>
          <c:tx>
            <c:strRef>
              <c:f>'Machines in motion'!$I$56:$I$56</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'Machines in motion'!$F$57:$F$61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'Machines in motion'!$I$57:$I$61</c:f>
              <c:numCache>
                <c:formatCode>General</c:formatCode>
                <c:ptCount val="5"/>
                <c:pt idx="0">
                  <c:v>0</c:v>
                </c:pt>
                <c:pt idx="1">
                  <c:v>0</c:v>
                </c:pt>
                <c:pt idx="2">
                  <c:v>0</c:v>
                </c:pt>
                <c:pt idx="3">
                  <c:v>0</c:v>
                </c:pt>
                <c:pt idx="4">
                  <c:v>0</c:v>
                </c:pt>
              </c:numCache>
            </c:numRef>
          </c:val>
        </c:ser>
        <c:ser>
          <c:idx val="3"/>
          <c:order val="3"/>
          <c:tx>
            <c:strRef>
              <c:f>'Machines in motion'!$J$56:$J$56</c:f>
              <c:strCache>
                <c:ptCount val="1"/>
                <c:pt idx="0">
                  <c:v>Not applicable</c:v>
                </c:pt>
              </c:strCache>
            </c:strRef>
          </c:tx>
          <c:spPr>
            <a:solidFill>
              <a:srgbClr val="d0cece"/>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'Machines in motion'!$F$57:$F$61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'Machines in motion'!$J$57:$J$61</c:f>
              <c:numCache>
                <c:formatCode>General</c:formatCode>
                <c:ptCount val="5"/>
                <c:pt idx="0">
                  <c:v>0</c:v>
                </c:pt>
                <c:pt idx="1">
                  <c:v>0</c:v>
                </c:pt>
                <c:pt idx="2">
                  <c:v>0</c:v>
                </c:pt>
                <c:pt idx="3">
                  <c:v>0</c:v>
                </c:pt>
                <c:pt idx="4">
                  <c:v>0</c:v>
                </c:pt>
              </c:numCache>
            </c:numRef>
          </c:val>
        </c:ser>
        <c:gapWidth val="150"/>
        <c:shape val="box"/>
        <c:axId val="32024332"/>
        <c:axId val="66640623"/>
        <c:axId val="0"/>
      </c:bar3DChart>
      <c:catAx>
        <c:axId val="32024332"/>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6640623"/>
        <c:crosses val="autoZero"/>
        <c:auto val="1"/>
        <c:lblAlgn val="ctr"/>
        <c:lblOffset val="100"/>
        <c:noMultiLvlLbl val="0"/>
      </c:catAx>
      <c:valAx>
        <c:axId val="6664062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024332"/>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Work at height
</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'Work at height'!$G$46:$G$46</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'Work at height'!$F$47:$F$51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'Work at height'!$G$47:$G$51</c:f>
              <c:numCache>
                <c:formatCode>General</c:formatCode>
                <c:ptCount val="5"/>
                <c:pt idx="0">
                  <c:v>0</c:v>
                </c:pt>
                <c:pt idx="1">
                  <c:v>0</c:v>
                </c:pt>
                <c:pt idx="2">
                  <c:v>0</c:v>
                </c:pt>
                <c:pt idx="3">
                  <c:v>0</c:v>
                </c:pt>
                <c:pt idx="4">
                  <c:v>0</c:v>
                </c:pt>
              </c:numCache>
            </c:numRef>
          </c:val>
        </c:ser>
        <c:ser>
          <c:idx val="1"/>
          <c:order val="1"/>
          <c:tx>
            <c:strRef>
              <c:f>'Work at height'!$H$46:$H$46</c:f>
              <c:strCache>
                <c:ptCount val="1"/>
                <c:pt idx="0">
                  <c:v>Partially achieved</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'Work at height'!$F$47:$F$51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'Work at height'!$H$47:$H$51</c:f>
              <c:numCache>
                <c:formatCode>General</c:formatCode>
                <c:ptCount val="5"/>
                <c:pt idx="0">
                  <c:v>0</c:v>
                </c:pt>
                <c:pt idx="1">
                  <c:v>0</c:v>
                </c:pt>
                <c:pt idx="2">
                  <c:v>0</c:v>
                </c:pt>
                <c:pt idx="3">
                  <c:v>0</c:v>
                </c:pt>
                <c:pt idx="4">
                  <c:v>0</c:v>
                </c:pt>
              </c:numCache>
            </c:numRef>
          </c:val>
        </c:ser>
        <c:ser>
          <c:idx val="2"/>
          <c:order val="2"/>
          <c:tx>
            <c:strRef>
              <c:f>'Work at height'!$I$46:$I$46</c:f>
              <c:strCache>
                <c:ptCount val="1"/>
                <c:pt idx="0">
                  <c:v>Totally achieved</c:v>
                </c:pt>
              </c:strCache>
            </c:strRef>
          </c:tx>
          <c:spPr>
            <a:solidFill>
              <a:srgbClr val="92d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'Work at height'!$F$47:$F$51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'Work at height'!$I$47:$I$51</c:f>
              <c:numCache>
                <c:formatCode>General</c:formatCode>
                <c:ptCount val="5"/>
                <c:pt idx="0">
                  <c:v>0</c:v>
                </c:pt>
                <c:pt idx="1">
                  <c:v>0</c:v>
                </c:pt>
                <c:pt idx="2">
                  <c:v>0</c:v>
                </c:pt>
                <c:pt idx="3">
                  <c:v>0</c:v>
                </c:pt>
                <c:pt idx="4">
                  <c:v>0</c:v>
                </c:pt>
              </c:numCache>
            </c:numRef>
          </c:val>
        </c:ser>
        <c:ser>
          <c:idx val="3"/>
          <c:order val="3"/>
          <c:tx>
            <c:strRef>
              <c:f>'Work at height'!$J$46:$J$46</c:f>
              <c:strCache>
                <c:ptCount val="1"/>
                <c:pt idx="0">
                  <c:v>Not applicable</c:v>
                </c:pt>
              </c:strCache>
            </c:strRef>
          </c:tx>
          <c:spPr>
            <a:solidFill>
              <a:srgbClr val="ededed"/>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'Work at height'!$F$47:$F$51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'Work at height'!$J$47:$J$51</c:f>
              <c:numCache>
                <c:formatCode>General</c:formatCode>
                <c:ptCount val="5"/>
                <c:pt idx="0">
                  <c:v>0</c:v>
                </c:pt>
                <c:pt idx="1">
                  <c:v>0</c:v>
                </c:pt>
                <c:pt idx="2">
                  <c:v>0</c:v>
                </c:pt>
                <c:pt idx="3">
                  <c:v>0</c:v>
                </c:pt>
                <c:pt idx="4">
                  <c:v>0</c:v>
                </c:pt>
              </c:numCache>
            </c:numRef>
          </c:val>
        </c:ser>
        <c:gapWidth val="150"/>
        <c:shape val="box"/>
        <c:axId val="14973027"/>
        <c:axId val="95375143"/>
        <c:axId val="0"/>
      </c:bar3DChart>
      <c:catAx>
        <c:axId val="14973027"/>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375143"/>
        <c:crosses val="autoZero"/>
        <c:auto val="1"/>
        <c:lblAlgn val="ctr"/>
        <c:lblOffset val="100"/>
        <c:noMultiLvlLbl val="0"/>
      </c:catAx>
      <c:valAx>
        <c:axId val="95375143"/>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4973027"/>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Vehicle Safety</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'Vehicle safety'!$G$76</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'Vehicle safety'!$F$77:$F$81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'Vehicle safety'!$G$77:$G$81</c:f>
              <c:numCache>
                <c:formatCode>General</c:formatCode>
                <c:ptCount val="5"/>
                <c:pt idx="0">
                  <c:v>0</c:v>
                </c:pt>
                <c:pt idx="1">
                  <c:v>0</c:v>
                </c:pt>
                <c:pt idx="2">
                  <c:v>0</c:v>
                </c:pt>
                <c:pt idx="3">
                  <c:v>0</c:v>
                </c:pt>
                <c:pt idx="4">
                  <c:v>0</c:v>
                </c:pt>
              </c:numCache>
            </c:numRef>
          </c:val>
        </c:ser>
        <c:ser>
          <c:idx val="1"/>
          <c:order val="1"/>
          <c:tx>
            <c:strRef>
              <c:f>'Vehicle safety'!$H$76</c:f>
              <c:strCache>
                <c:ptCount val="1"/>
                <c:pt idx="0">
                  <c:v>Partially achieved</c:v>
                </c:pt>
              </c:strCache>
            </c:strRef>
          </c:tx>
          <c:spPr>
            <a:solidFill>
              <a:srgbClr val="ed7d31"/>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'Vehicle safety'!$F$77:$F$81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'Vehicle safety'!$H$77:$H$81</c:f>
              <c:numCache>
                <c:formatCode>General</c:formatCode>
                <c:ptCount val="5"/>
                <c:pt idx="0">
                  <c:v>0</c:v>
                </c:pt>
                <c:pt idx="1">
                  <c:v>0</c:v>
                </c:pt>
                <c:pt idx="2">
                  <c:v>0</c:v>
                </c:pt>
                <c:pt idx="3">
                  <c:v>0</c:v>
                </c:pt>
                <c:pt idx="4">
                  <c:v>0</c:v>
                </c:pt>
              </c:numCache>
            </c:numRef>
          </c:val>
        </c:ser>
        <c:ser>
          <c:idx val="2"/>
          <c:order val="2"/>
          <c:tx>
            <c:strRef>
              <c:f>'Vehicle safety'!$I$76</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'Vehicle safety'!$F$77:$F$81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'Vehicle safety'!$I$77:$I$81</c:f>
              <c:numCache>
                <c:formatCode>General</c:formatCode>
                <c:ptCount val="5"/>
                <c:pt idx="0">
                  <c:v>0</c:v>
                </c:pt>
                <c:pt idx="1">
                  <c:v>0</c:v>
                </c:pt>
                <c:pt idx="2">
                  <c:v>0</c:v>
                </c:pt>
                <c:pt idx="3">
                  <c:v>0</c:v>
                </c:pt>
                <c:pt idx="4">
                  <c:v>0</c:v>
                </c:pt>
              </c:numCache>
            </c:numRef>
          </c:val>
        </c:ser>
        <c:ser>
          <c:idx val="3"/>
          <c:order val="3"/>
          <c:tx>
            <c:strRef>
              <c:f>'Vehicle safety'!$J$76</c:f>
              <c:strCache>
                <c:ptCount val="1"/>
                <c:pt idx="0">
                  <c:v>Not applicable</c:v>
                </c:pt>
              </c:strCache>
            </c:strRef>
          </c:tx>
          <c:spPr>
            <a:solidFill>
              <a:srgbClr val="d0cece"/>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'Vehicle safety'!$F$77:$F$81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'Vehicle safety'!$J$77:$J$81</c:f>
              <c:numCache>
                <c:formatCode>General</c:formatCode>
                <c:ptCount val="5"/>
                <c:pt idx="0">
                  <c:v>0</c:v>
                </c:pt>
                <c:pt idx="1">
                  <c:v>0</c:v>
                </c:pt>
                <c:pt idx="2">
                  <c:v>0</c:v>
                </c:pt>
                <c:pt idx="3">
                  <c:v>0</c:v>
                </c:pt>
                <c:pt idx="4">
                  <c:v>0</c:v>
                </c:pt>
              </c:numCache>
            </c:numRef>
          </c:val>
        </c:ser>
        <c:gapWidth val="150"/>
        <c:shape val="box"/>
        <c:axId val="68795120"/>
        <c:axId val="27078269"/>
        <c:axId val="0"/>
      </c:bar3DChart>
      <c:catAx>
        <c:axId val="68795120"/>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078269"/>
        <c:crosses val="autoZero"/>
        <c:auto val="1"/>
        <c:lblAlgn val="ctr"/>
        <c:lblOffset val="100"/>
        <c:noMultiLvlLbl val="0"/>
      </c:catAx>
      <c:valAx>
        <c:axId val="27078269"/>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795120"/>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400" spc="-1" strike="noStrike">
                <a:solidFill>
                  <a:srgbClr val="595959"/>
                </a:solidFill>
                <a:latin typeface="Calibri"/>
              </a:defRPr>
            </a:pPr>
            <a:r>
              <a:rPr b="0" lang="fr-FR" sz="1400" spc="-1" strike="noStrike">
                <a:solidFill>
                  <a:srgbClr val="595959"/>
                </a:solidFill>
                <a:latin typeface="Calibri"/>
              </a:rPr>
              <a:t>Handling</a:t>
            </a:r>
          </a:p>
        </c:rich>
      </c:tx>
      <c:overlay val="0"/>
      <c:spPr>
        <a:noFill/>
        <a:ln w="0">
          <a:noFill/>
        </a:ln>
      </c:spPr>
    </c:title>
    <c:autoTitleDeleted val="0"/>
    <c:view3D>
      <c:rotX val="15"/>
      <c:rotY val="20"/>
      <c:rAngAx val="1"/>
      <c:perspective val="30"/>
    </c:view3D>
    <c:floor>
      <c:spPr>
        <a:noFill/>
        <a:ln w="6480">
          <a:noFill/>
        </a:ln>
      </c:spPr>
    </c:floor>
    <c:sideWall>
      <c:spPr>
        <a:noFill/>
        <a:ln w="6480">
          <a:noFill/>
        </a:ln>
      </c:spPr>
    </c:sideWall>
    <c:backWall>
      <c:spPr>
        <a:noFill/>
        <a:ln w="6480">
          <a:noFill/>
        </a:ln>
      </c:spPr>
    </c:backWall>
    <c:plotArea>
      <c:bar3DChart>
        <c:barDir val="col"/>
        <c:grouping val="clustered"/>
        <c:varyColors val="0"/>
        <c:ser>
          <c:idx val="0"/>
          <c:order val="0"/>
          <c:tx>
            <c:strRef>
              <c:f>Handling!$G$46:$G$46</c:f>
              <c:strCache>
                <c:ptCount val="1"/>
                <c:pt idx="0">
                  <c:v>Not at all</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Handling!$F$47:$F$51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Handling!$G$47:$G$51</c:f>
              <c:numCache>
                <c:formatCode>General</c:formatCode>
                <c:ptCount val="5"/>
                <c:pt idx="0">
                  <c:v>0</c:v>
                </c:pt>
                <c:pt idx="1">
                  <c:v>0</c:v>
                </c:pt>
                <c:pt idx="2">
                  <c:v>0</c:v>
                </c:pt>
                <c:pt idx="3">
                  <c:v>0</c:v>
                </c:pt>
                <c:pt idx="4">
                  <c:v>0</c:v>
                </c:pt>
              </c:numCache>
            </c:numRef>
          </c:val>
        </c:ser>
        <c:ser>
          <c:idx val="1"/>
          <c:order val="1"/>
          <c:tx>
            <c:strRef>
              <c:f>Handling!$H$46:$H$46</c:f>
              <c:strCache>
                <c:ptCount val="1"/>
                <c:pt idx="0">
                  <c:v>Partially achieved</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Handling!$F$47:$F$51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Handling!$H$47:$H$51</c:f>
              <c:numCache>
                <c:formatCode>General</c:formatCode>
                <c:ptCount val="5"/>
                <c:pt idx="0">
                  <c:v>0</c:v>
                </c:pt>
                <c:pt idx="1">
                  <c:v>0</c:v>
                </c:pt>
                <c:pt idx="2">
                  <c:v>0</c:v>
                </c:pt>
                <c:pt idx="3">
                  <c:v>0</c:v>
                </c:pt>
                <c:pt idx="4">
                  <c:v>0</c:v>
                </c:pt>
              </c:numCache>
            </c:numRef>
          </c:val>
        </c:ser>
        <c:ser>
          <c:idx val="2"/>
          <c:order val="2"/>
          <c:tx>
            <c:strRef>
              <c:f>Handling!$I$46:$I$46</c:f>
              <c:strCache>
                <c:ptCount val="1"/>
                <c:pt idx="0">
                  <c:v>Totally achieved</c:v>
                </c:pt>
              </c:strCache>
            </c:strRef>
          </c:tx>
          <c:spPr>
            <a:solidFill>
              <a:srgbClr val="00b050"/>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Handling!$F$47:$F$51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Handling!$I$47:$I$51</c:f>
              <c:numCache>
                <c:formatCode>General</c:formatCode>
                <c:ptCount val="5"/>
                <c:pt idx="0">
                  <c:v>0</c:v>
                </c:pt>
                <c:pt idx="1">
                  <c:v>0</c:v>
                </c:pt>
                <c:pt idx="2">
                  <c:v>0</c:v>
                </c:pt>
                <c:pt idx="3">
                  <c:v>0</c:v>
                </c:pt>
                <c:pt idx="4">
                  <c:v>0</c:v>
                </c:pt>
              </c:numCache>
            </c:numRef>
          </c:val>
        </c:ser>
        <c:ser>
          <c:idx val="3"/>
          <c:order val="3"/>
          <c:tx>
            <c:strRef>
              <c:f>Handling!$J$46:$J$46</c:f>
              <c:strCache>
                <c:ptCount val="1"/>
                <c:pt idx="0">
                  <c:v>Not applicable</c:v>
                </c:pt>
              </c:strCache>
            </c:strRef>
          </c:tx>
          <c:spPr>
            <a:solidFill>
              <a:srgbClr val="d0cece"/>
            </a:solidFill>
            <a:ln w="0">
              <a:noFill/>
            </a:ln>
          </c:spPr>
          <c:invertIfNegative val="0"/>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Handling!$F$47:$F$51</c:f>
              <c:strCache>
                <c:ptCount val="5"/>
                <c:pt idx="0">
                  <c:v>Management</c:v>
                </c:pt>
                <c:pt idx="1">
                  <c:v>Hazard identification risk assessment and control</c:v>
                </c:pt>
                <c:pt idx="2">
                  <c:v>Training, communication, and awareness</c:v>
                </c:pt>
                <c:pt idx="3">
                  <c:v>Conception, installation, and maintenance</c:v>
                </c:pt>
                <c:pt idx="4">
                  <c:v>Occurrence response</c:v>
                </c:pt>
              </c:strCache>
            </c:strRef>
          </c:cat>
          <c:val>
            <c:numRef>
              <c:f>Handling!$J$47:$J$51</c:f>
              <c:numCache>
                <c:formatCode>General</c:formatCode>
                <c:ptCount val="5"/>
                <c:pt idx="0">
                  <c:v>0</c:v>
                </c:pt>
                <c:pt idx="1">
                  <c:v>0</c:v>
                </c:pt>
                <c:pt idx="2">
                  <c:v>0</c:v>
                </c:pt>
                <c:pt idx="3">
                  <c:v>0</c:v>
                </c:pt>
                <c:pt idx="4">
                  <c:v>0</c:v>
                </c:pt>
              </c:numCache>
            </c:numRef>
          </c:val>
        </c:ser>
        <c:gapWidth val="150"/>
        <c:shape val="box"/>
        <c:axId val="22422818"/>
        <c:axId val="44323972"/>
        <c:axId val="0"/>
      </c:bar3DChart>
      <c:catAx>
        <c:axId val="22422818"/>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323972"/>
        <c:crosses val="autoZero"/>
        <c:auto val="1"/>
        <c:lblAlgn val="ctr"/>
        <c:lblOffset val="100"/>
        <c:noMultiLvlLbl val="0"/>
      </c:catAx>
      <c:valAx>
        <c:axId val="44323972"/>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422818"/>
        <c:crosses val="autoZero"/>
        <c:crossBetween val="between"/>
      </c:valAx>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10.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1.xml"/>
</Relationships>
</file>

<file path=xl/drawings/_rels/drawing11.xml.rels><?xml version="1.0" encoding="UTF-8"?>
<Relationships xmlns="http://schemas.openxmlformats.org/package/2006/relationships"><Relationship Id="rId1" Type="http://schemas.openxmlformats.org/officeDocument/2006/relationships/chart" Target="../charts/chart12.xml"/>
</Relationships>
</file>

<file path=xl/drawings/_rels/drawing12.xml.rels><?xml version="1.0" encoding="UTF-8"?>
<Relationships xmlns="http://schemas.openxmlformats.org/package/2006/relationships"><Relationship Id="rId1" Type="http://schemas.openxmlformats.org/officeDocument/2006/relationships/chart" Target="../charts/chart13.xml"/>
</Relationships>
</file>

<file path=xl/drawings/_rels/drawing13.xml.rels><?xml version="1.0" encoding="UTF-8"?>
<Relationships xmlns="http://schemas.openxmlformats.org/package/2006/relationships"><Relationship Id="rId1" Type="http://schemas.openxmlformats.org/officeDocument/2006/relationships/chart" Target="../charts/chart14.xml"/>
</Relationships>
</file>

<file path=xl/drawings/_rels/drawing14.xml.rels><?xml version="1.0" encoding="UTF-8"?>
<Relationships xmlns="http://schemas.openxmlformats.org/package/2006/relationships"><Relationship Id="rId1" Type="http://schemas.openxmlformats.org/officeDocument/2006/relationships/chart" Target="../charts/chart15.xml"/>
</Relationships>
</file>

<file path=xl/drawings/_rels/drawing15.xml.rels><?xml version="1.0" encoding="UTF-8"?>
<Relationships xmlns="http://schemas.openxmlformats.org/package/2006/relationships"><Relationship Id="rId1" Type="http://schemas.openxmlformats.org/officeDocument/2006/relationships/chart" Target="../charts/chart16.xml"/>
</Relationships>
</file>

<file path=xl/drawings/_rels/drawing16.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_rels/drawing3.xml.rels><?xml version="1.0" encoding="UTF-8"?>
<Relationships xmlns="http://schemas.openxmlformats.org/package/2006/relationships"><Relationship Id="rId1" Type="http://schemas.openxmlformats.org/officeDocument/2006/relationships/chart" Target="../charts/chart4.xml"/>
</Relationships>
</file>

<file path=xl/drawings/_rels/drawing4.xml.rels><?xml version="1.0" encoding="UTF-8"?>
<Relationships xmlns="http://schemas.openxmlformats.org/package/2006/relationships"><Relationship Id="rId1" Type="http://schemas.openxmlformats.org/officeDocument/2006/relationships/chart" Target="../charts/chart5.xml"/>
</Relationships>
</file>

<file path=xl/drawings/_rels/drawing5.xml.rels><?xml version="1.0" encoding="UTF-8"?>
<Relationships xmlns="http://schemas.openxmlformats.org/package/2006/relationships"><Relationship Id="rId1" Type="http://schemas.openxmlformats.org/officeDocument/2006/relationships/chart" Target="../charts/chart6.xml"/>
</Relationships>
</file>

<file path=xl/drawings/_rels/drawing6.xml.rels><?xml version="1.0" encoding="UTF-8"?>
<Relationships xmlns="http://schemas.openxmlformats.org/package/2006/relationships"><Relationship Id="rId1" Type="http://schemas.openxmlformats.org/officeDocument/2006/relationships/chart" Target="../charts/chart7.xml"/>
</Relationships>
</file>

<file path=xl/drawings/_rels/drawing7.xml.rels><?xml version="1.0" encoding="UTF-8"?>
<Relationships xmlns="http://schemas.openxmlformats.org/package/2006/relationships"><Relationship Id="rId1" Type="http://schemas.openxmlformats.org/officeDocument/2006/relationships/chart" Target="../charts/chart8.xml"/>
</Relationships>
</file>

<file path=xl/drawings/_rels/drawing8.xml.rels><?xml version="1.0" encoding="UTF-8"?>
<Relationships xmlns="http://schemas.openxmlformats.org/package/2006/relationships"><Relationship Id="rId1" Type="http://schemas.openxmlformats.org/officeDocument/2006/relationships/chart" Target="../charts/chart9.xml"/>
</Relationships>
</file>

<file path=xl/drawings/_rels/drawing9.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23760</xdr:colOff>
      <xdr:row>33</xdr:row>
      <xdr:rowOff>11880</xdr:rowOff>
    </xdr:from>
    <xdr:to>
      <xdr:col>23</xdr:col>
      <xdr:colOff>782280</xdr:colOff>
      <xdr:row>79</xdr:row>
      <xdr:rowOff>73440</xdr:rowOff>
    </xdr:to>
    <xdr:graphicFrame>
      <xdr:nvGraphicFramePr>
        <xdr:cNvPr id="0" name="Graphique 8"/>
        <xdr:cNvGraphicFramePr/>
      </xdr:nvGraphicFramePr>
      <xdr:xfrm>
        <a:off x="11950200" y="7241400"/>
        <a:ext cx="14445360" cy="838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41760</xdr:colOff>
      <xdr:row>32</xdr:row>
      <xdr:rowOff>170280</xdr:rowOff>
    </xdr:from>
    <xdr:to>
      <xdr:col>6</xdr:col>
      <xdr:colOff>1332720</xdr:colOff>
      <xdr:row>74</xdr:row>
      <xdr:rowOff>70920</xdr:rowOff>
    </xdr:to>
    <xdr:graphicFrame>
      <xdr:nvGraphicFramePr>
        <xdr:cNvPr id="1" name="Graphique 9"/>
        <xdr:cNvGraphicFramePr/>
      </xdr:nvGraphicFramePr>
      <xdr:xfrm>
        <a:off x="41760" y="7218720"/>
        <a:ext cx="11761560" cy="750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738360</xdr:colOff>
      <xdr:row>1</xdr:row>
      <xdr:rowOff>11880</xdr:rowOff>
    </xdr:from>
    <xdr:to>
      <xdr:col>5</xdr:col>
      <xdr:colOff>2607480</xdr:colOff>
      <xdr:row>3</xdr:row>
      <xdr:rowOff>94680</xdr:rowOff>
    </xdr:to>
    <xdr:pic>
      <xdr:nvPicPr>
        <xdr:cNvPr id="18" name="Image 4" descr="Forme"/>
        <xdr:cNvPicPr/>
      </xdr:nvPicPr>
      <xdr:blipFill>
        <a:blip r:embed="rId1"/>
        <a:stretch/>
      </xdr:blipFill>
      <xdr:spPr>
        <a:xfrm>
          <a:off x="1544760" y="192960"/>
          <a:ext cx="10021320" cy="1292400"/>
        </a:xfrm>
        <a:prstGeom prst="rect">
          <a:avLst/>
        </a:prstGeom>
        <a:ln w="0">
          <a:noFill/>
        </a:ln>
      </xdr:spPr>
    </xdr:pic>
    <xdr:clientData/>
  </xdr:twoCellAnchor>
  <xdr:twoCellAnchor editAs="oneCell">
    <xdr:from>
      <xdr:col>0</xdr:col>
      <xdr:colOff>512640</xdr:colOff>
      <xdr:row>73</xdr:row>
      <xdr:rowOff>134280</xdr:rowOff>
    </xdr:from>
    <xdr:to>
      <xdr:col>4</xdr:col>
      <xdr:colOff>643320</xdr:colOff>
      <xdr:row>101</xdr:row>
      <xdr:rowOff>180000</xdr:rowOff>
    </xdr:to>
    <xdr:graphicFrame>
      <xdr:nvGraphicFramePr>
        <xdr:cNvPr id="19" name="Graphique 1"/>
        <xdr:cNvGraphicFramePr/>
      </xdr:nvGraphicFramePr>
      <xdr:xfrm>
        <a:off x="512640" y="20203560"/>
        <a:ext cx="8282880" cy="534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1143000</xdr:colOff>
      <xdr:row>0</xdr:row>
      <xdr:rowOff>0</xdr:rowOff>
    </xdr:from>
    <xdr:to>
      <xdr:col>3</xdr:col>
      <xdr:colOff>6491520</xdr:colOff>
      <xdr:row>1</xdr:row>
      <xdr:rowOff>847080</xdr:rowOff>
    </xdr:to>
    <xdr:sp>
      <xdr:nvSpPr>
        <xdr:cNvPr id="20" name="Rectangle 2"/>
        <xdr:cNvSpPr/>
      </xdr:nvSpPr>
      <xdr:spPr>
        <a:xfrm>
          <a:off x="2755800" y="0"/>
          <a:ext cx="6554520" cy="102816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726120</xdr:colOff>
      <xdr:row>32</xdr:row>
      <xdr:rowOff>176040</xdr:rowOff>
    </xdr:from>
    <xdr:to>
      <xdr:col>4</xdr:col>
      <xdr:colOff>594360</xdr:colOff>
      <xdr:row>51</xdr:row>
      <xdr:rowOff>94320</xdr:rowOff>
    </xdr:to>
    <xdr:graphicFrame>
      <xdr:nvGraphicFramePr>
        <xdr:cNvPr id="21" name="Graphique 1"/>
        <xdr:cNvGraphicFramePr/>
      </xdr:nvGraphicFramePr>
      <xdr:xfrm>
        <a:off x="2338920" y="9892800"/>
        <a:ext cx="7566480" cy="435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1143000</xdr:colOff>
      <xdr:row>0</xdr:row>
      <xdr:rowOff>0</xdr:rowOff>
    </xdr:from>
    <xdr:to>
      <xdr:col>5</xdr:col>
      <xdr:colOff>6452640</xdr:colOff>
      <xdr:row>1</xdr:row>
      <xdr:rowOff>903960</xdr:rowOff>
    </xdr:to>
    <xdr:sp>
      <xdr:nvSpPr>
        <xdr:cNvPr id="22" name="Rectangle 1"/>
        <xdr:cNvSpPr/>
      </xdr:nvSpPr>
      <xdr:spPr>
        <a:xfrm>
          <a:off x="4455000" y="0"/>
          <a:ext cx="7032600" cy="108504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4</xdr:col>
      <xdr:colOff>853200</xdr:colOff>
      <xdr:row>34</xdr:row>
      <xdr:rowOff>57240</xdr:rowOff>
    </xdr:from>
    <xdr:to>
      <xdr:col>6</xdr:col>
      <xdr:colOff>586440</xdr:colOff>
      <xdr:row>53</xdr:row>
      <xdr:rowOff>94680</xdr:rowOff>
    </xdr:to>
    <xdr:graphicFrame>
      <xdr:nvGraphicFramePr>
        <xdr:cNvPr id="23" name="Graphique 2"/>
        <xdr:cNvGraphicFramePr/>
      </xdr:nvGraphicFramePr>
      <xdr:xfrm>
        <a:off x="4165200" y="11740680"/>
        <a:ext cx="7909560" cy="5685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19080</xdr:colOff>
      <xdr:row>2</xdr:row>
      <xdr:rowOff>0</xdr:rowOff>
    </xdr:from>
    <xdr:to>
      <xdr:col>5</xdr:col>
      <xdr:colOff>37440</xdr:colOff>
      <xdr:row>4</xdr:row>
      <xdr:rowOff>180360</xdr:rowOff>
    </xdr:to>
    <xdr:sp>
      <xdr:nvSpPr>
        <xdr:cNvPr id="24" name="Rectangle 1"/>
        <xdr:cNvSpPr/>
      </xdr:nvSpPr>
      <xdr:spPr>
        <a:xfrm>
          <a:off x="3573720" y="361800"/>
          <a:ext cx="6040800" cy="1209240"/>
        </a:xfrm>
        <a:prstGeom prst="rect">
          <a:avLst/>
        </a:prstGeom>
        <a:noFill/>
        <a:ln w="57150">
          <a:solidFill>
            <a:srgbClr val="ffc000"/>
          </a:solidFill>
          <a:miter/>
        </a:ln>
      </xdr:spPr>
      <xdr:style>
        <a:lnRef idx="0"/>
        <a:fillRef idx="0"/>
        <a:effectRef idx="0"/>
        <a:fontRef idx="minor"/>
      </xdr:style>
    </xdr:sp>
    <xdr:clientData/>
  </xdr:twoCellAnchor>
  <xdr:twoCellAnchor editAs="oneCell">
    <xdr:from>
      <xdr:col>2</xdr:col>
      <xdr:colOff>403560</xdr:colOff>
      <xdr:row>38</xdr:row>
      <xdr:rowOff>79920</xdr:rowOff>
    </xdr:from>
    <xdr:to>
      <xdr:col>5</xdr:col>
      <xdr:colOff>516240</xdr:colOff>
      <xdr:row>58</xdr:row>
      <xdr:rowOff>162720</xdr:rowOff>
    </xdr:to>
    <xdr:graphicFrame>
      <xdr:nvGraphicFramePr>
        <xdr:cNvPr id="25" name="Graphique 2"/>
        <xdr:cNvGraphicFramePr/>
      </xdr:nvGraphicFramePr>
      <xdr:xfrm>
        <a:off x="2016360" y="13091040"/>
        <a:ext cx="8076960" cy="4673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47520</xdr:colOff>
      <xdr:row>0</xdr:row>
      <xdr:rowOff>0</xdr:rowOff>
    </xdr:from>
    <xdr:to>
      <xdr:col>5</xdr:col>
      <xdr:colOff>18360</xdr:colOff>
      <xdr:row>2</xdr:row>
      <xdr:rowOff>62640</xdr:rowOff>
    </xdr:to>
    <xdr:sp>
      <xdr:nvSpPr>
        <xdr:cNvPr id="26" name="Rectangle 1"/>
        <xdr:cNvSpPr/>
      </xdr:nvSpPr>
      <xdr:spPr>
        <a:xfrm>
          <a:off x="3829680" y="0"/>
          <a:ext cx="4842000" cy="78660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249480</xdr:colOff>
      <xdr:row>34</xdr:row>
      <xdr:rowOff>170640</xdr:rowOff>
    </xdr:from>
    <xdr:to>
      <xdr:col>5</xdr:col>
      <xdr:colOff>652320</xdr:colOff>
      <xdr:row>55</xdr:row>
      <xdr:rowOff>17640</xdr:rowOff>
    </xdr:to>
    <xdr:graphicFrame>
      <xdr:nvGraphicFramePr>
        <xdr:cNvPr id="27" name="Graphique 2"/>
        <xdr:cNvGraphicFramePr/>
      </xdr:nvGraphicFramePr>
      <xdr:xfrm>
        <a:off x="1055880" y="8876520"/>
        <a:ext cx="8249760" cy="4237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1057320</xdr:colOff>
      <xdr:row>1</xdr:row>
      <xdr:rowOff>142920</xdr:rowOff>
    </xdr:from>
    <xdr:to>
      <xdr:col>5</xdr:col>
      <xdr:colOff>9000</xdr:colOff>
      <xdr:row>5</xdr:row>
      <xdr:rowOff>9000</xdr:rowOff>
    </xdr:to>
    <xdr:sp>
      <xdr:nvSpPr>
        <xdr:cNvPr id="28" name="Rectangle 1"/>
        <xdr:cNvSpPr/>
      </xdr:nvSpPr>
      <xdr:spPr>
        <a:xfrm>
          <a:off x="3163680" y="324000"/>
          <a:ext cx="6124680" cy="95184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3</xdr:col>
      <xdr:colOff>313560</xdr:colOff>
      <xdr:row>48</xdr:row>
      <xdr:rowOff>73080</xdr:rowOff>
    </xdr:from>
    <xdr:to>
      <xdr:col>5</xdr:col>
      <xdr:colOff>626400</xdr:colOff>
      <xdr:row>69</xdr:row>
      <xdr:rowOff>112680</xdr:rowOff>
    </xdr:to>
    <xdr:graphicFrame>
      <xdr:nvGraphicFramePr>
        <xdr:cNvPr id="29" name="Graphique 2"/>
        <xdr:cNvGraphicFramePr/>
      </xdr:nvGraphicFramePr>
      <xdr:xfrm>
        <a:off x="2419920" y="15275160"/>
        <a:ext cx="7485840" cy="4152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0</xdr:row>
      <xdr:rowOff>685800</xdr:rowOff>
    </xdr:from>
    <xdr:to>
      <xdr:col>4</xdr:col>
      <xdr:colOff>90720</xdr:colOff>
      <xdr:row>3</xdr:row>
      <xdr:rowOff>113760</xdr:rowOff>
    </xdr:to>
    <xdr:pic>
      <xdr:nvPicPr>
        <xdr:cNvPr id="30" name="Image 1" descr="Forme"/>
        <xdr:cNvPicPr/>
      </xdr:nvPicPr>
      <xdr:blipFill>
        <a:blip r:embed="rId1"/>
        <a:stretch/>
      </xdr:blipFill>
      <xdr:spPr>
        <a:xfrm>
          <a:off x="3492360" y="685800"/>
          <a:ext cx="7186320" cy="1771200"/>
        </a:xfrm>
        <a:prstGeom prst="rect">
          <a:avLst/>
        </a:prstGeom>
        <a:ln w="0">
          <a:noFill/>
        </a:ln>
      </xdr:spPr>
    </xdr:pic>
    <xdr:clientData/>
  </xdr:twoCellAnchor>
  <xdr:twoCellAnchor editAs="oneCell">
    <xdr:from>
      <xdr:col>1</xdr:col>
      <xdr:colOff>757440</xdr:colOff>
      <xdr:row>60</xdr:row>
      <xdr:rowOff>43560</xdr:rowOff>
    </xdr:from>
    <xdr:to>
      <xdr:col>3</xdr:col>
      <xdr:colOff>7094880</xdr:colOff>
      <xdr:row>79</xdr:row>
      <xdr:rowOff>144360</xdr:rowOff>
    </xdr:to>
    <xdr:graphicFrame>
      <xdr:nvGraphicFramePr>
        <xdr:cNvPr id="31" name="Graphique 2"/>
        <xdr:cNvGraphicFramePr/>
      </xdr:nvGraphicFramePr>
      <xdr:xfrm>
        <a:off x="1563840" y="14997960"/>
        <a:ext cx="9023400" cy="3767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1</xdr:row>
      <xdr:rowOff>0</xdr:rowOff>
    </xdr:from>
    <xdr:to>
      <xdr:col>4</xdr:col>
      <xdr:colOff>6457320</xdr:colOff>
      <xdr:row>3</xdr:row>
      <xdr:rowOff>456480</xdr:rowOff>
    </xdr:to>
    <xdr:sp>
      <xdr:nvSpPr>
        <xdr:cNvPr id="2" name="Rectangle 1"/>
        <xdr:cNvSpPr/>
      </xdr:nvSpPr>
      <xdr:spPr>
        <a:xfrm>
          <a:off x="4243680" y="181080"/>
          <a:ext cx="6457320" cy="104688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326520</xdr:colOff>
      <xdr:row>41</xdr:row>
      <xdr:rowOff>193320</xdr:rowOff>
    </xdr:from>
    <xdr:to>
      <xdr:col>5</xdr:col>
      <xdr:colOff>747720</xdr:colOff>
      <xdr:row>65</xdr:row>
      <xdr:rowOff>108360</xdr:rowOff>
    </xdr:to>
    <xdr:graphicFrame>
      <xdr:nvGraphicFramePr>
        <xdr:cNvPr id="3" name="Graphique 2"/>
        <xdr:cNvGraphicFramePr/>
      </xdr:nvGraphicFramePr>
      <xdr:xfrm>
        <a:off x="1132920" y="12966480"/>
        <a:ext cx="10389600" cy="5201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1</xdr:row>
      <xdr:rowOff>10440</xdr:rowOff>
    </xdr:from>
    <xdr:to>
      <xdr:col>3</xdr:col>
      <xdr:colOff>8136360</xdr:colOff>
      <xdr:row>2</xdr:row>
      <xdr:rowOff>4320</xdr:rowOff>
    </xdr:to>
    <xdr:sp>
      <xdr:nvSpPr>
        <xdr:cNvPr id="4" name="Rectangle 1"/>
        <xdr:cNvSpPr/>
      </xdr:nvSpPr>
      <xdr:spPr>
        <a:xfrm>
          <a:off x="2967840" y="200880"/>
          <a:ext cx="8136360" cy="108936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299520</xdr:colOff>
      <xdr:row>56</xdr:row>
      <xdr:rowOff>15480</xdr:rowOff>
    </xdr:from>
    <xdr:to>
      <xdr:col>4</xdr:col>
      <xdr:colOff>594360</xdr:colOff>
      <xdr:row>81</xdr:row>
      <xdr:rowOff>73800</xdr:rowOff>
    </xdr:to>
    <xdr:graphicFrame>
      <xdr:nvGraphicFramePr>
        <xdr:cNvPr id="5" name="Graphique 1"/>
        <xdr:cNvGraphicFramePr/>
      </xdr:nvGraphicFramePr>
      <xdr:xfrm>
        <a:off x="1497600" y="11426400"/>
        <a:ext cx="10201680" cy="463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9360</xdr:colOff>
      <xdr:row>0</xdr:row>
      <xdr:rowOff>0</xdr:rowOff>
    </xdr:from>
    <xdr:to>
      <xdr:col>3</xdr:col>
      <xdr:colOff>18000</xdr:colOff>
      <xdr:row>3</xdr:row>
      <xdr:rowOff>8640</xdr:rowOff>
    </xdr:to>
    <xdr:sp>
      <xdr:nvSpPr>
        <xdr:cNvPr id="6" name="Rectangle 1"/>
        <xdr:cNvSpPr/>
      </xdr:nvSpPr>
      <xdr:spPr>
        <a:xfrm>
          <a:off x="2139840" y="0"/>
          <a:ext cx="9712080" cy="71352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1100520</xdr:colOff>
      <xdr:row>54</xdr:row>
      <xdr:rowOff>129600</xdr:rowOff>
    </xdr:from>
    <xdr:to>
      <xdr:col>2</xdr:col>
      <xdr:colOff>9496800</xdr:colOff>
      <xdr:row>72</xdr:row>
      <xdr:rowOff>165600</xdr:rowOff>
    </xdr:to>
    <xdr:graphicFrame>
      <xdr:nvGraphicFramePr>
        <xdr:cNvPr id="7" name="Graphique 3"/>
        <xdr:cNvGraphicFramePr/>
      </xdr:nvGraphicFramePr>
      <xdr:xfrm>
        <a:off x="3231000" y="10738440"/>
        <a:ext cx="8396280" cy="388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1</xdr:row>
      <xdr:rowOff>0</xdr:rowOff>
    </xdr:from>
    <xdr:to>
      <xdr:col>4</xdr:col>
      <xdr:colOff>27720</xdr:colOff>
      <xdr:row>2</xdr:row>
      <xdr:rowOff>504000</xdr:rowOff>
    </xdr:to>
    <xdr:sp>
      <xdr:nvSpPr>
        <xdr:cNvPr id="8" name="Rectangle 1"/>
        <xdr:cNvSpPr/>
      </xdr:nvSpPr>
      <xdr:spPr>
        <a:xfrm>
          <a:off x="2521440" y="181080"/>
          <a:ext cx="6700320" cy="107532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338760</xdr:colOff>
      <xdr:row>55</xdr:row>
      <xdr:rowOff>4320</xdr:rowOff>
    </xdr:from>
    <xdr:to>
      <xdr:col>4</xdr:col>
      <xdr:colOff>718920</xdr:colOff>
      <xdr:row>69</xdr:row>
      <xdr:rowOff>136800</xdr:rowOff>
    </xdr:to>
    <xdr:graphicFrame>
      <xdr:nvGraphicFramePr>
        <xdr:cNvPr id="9" name="Graphique 3"/>
        <xdr:cNvGraphicFramePr/>
      </xdr:nvGraphicFramePr>
      <xdr:xfrm>
        <a:off x="1708920" y="13124160"/>
        <a:ext cx="8204040" cy="3256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1</xdr:row>
      <xdr:rowOff>0</xdr:rowOff>
    </xdr:from>
    <xdr:to>
      <xdr:col>3</xdr:col>
      <xdr:colOff>10478160</xdr:colOff>
      <xdr:row>1</xdr:row>
      <xdr:rowOff>683280</xdr:rowOff>
    </xdr:to>
    <xdr:sp>
      <xdr:nvSpPr>
        <xdr:cNvPr id="10" name="Rectangle 2"/>
        <xdr:cNvSpPr/>
      </xdr:nvSpPr>
      <xdr:spPr>
        <a:xfrm>
          <a:off x="3720600" y="190440"/>
          <a:ext cx="10478160" cy="68328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3</xdr:col>
      <xdr:colOff>20520</xdr:colOff>
      <xdr:row>46</xdr:row>
      <xdr:rowOff>2880</xdr:rowOff>
    </xdr:from>
    <xdr:to>
      <xdr:col>4</xdr:col>
      <xdr:colOff>12960</xdr:colOff>
      <xdr:row>71</xdr:row>
      <xdr:rowOff>26640</xdr:rowOff>
    </xdr:to>
    <xdr:graphicFrame>
      <xdr:nvGraphicFramePr>
        <xdr:cNvPr id="11" name="Graphique 1"/>
        <xdr:cNvGraphicFramePr/>
      </xdr:nvGraphicFramePr>
      <xdr:xfrm>
        <a:off x="3741120" y="11259360"/>
        <a:ext cx="10470960" cy="498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1</xdr:row>
      <xdr:rowOff>171360</xdr:rowOff>
    </xdr:from>
    <xdr:to>
      <xdr:col>3</xdr:col>
      <xdr:colOff>6257160</xdr:colOff>
      <xdr:row>5</xdr:row>
      <xdr:rowOff>46800</xdr:rowOff>
    </xdr:to>
    <xdr:sp>
      <xdr:nvSpPr>
        <xdr:cNvPr id="12" name="Rectangle 1"/>
        <xdr:cNvSpPr/>
      </xdr:nvSpPr>
      <xdr:spPr>
        <a:xfrm>
          <a:off x="4745880" y="352440"/>
          <a:ext cx="6257160" cy="116136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698400</xdr:colOff>
      <xdr:row>75</xdr:row>
      <xdr:rowOff>46440</xdr:rowOff>
    </xdr:from>
    <xdr:to>
      <xdr:col>4</xdr:col>
      <xdr:colOff>401400</xdr:colOff>
      <xdr:row>99</xdr:row>
      <xdr:rowOff>83880</xdr:rowOff>
    </xdr:to>
    <xdr:graphicFrame>
      <xdr:nvGraphicFramePr>
        <xdr:cNvPr id="13" name="Graphique 2"/>
        <xdr:cNvGraphicFramePr/>
      </xdr:nvGraphicFramePr>
      <xdr:xfrm>
        <a:off x="1504800" y="16284600"/>
        <a:ext cx="10268280" cy="442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2</xdr:row>
      <xdr:rowOff>66600</xdr:rowOff>
    </xdr:from>
    <xdr:to>
      <xdr:col>4</xdr:col>
      <xdr:colOff>18360</xdr:colOff>
      <xdr:row>6</xdr:row>
      <xdr:rowOff>27720</xdr:rowOff>
    </xdr:to>
    <xdr:sp>
      <xdr:nvSpPr>
        <xdr:cNvPr id="14" name="Rectangle 1"/>
        <xdr:cNvSpPr/>
      </xdr:nvSpPr>
      <xdr:spPr>
        <a:xfrm>
          <a:off x="2771640" y="428400"/>
          <a:ext cx="6667560" cy="86616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3</xdr:col>
      <xdr:colOff>456480</xdr:colOff>
      <xdr:row>44</xdr:row>
      <xdr:rowOff>120600</xdr:rowOff>
    </xdr:from>
    <xdr:to>
      <xdr:col>4</xdr:col>
      <xdr:colOff>594720</xdr:colOff>
      <xdr:row>58</xdr:row>
      <xdr:rowOff>110520</xdr:rowOff>
    </xdr:to>
    <xdr:graphicFrame>
      <xdr:nvGraphicFramePr>
        <xdr:cNvPr id="15" name="Graphique 3"/>
        <xdr:cNvGraphicFramePr/>
      </xdr:nvGraphicFramePr>
      <xdr:xfrm>
        <a:off x="3228120" y="11001960"/>
        <a:ext cx="6787440" cy="329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9360</xdr:colOff>
      <xdr:row>0</xdr:row>
      <xdr:rowOff>0</xdr:rowOff>
    </xdr:from>
    <xdr:to>
      <xdr:col>3</xdr:col>
      <xdr:colOff>65880</xdr:colOff>
      <xdr:row>0</xdr:row>
      <xdr:rowOff>742320</xdr:rowOff>
    </xdr:to>
    <xdr:sp>
      <xdr:nvSpPr>
        <xdr:cNvPr id="16" name="Rectangle 1"/>
        <xdr:cNvSpPr/>
      </xdr:nvSpPr>
      <xdr:spPr>
        <a:xfrm>
          <a:off x="2319480" y="0"/>
          <a:ext cx="7551360" cy="742320"/>
        </a:xfrm>
        <a:prstGeom prst="rect">
          <a:avLst/>
        </a:prstGeom>
        <a:noFill/>
        <a:ln w="57150">
          <a:solidFill>
            <a:srgbClr val="ffc000"/>
          </a:solidFill>
          <a:miter/>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703080</xdr:colOff>
      <xdr:row>56</xdr:row>
      <xdr:rowOff>7200</xdr:rowOff>
    </xdr:from>
    <xdr:to>
      <xdr:col>3</xdr:col>
      <xdr:colOff>634320</xdr:colOff>
      <xdr:row>76</xdr:row>
      <xdr:rowOff>17280</xdr:rowOff>
    </xdr:to>
    <xdr:graphicFrame>
      <xdr:nvGraphicFramePr>
        <xdr:cNvPr id="17" name="Graphique 2"/>
        <xdr:cNvGraphicFramePr/>
      </xdr:nvGraphicFramePr>
      <xdr:xfrm>
        <a:off x="703080" y="13669200"/>
        <a:ext cx="9736200" cy="4220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ttps://fromearthtolife.sharepoint.com/teams/hmcteamglobalsafetyteam/Shared%20Documents/General/Safety%20Master%20file/Safety%20Master%20File%20HMC.xlsx"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81"/>
  <sheetViews>
    <sheetView showFormulas="false" showGridLines="false" showRowColHeaders="true" showZeros="true" rightToLeft="false" tabSelected="true" showOutlineSymbols="true" defaultGridColor="true" view="normal" topLeftCell="A1" colorId="64" zoomScale="50" zoomScaleNormal="50" zoomScalePageLayoutView="100" workbookViewId="0">
      <selection pane="topLeft" activeCell="G6" activeCellId="0" sqref="G6"/>
    </sheetView>
  </sheetViews>
  <sheetFormatPr defaultColWidth="11.4453125" defaultRowHeight="14.25" zeroHeight="false" outlineLevelRow="0" outlineLevelCol="0"/>
  <cols>
    <col collapsed="false" customWidth="true" hidden="false" outlineLevel="0" max="1" min="1" style="1" width="22.33"/>
    <col collapsed="false" customWidth="true" hidden="false" outlineLevel="0" max="2" min="2" style="1" width="30.44"/>
    <col collapsed="false" customWidth="true" hidden="false" outlineLevel="0" max="3" min="3" style="1" width="26.33"/>
    <col collapsed="false" customWidth="true" hidden="false" outlineLevel="0" max="4" min="4" style="2" width="25.11"/>
    <col collapsed="false" customWidth="true" hidden="false" outlineLevel="0" max="5" min="5" style="3" width="24.33"/>
    <col collapsed="false" customWidth="true" hidden="false" outlineLevel="0" max="6" min="6" style="2" width="20"/>
    <col collapsed="false" customWidth="true" hidden="false" outlineLevel="0" max="7" min="7" style="2" width="20.66"/>
    <col collapsed="false" customWidth="true" hidden="false" outlineLevel="0" max="8" min="8" style="1" width="22.56"/>
  </cols>
  <sheetData>
    <row r="1" customFormat="false" ht="36" hidden="false" customHeight="false" outlineLevel="0" collapsed="false">
      <c r="B1" s="4" t="s">
        <v>0</v>
      </c>
      <c r="C1" s="4"/>
      <c r="D1" s="4"/>
      <c r="E1" s="4"/>
      <c r="F1" s="4"/>
      <c r="G1" s="4"/>
    </row>
    <row r="2" customFormat="false" ht="15" hidden="false" customHeight="false" outlineLevel="0" collapsed="false"/>
    <row r="3" customFormat="false" ht="14.25" hidden="false" customHeight="false" outlineLevel="0" collapsed="false">
      <c r="B3" s="5" t="s">
        <v>1</v>
      </c>
      <c r="C3" s="6"/>
      <c r="D3" s="7"/>
      <c r="E3" s="8"/>
      <c r="F3" s="9"/>
      <c r="G3" s="9"/>
    </row>
    <row r="4" customFormat="false" ht="14.25" hidden="false" customHeight="false" outlineLevel="0" collapsed="false">
      <c r="B4" s="10" t="s">
        <v>2</v>
      </c>
      <c r="D4" s="11"/>
      <c r="E4" s="12"/>
      <c r="F4" s="13"/>
      <c r="G4" s="13"/>
    </row>
    <row r="5" customFormat="false" ht="15" hidden="false" customHeight="false" outlineLevel="0" collapsed="false">
      <c r="B5" s="14" t="s">
        <v>3</v>
      </c>
      <c r="C5" s="15"/>
      <c r="D5" s="16"/>
      <c r="F5" s="17"/>
      <c r="G5" s="17"/>
    </row>
    <row r="7" customFormat="false" ht="15" hidden="false" customHeight="false" outlineLevel="0" collapsed="false"/>
    <row r="8" customFormat="false" ht="18" hidden="false" customHeight="false" outlineLevel="0" collapsed="false">
      <c r="B8" s="18" t="s">
        <v>4</v>
      </c>
      <c r="C8" s="19"/>
      <c r="D8" s="3"/>
    </row>
    <row r="12" customFormat="false" ht="15" hidden="false" customHeight="false" outlineLevel="0" collapsed="false"/>
    <row r="13" customFormat="false" ht="63" hidden="false" customHeight="true" outlineLevel="0" collapsed="false">
      <c r="B13" s="20"/>
      <c r="C13" s="21" t="s">
        <v>5</v>
      </c>
      <c r="D13" s="22" t="s">
        <v>6</v>
      </c>
      <c r="E13" s="22" t="s">
        <v>7</v>
      </c>
      <c r="F13" s="22" t="s">
        <v>8</v>
      </c>
      <c r="G13" s="22" t="s">
        <v>9</v>
      </c>
      <c r="H13" s="23" t="s">
        <v>10</v>
      </c>
    </row>
    <row r="14" customFormat="false" ht="33" hidden="false" customHeight="true" outlineLevel="0" collapsed="false">
      <c r="B14" s="24"/>
      <c r="C14" s="25" t="s">
        <v>11</v>
      </c>
      <c r="D14" s="26" t="s">
        <v>11</v>
      </c>
      <c r="E14" s="26" t="s">
        <v>11</v>
      </c>
      <c r="F14" s="26" t="s">
        <v>11</v>
      </c>
      <c r="G14" s="27" t="s">
        <v>11</v>
      </c>
      <c r="H14" s="23"/>
    </row>
    <row r="15" customFormat="false" ht="15" hidden="false" customHeight="false" outlineLevel="0" collapsed="false">
      <c r="B15" s="28" t="s">
        <v>12</v>
      </c>
      <c r="C15" s="29" t="n">
        <f aca="false">'Safety Management program'!J43</f>
        <v>0</v>
      </c>
      <c r="D15" s="30" t="n">
        <f aca="false">'Safety Management program'!J44</f>
        <v>0</v>
      </c>
      <c r="E15" s="31" t="n">
        <f aca="false">'Safety Management program'!J45</f>
        <v>0</v>
      </c>
      <c r="F15" s="32" t="n">
        <f aca="false">'Safety Management program'!J46</f>
        <v>0</v>
      </c>
      <c r="G15" s="33" t="n">
        <f aca="false">'Safety Management program'!J47</f>
        <v>0</v>
      </c>
      <c r="H15" s="34" t="n">
        <f aca="false">'Safety Management program'!J48</f>
        <v>0</v>
      </c>
    </row>
    <row r="16" customFormat="false" ht="14.25" hidden="false" customHeight="false" outlineLevel="0" collapsed="false">
      <c r="B16" s="35" t="s">
        <v>13</v>
      </c>
      <c r="C16" s="29" t="n">
        <f aca="false">'Chemical Risk Management'!I60</f>
        <v>0</v>
      </c>
      <c r="D16" s="30" t="n">
        <f aca="false">'Chemical Risk Management'!I61</f>
        <v>0</v>
      </c>
      <c r="E16" s="31" t="n">
        <f aca="false">'Chemical Risk Management'!I62</f>
        <v>0</v>
      </c>
      <c r="F16" s="32" t="n">
        <f aca="false">'Chemical Risk Management'!I63</f>
        <v>0</v>
      </c>
      <c r="G16" s="33" t="n">
        <f aca="false">'Chemical Risk Management'!I64</f>
        <v>0</v>
      </c>
      <c r="H16" s="36" t="n">
        <f aca="false">'Chemical Risk Management'!I65</f>
        <v>0</v>
      </c>
    </row>
    <row r="17" customFormat="false" ht="14.25" hidden="false" customHeight="false" outlineLevel="0" collapsed="false">
      <c r="B17" s="28" t="s">
        <v>14</v>
      </c>
      <c r="C17" s="29" t="n">
        <f aca="false">'Fire Risk Management'!H55</f>
        <v>0</v>
      </c>
      <c r="D17" s="30" t="n">
        <f aca="false">'Fire Risk Management'!H56</f>
        <v>0</v>
      </c>
      <c r="E17" s="31" t="n">
        <f aca="false">'Fire Risk Management'!H57</f>
        <v>0</v>
      </c>
      <c r="F17" s="32" t="n">
        <f aca="false">'Fire Risk Management'!H58</f>
        <v>0</v>
      </c>
      <c r="G17" s="33" t="n">
        <f aca="false">'Fire Risk Management'!H59</f>
        <v>0</v>
      </c>
      <c r="H17" s="36" t="n">
        <f aca="false">'Fire Risk Management'!H60</f>
        <v>0</v>
      </c>
    </row>
    <row r="18" customFormat="false" ht="14.25" hidden="false" customHeight="false" outlineLevel="0" collapsed="false">
      <c r="B18" s="28" t="s">
        <v>15</v>
      </c>
      <c r="C18" s="29" t="n">
        <f aca="false">'Machines in motion'!I57</f>
        <v>0</v>
      </c>
      <c r="D18" s="30" t="n">
        <f aca="false">'Machines in motion'!I58</f>
        <v>0</v>
      </c>
      <c r="E18" s="31" t="n">
        <f aca="false">'Machines in motion'!I59</f>
        <v>0</v>
      </c>
      <c r="F18" s="32" t="n">
        <f aca="false">'Machines in motion'!I60</f>
        <v>0</v>
      </c>
      <c r="G18" s="33" t="n">
        <f aca="false">'Machines in motion'!I61</f>
        <v>0</v>
      </c>
      <c r="H18" s="36" t="n">
        <f aca="false">'Machines in motion'!I62</f>
        <v>0</v>
      </c>
    </row>
    <row r="19" customFormat="false" ht="14.25" hidden="false" customHeight="false" outlineLevel="0" collapsed="false">
      <c r="B19" s="28" t="s">
        <v>16</v>
      </c>
      <c r="C19" s="29" t="n">
        <f aca="false">'Work at height'!I47</f>
        <v>0</v>
      </c>
      <c r="D19" s="30" t="n">
        <f aca="false">'Work at height'!I48</f>
        <v>0</v>
      </c>
      <c r="E19" s="31" t="n">
        <f aca="false">'Work at height'!I49</f>
        <v>0</v>
      </c>
      <c r="F19" s="32" t="n">
        <f aca="false">'Work at height'!I50</f>
        <v>0</v>
      </c>
      <c r="G19" s="33" t="n">
        <f aca="false">'Work at height'!I51</f>
        <v>0</v>
      </c>
      <c r="H19" s="36" t="n">
        <f aca="false">'Work at height'!I52</f>
        <v>0</v>
      </c>
    </row>
    <row r="20" customFormat="false" ht="14.25" hidden="false" customHeight="false" outlineLevel="0" collapsed="false">
      <c r="B20" s="28" t="s">
        <v>17</v>
      </c>
      <c r="C20" s="29" t="n">
        <f aca="false">'Vehicle safety'!I77</f>
        <v>0</v>
      </c>
      <c r="D20" s="30" t="n">
        <f aca="false">'Vehicle safety'!I78</f>
        <v>0</v>
      </c>
      <c r="E20" s="31" t="n">
        <f aca="false">'Vehicle safety'!I79</f>
        <v>0</v>
      </c>
      <c r="F20" s="32" t="n">
        <f aca="false">'Vehicle safety'!I79</f>
        <v>0</v>
      </c>
      <c r="G20" s="33" t="n">
        <f aca="false">'Vehicle safety'!I81</f>
        <v>0</v>
      </c>
      <c r="H20" s="36" t="n">
        <f aca="false">'Vehicle safety'!I82</f>
        <v>0</v>
      </c>
    </row>
    <row r="21" customFormat="false" ht="14.25" hidden="false" customHeight="false" outlineLevel="0" collapsed="false">
      <c r="B21" s="28" t="s">
        <v>18</v>
      </c>
      <c r="C21" s="29" t="n">
        <f aca="false">Handling!I47</f>
        <v>0</v>
      </c>
      <c r="D21" s="30" t="n">
        <f aca="false">Handling!I48</f>
        <v>0</v>
      </c>
      <c r="E21" s="31" t="n">
        <f aca="false">Handling!I49</f>
        <v>0</v>
      </c>
      <c r="F21" s="32" t="n">
        <f aca="false">Handling!I50</f>
        <v>0</v>
      </c>
      <c r="G21" s="33" t="n">
        <f aca="false">Handling!I51</f>
        <v>0</v>
      </c>
      <c r="H21" s="36" t="n">
        <f aca="false">Handling!I52</f>
        <v>0</v>
      </c>
    </row>
    <row r="22" customFormat="false" ht="15" hidden="false" customHeight="false" outlineLevel="0" collapsed="false">
      <c r="B22" s="37" t="s">
        <v>19</v>
      </c>
      <c r="C22" s="29" t="n">
        <f aca="false">'Occupational Hygiene'!H58</f>
        <v>0</v>
      </c>
      <c r="D22" s="30" t="n">
        <f aca="false">'Occupational Hygiene'!H59</f>
        <v>0</v>
      </c>
      <c r="E22" s="38" t="n">
        <f aca="false">'Occupational Hygiene'!H60</f>
        <v>0</v>
      </c>
      <c r="F22" s="32" t="n">
        <f aca="false">'Occupational Hygiene'!H61</f>
        <v>0</v>
      </c>
      <c r="G22" s="33" t="n">
        <f aca="false">'Occupational Hygiene'!H62</f>
        <v>0</v>
      </c>
      <c r="H22" s="36" t="n">
        <f aca="false">'Occupational Hygiene'!H63</f>
        <v>0</v>
      </c>
    </row>
    <row r="23" customFormat="false" ht="14.25" hidden="false" customHeight="false" outlineLevel="0" collapsed="false">
      <c r="B23" s="28" t="s">
        <v>20</v>
      </c>
      <c r="C23" s="29" t="n">
        <f aca="false">LOTO!I76</f>
        <v>0</v>
      </c>
      <c r="D23" s="30" t="n">
        <f aca="false">LOTO!I77</f>
        <v>0</v>
      </c>
      <c r="E23" s="38" t="n">
        <f aca="false">LOTO!I78</f>
        <v>0</v>
      </c>
      <c r="F23" s="32" t="n">
        <f aca="false">LOTO!I79</f>
        <v>0</v>
      </c>
      <c r="G23" s="33" t="n">
        <f aca="false">LOTO!I80</f>
        <v>0</v>
      </c>
      <c r="H23" s="36" t="n">
        <f aca="false">LOTO!I81</f>
        <v>0</v>
      </c>
    </row>
    <row r="24" customFormat="false" ht="14.25" hidden="false" customHeight="false" outlineLevel="0" collapsed="false">
      <c r="B24" s="28" t="s">
        <v>21</v>
      </c>
      <c r="C24" s="29" t="n">
        <f aca="false">'Confined Spaces'!I35</f>
        <v>0</v>
      </c>
      <c r="D24" s="30" t="n">
        <f aca="false">'Confined Spaces'!I36</f>
        <v>0</v>
      </c>
      <c r="E24" s="38" t="n">
        <f aca="false">'Confined Spaces'!I37</f>
        <v>0</v>
      </c>
      <c r="F24" s="32" t="n">
        <f aca="false">'Confined Spaces'!I38</f>
        <v>0</v>
      </c>
      <c r="G24" s="33" t="n">
        <f aca="false">'Confined Spaces'!I39</f>
        <v>0</v>
      </c>
      <c r="H24" s="36" t="n">
        <f aca="false">'Confined Spaces'!I40</f>
        <v>0</v>
      </c>
    </row>
    <row r="25" customFormat="false" ht="14.25" hidden="false" customHeight="false" outlineLevel="0" collapsed="false">
      <c r="B25" s="28" t="s">
        <v>22</v>
      </c>
      <c r="C25" s="29" t="n">
        <f aca="false">Contractors!J41</f>
        <v>0</v>
      </c>
      <c r="D25" s="30" t="n">
        <f aca="false">Contractors!J42</f>
        <v>0</v>
      </c>
      <c r="E25" s="38" t="n">
        <f aca="false">Contractors!J43</f>
        <v>0</v>
      </c>
      <c r="F25" s="32" t="n">
        <f aca="false">Contractors!J44</f>
        <v>0</v>
      </c>
      <c r="G25" s="33" t="n">
        <f aca="false">Contractors!J45</f>
        <v>0</v>
      </c>
      <c r="H25" s="36" t="n">
        <f aca="false">Contractors!J46</f>
        <v>0</v>
      </c>
    </row>
    <row r="26" customFormat="false" ht="14.25" hidden="false" customHeight="false" outlineLevel="0" collapsed="false">
      <c r="B26" s="28" t="s">
        <v>23</v>
      </c>
      <c r="C26" s="29" t="n">
        <f aca="false">'Natural disasters'!K38</f>
        <v>0</v>
      </c>
      <c r="D26" s="30" t="n">
        <f aca="false">'Natural disasters'!K39</f>
        <v>0</v>
      </c>
      <c r="E26" s="31" t="n">
        <f aca="false">'Natural disasters'!K40</f>
        <v>0</v>
      </c>
      <c r="F26" s="32" t="n">
        <f aca="false">'Natural disasters'!K41</f>
        <v>0</v>
      </c>
      <c r="G26" s="33" t="n">
        <f aca="false">'Natural disasters'!K42</f>
        <v>0</v>
      </c>
      <c r="H26" s="36" t="n">
        <f aca="false">'Natural disasters'!K43</f>
        <v>0</v>
      </c>
    </row>
    <row r="27" customFormat="false" ht="14.25" hidden="false" customHeight="false" outlineLevel="0" collapsed="false">
      <c r="B27" s="28" t="s">
        <v>24</v>
      </c>
      <c r="C27" s="29" t="n">
        <f aca="false">'Medical &amp; First Aid'!J37</f>
        <v>0</v>
      </c>
      <c r="D27" s="30" t="n">
        <f aca="false">'Medical &amp; First Aid'!J38</f>
        <v>0</v>
      </c>
      <c r="E27" s="31" t="n">
        <f aca="false">'Medical &amp; First Aid'!J39</f>
        <v>0</v>
      </c>
      <c r="F27" s="32" t="n">
        <f aca="false">'Medical &amp; First Aid'!J40</f>
        <v>0</v>
      </c>
      <c r="G27" s="33" t="n">
        <f aca="false">'Medical &amp; First Aid'!J41</f>
        <v>0</v>
      </c>
      <c r="H27" s="36" t="n">
        <f aca="false">'Medical &amp; First Aid'!J42</f>
        <v>0</v>
      </c>
    </row>
    <row r="28" customFormat="false" ht="14.25" hidden="false" customHeight="false" outlineLevel="0" collapsed="false">
      <c r="B28" s="28" t="s">
        <v>25</v>
      </c>
      <c r="C28" s="29" t="n">
        <f aca="false">'Electrical Safety'!J51</f>
        <v>0</v>
      </c>
      <c r="D28" s="30" t="n">
        <f aca="false">'Electrical Safety'!J52</f>
        <v>0</v>
      </c>
      <c r="E28" s="31" t="n">
        <f aca="false">'Electrical Safety'!J53</f>
        <v>0</v>
      </c>
      <c r="F28" s="32" t="n">
        <f aca="false">'Electrical Safety'!J54</f>
        <v>0</v>
      </c>
      <c r="G28" s="33" t="n">
        <f aca="false">'Electrical Safety'!J55</f>
        <v>0</v>
      </c>
      <c r="H28" s="36" t="n">
        <f aca="false">'Electrical Safety'!J56</f>
        <v>0</v>
      </c>
    </row>
    <row r="29" customFormat="false" ht="15" hidden="false" customHeight="false" outlineLevel="0" collapsed="false">
      <c r="B29" s="39" t="s">
        <v>26</v>
      </c>
      <c r="C29" s="29" t="n">
        <f aca="false">'Grain Handling Facilities'!I63</f>
        <v>0</v>
      </c>
      <c r="D29" s="30" t="n">
        <f aca="false">'Grain Handling Facilities'!I64</f>
        <v>0</v>
      </c>
      <c r="E29" s="31" t="n">
        <f aca="false">'Grain Handling Facilities'!I65</f>
        <v>0</v>
      </c>
      <c r="F29" s="32" t="n">
        <f aca="false">'Grain Handling Facilities'!I66</f>
        <v>0</v>
      </c>
      <c r="G29" s="33" t="n">
        <f aca="false">'Grain Handling Facilities'!I67</f>
        <v>0</v>
      </c>
      <c r="H29" s="40" t="n">
        <f aca="false">'Grain Handling Facilities'!I68</f>
        <v>0</v>
      </c>
    </row>
    <row r="30" customFormat="false" ht="15" hidden="false" customHeight="false" outlineLevel="0" collapsed="false">
      <c r="B30" s="41" t="s">
        <v>27</v>
      </c>
      <c r="C30" s="42" t="n">
        <f aca="false">AVERAGE(C15:C29)</f>
        <v>0</v>
      </c>
      <c r="D30" s="42" t="n">
        <f aca="false">AVERAGE(D15:D29)</f>
        <v>0</v>
      </c>
      <c r="E30" s="42" t="n">
        <f aca="false">AVERAGE(E15:E29)</f>
        <v>0</v>
      </c>
      <c r="F30" s="42" t="n">
        <f aca="false">AVERAGE(F15:F29)</f>
        <v>0</v>
      </c>
      <c r="G30" s="42" t="n">
        <f aca="false">AVERAGE(G15:G29)</f>
        <v>0</v>
      </c>
      <c r="H30" s="43" t="n">
        <f aca="false">AVERAGE(H15:H29)</f>
        <v>0</v>
      </c>
    </row>
    <row r="31" customFormat="false" ht="14.25" hidden="false" customHeight="false" outlineLevel="0" collapsed="false">
      <c r="C31" s="2"/>
    </row>
    <row r="78" customFormat="false" ht="14.25" hidden="false" customHeight="false" outlineLevel="0" collapsed="false">
      <c r="B78" s="1" t="s">
        <v>28</v>
      </c>
    </row>
    <row r="79" customFormat="false" ht="14.25" hidden="false" customHeight="false" outlineLevel="0" collapsed="false">
      <c r="B79" s="1" t="s">
        <v>29</v>
      </c>
    </row>
    <row r="80" customFormat="false" ht="14.25" hidden="false" customHeight="false" outlineLevel="0" collapsed="false">
      <c r="B80" s="1" t="s">
        <v>30</v>
      </c>
    </row>
    <row r="81" customFormat="false" ht="14.25" hidden="false" customHeight="false" outlineLevel="0" collapsed="false">
      <c r="B81" s="1" t="s">
        <v>31</v>
      </c>
    </row>
  </sheetData>
  <mergeCells count="2">
    <mergeCell ref="B1:G1"/>
    <mergeCell ref="H13:H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K81"/>
  <sheetViews>
    <sheetView showFormulas="false" showGridLines="false" showRowColHeaders="true" showZeros="true" rightToLeft="false" tabSelected="false" showOutlineSymbols="true" defaultGridColor="true" view="normal" topLeftCell="A5" colorId="64" zoomScale="50" zoomScaleNormal="50" zoomScalePageLayoutView="100" workbookViewId="0">
      <selection pane="topLeft" activeCell="G3" activeCellId="0" sqref="G3"/>
    </sheetView>
  </sheetViews>
  <sheetFormatPr defaultColWidth="11.4453125" defaultRowHeight="14.25" zeroHeight="false" outlineLevelRow="0" outlineLevelCol="0"/>
  <cols>
    <col collapsed="false" customWidth="true" hidden="false" outlineLevel="0" max="3" min="3" style="1" width="16.89"/>
    <col collapsed="false" customWidth="true" hidden="false" outlineLevel="0" max="4" min="4" style="1" width="75.88"/>
    <col collapsed="false" customWidth="false" hidden="false" outlineLevel="0" max="5" min="5" style="44" width="11.44"/>
    <col collapsed="false" customWidth="true" hidden="false" outlineLevel="0" max="6" min="6" style="57" width="57"/>
    <col collapsed="false" customWidth="true" hidden="false" outlineLevel="0" max="7" min="7" style="1" width="32.88"/>
    <col collapsed="false" customWidth="true" hidden="false" outlineLevel="0" max="11" min="11" style="1" width="16.44"/>
  </cols>
  <sheetData>
    <row r="2" customFormat="false" ht="45" hidden="false" customHeight="true" outlineLevel="0" collapsed="false">
      <c r="C2" s="362" t="s">
        <v>368</v>
      </c>
      <c r="D2" s="362"/>
      <c r="E2" s="362"/>
      <c r="F2" s="362"/>
    </row>
    <row r="3" customFormat="false" ht="50.25" hidden="false" customHeight="true" outlineLevel="0" collapsed="false">
      <c r="C3" s="362" t="s">
        <v>369</v>
      </c>
      <c r="D3" s="362"/>
      <c r="E3" s="362"/>
      <c r="F3" s="362"/>
    </row>
    <row r="8" s="363" customFormat="true" ht="15" hidden="false" customHeight="false" outlineLevel="0" collapsed="false">
      <c r="A8" s="1"/>
      <c r="B8" s="1"/>
      <c r="C8" s="1"/>
      <c r="D8" s="1"/>
      <c r="E8" s="44"/>
      <c r="F8" s="57"/>
      <c r="G8" s="1"/>
      <c r="H8" s="1"/>
      <c r="I8" s="1"/>
      <c r="J8" s="1"/>
      <c r="K8" s="1"/>
    </row>
    <row r="9" customFormat="false" ht="15" hidden="false" customHeight="false" outlineLevel="0" collapsed="false">
      <c r="C9" s="364" t="s">
        <v>34</v>
      </c>
      <c r="D9" s="365" t="s">
        <v>35</v>
      </c>
      <c r="E9" s="366" t="s">
        <v>36</v>
      </c>
      <c r="F9" s="367" t="s">
        <v>37</v>
      </c>
      <c r="G9" s="368" t="s">
        <v>370</v>
      </c>
    </row>
    <row r="10" customFormat="false" ht="76.5" hidden="false" customHeight="true" outlineLevel="0" collapsed="false">
      <c r="C10" s="369" t="s">
        <v>5</v>
      </c>
      <c r="D10" s="370" t="s">
        <v>199</v>
      </c>
      <c r="E10" s="371"/>
      <c r="F10" s="372" t="s">
        <v>39</v>
      </c>
      <c r="G10" s="373"/>
    </row>
    <row r="11" customFormat="false" ht="14.25" hidden="false" customHeight="false" outlineLevel="0" collapsed="false">
      <c r="C11" s="369"/>
      <c r="D11" s="370"/>
      <c r="E11" s="371"/>
      <c r="F11" s="372"/>
      <c r="G11" s="373"/>
    </row>
    <row r="12" customFormat="false" ht="4.5" hidden="false" customHeight="true" outlineLevel="0" collapsed="false">
      <c r="C12" s="369"/>
      <c r="D12" s="370"/>
      <c r="E12" s="371"/>
      <c r="F12" s="372"/>
      <c r="G12" s="373"/>
    </row>
    <row r="13" customFormat="false" ht="15" hidden="true" customHeight="true" outlineLevel="0" collapsed="false">
      <c r="C13" s="369"/>
      <c r="D13" s="370"/>
      <c r="E13" s="371"/>
      <c r="F13" s="372"/>
      <c r="G13" s="374"/>
    </row>
    <row r="14" customFormat="false" ht="14.25" hidden="false" customHeight="false" outlineLevel="0" collapsed="false">
      <c r="C14" s="369"/>
      <c r="D14" s="375" t="s">
        <v>42</v>
      </c>
      <c r="E14" s="376"/>
      <c r="F14" s="372"/>
      <c r="G14" s="374"/>
    </row>
    <row r="15" customFormat="false" ht="14.25" hidden="false" customHeight="false" outlineLevel="0" collapsed="false">
      <c r="C15" s="369"/>
      <c r="D15" s="375" t="s">
        <v>371</v>
      </c>
      <c r="E15" s="376"/>
      <c r="F15" s="372"/>
      <c r="G15" s="374"/>
    </row>
    <row r="16" customFormat="false" ht="14.25" hidden="false" customHeight="false" outlineLevel="0" collapsed="false">
      <c r="C16" s="369"/>
      <c r="D16" s="377" t="s">
        <v>372</v>
      </c>
      <c r="E16" s="376"/>
      <c r="F16" s="372"/>
      <c r="G16" s="374"/>
    </row>
    <row r="17" customFormat="false" ht="14.25" hidden="false" customHeight="false" outlineLevel="0" collapsed="false">
      <c r="C17" s="369"/>
      <c r="D17" s="377" t="s">
        <v>373</v>
      </c>
      <c r="E17" s="376"/>
      <c r="F17" s="372"/>
      <c r="G17" s="374"/>
    </row>
    <row r="18" customFormat="false" ht="14.25" hidden="false" customHeight="false" outlineLevel="0" collapsed="false">
      <c r="C18" s="369"/>
      <c r="D18" s="377" t="s">
        <v>374</v>
      </c>
      <c r="E18" s="376"/>
      <c r="F18" s="372"/>
      <c r="G18" s="374"/>
    </row>
    <row r="19" customFormat="false" ht="14.25" hidden="false" customHeight="false" outlineLevel="0" collapsed="false">
      <c r="C19" s="369"/>
      <c r="D19" s="377" t="s">
        <v>375</v>
      </c>
      <c r="E19" s="376"/>
      <c r="F19" s="372"/>
      <c r="G19" s="374"/>
    </row>
    <row r="20" customFormat="false" ht="14.25" hidden="false" customHeight="false" outlineLevel="0" collapsed="false">
      <c r="C20" s="369"/>
      <c r="D20" s="377" t="s">
        <v>376</v>
      </c>
      <c r="E20" s="376"/>
      <c r="F20" s="372"/>
      <c r="G20" s="374"/>
    </row>
    <row r="21" customFormat="false" ht="14.25" hidden="false" customHeight="false" outlineLevel="0" collapsed="false">
      <c r="C21" s="369"/>
      <c r="D21" s="377" t="s">
        <v>377</v>
      </c>
      <c r="E21" s="376"/>
      <c r="F21" s="372"/>
      <c r="G21" s="374"/>
    </row>
    <row r="22" customFormat="false" ht="14.25" hidden="false" customHeight="false" outlineLevel="0" collapsed="false">
      <c r="C22" s="369"/>
      <c r="D22" s="377" t="s">
        <v>378</v>
      </c>
      <c r="E22" s="376"/>
      <c r="F22" s="372"/>
      <c r="G22" s="374"/>
    </row>
    <row r="23" customFormat="false" ht="14.25" hidden="false" customHeight="false" outlineLevel="0" collapsed="false">
      <c r="C23" s="369"/>
      <c r="D23" s="377" t="s">
        <v>379</v>
      </c>
      <c r="E23" s="376"/>
      <c r="F23" s="372"/>
      <c r="G23" s="374"/>
    </row>
    <row r="24" customFormat="false" ht="14.25" hidden="false" customHeight="false" outlineLevel="0" collapsed="false">
      <c r="C24" s="369"/>
      <c r="D24" s="375" t="s">
        <v>380</v>
      </c>
      <c r="E24" s="376"/>
      <c r="F24" s="372"/>
      <c r="G24" s="374"/>
    </row>
    <row r="25" customFormat="false" ht="14.25" hidden="false" customHeight="false" outlineLevel="0" collapsed="false">
      <c r="C25" s="369"/>
      <c r="D25" s="377" t="s">
        <v>381</v>
      </c>
      <c r="E25" s="376"/>
      <c r="F25" s="372"/>
      <c r="G25" s="374"/>
    </row>
    <row r="26" customFormat="false" ht="14.25" hidden="false" customHeight="false" outlineLevel="0" collapsed="false">
      <c r="C26" s="369"/>
      <c r="D26" s="377" t="s">
        <v>382</v>
      </c>
      <c r="E26" s="376"/>
      <c r="F26" s="372"/>
      <c r="G26" s="374"/>
    </row>
    <row r="27" customFormat="false" ht="14.25" hidden="false" customHeight="false" outlineLevel="0" collapsed="false">
      <c r="C27" s="369"/>
      <c r="D27" s="377" t="s">
        <v>383</v>
      </c>
      <c r="E27" s="376"/>
      <c r="F27" s="372"/>
      <c r="G27" s="374"/>
    </row>
    <row r="28" customFormat="false" ht="14.25" hidden="false" customHeight="false" outlineLevel="0" collapsed="false">
      <c r="C28" s="369"/>
      <c r="D28" s="377" t="s">
        <v>384</v>
      </c>
      <c r="E28" s="376"/>
      <c r="F28" s="372"/>
      <c r="G28" s="374"/>
    </row>
    <row r="29" customFormat="false" ht="14.25" hidden="false" customHeight="false" outlineLevel="0" collapsed="false">
      <c r="C29" s="369"/>
      <c r="D29" s="377" t="s">
        <v>385</v>
      </c>
      <c r="E29" s="376"/>
      <c r="F29" s="372"/>
      <c r="G29" s="374"/>
    </row>
    <row r="30" customFormat="false" ht="28.5" hidden="false" customHeight="false" outlineLevel="0" collapsed="false">
      <c r="C30" s="369"/>
      <c r="D30" s="377" t="s">
        <v>386</v>
      </c>
      <c r="E30" s="376"/>
      <c r="F30" s="372"/>
      <c r="G30" s="374"/>
    </row>
    <row r="31" customFormat="false" ht="28.5" hidden="false" customHeight="false" outlineLevel="0" collapsed="false">
      <c r="C31" s="369"/>
      <c r="D31" s="377" t="s">
        <v>387</v>
      </c>
      <c r="E31" s="376"/>
      <c r="F31" s="372"/>
      <c r="G31" s="374"/>
    </row>
    <row r="32" customFormat="false" ht="59.25" hidden="false" customHeight="true" outlineLevel="0" collapsed="false">
      <c r="C32" s="369"/>
      <c r="D32" s="378" t="s">
        <v>388</v>
      </c>
      <c r="E32" s="379"/>
      <c r="F32" s="372"/>
      <c r="G32" s="374"/>
    </row>
    <row r="33" customFormat="false" ht="32.25" hidden="false" customHeight="true" outlineLevel="0" collapsed="false">
      <c r="A33" s="363"/>
      <c r="B33" s="363"/>
      <c r="C33" s="369"/>
      <c r="D33" s="375" t="s">
        <v>389</v>
      </c>
      <c r="E33" s="380"/>
      <c r="F33" s="372"/>
      <c r="G33" s="381"/>
      <c r="H33" s="363"/>
      <c r="I33" s="363"/>
      <c r="J33" s="363"/>
      <c r="K33" s="363"/>
    </row>
    <row r="34" customFormat="false" ht="32.25" hidden="false" customHeight="true" outlineLevel="0" collapsed="false">
      <c r="A34" s="363"/>
      <c r="B34" s="363"/>
      <c r="C34" s="369"/>
      <c r="D34" s="375" t="s">
        <v>390</v>
      </c>
      <c r="E34" s="380"/>
      <c r="F34" s="372"/>
      <c r="G34" s="381"/>
      <c r="H34" s="363"/>
      <c r="I34" s="363"/>
      <c r="J34" s="363"/>
      <c r="K34" s="363"/>
    </row>
    <row r="35" customFormat="false" ht="32.25" hidden="false" customHeight="true" outlineLevel="0" collapsed="false">
      <c r="A35" s="363"/>
      <c r="B35" s="363"/>
      <c r="C35" s="369"/>
      <c r="D35" s="382" t="s">
        <v>391</v>
      </c>
      <c r="E35" s="383"/>
      <c r="F35" s="384"/>
      <c r="G35" s="385"/>
      <c r="H35" s="363"/>
      <c r="I35" s="363"/>
      <c r="J35" s="363"/>
      <c r="K35" s="363"/>
    </row>
    <row r="36" customFormat="false" ht="27" hidden="false" customHeight="true" outlineLevel="0" collapsed="false">
      <c r="C36" s="177" t="s">
        <v>392</v>
      </c>
      <c r="D36" s="206" t="s">
        <v>393</v>
      </c>
      <c r="E36" s="112"/>
      <c r="F36" s="207" t="s">
        <v>54</v>
      </c>
      <c r="G36" s="386"/>
    </row>
    <row r="37" customFormat="false" ht="14.25" hidden="false" customHeight="false" outlineLevel="0" collapsed="false">
      <c r="C37" s="177"/>
      <c r="D37" s="182" t="s">
        <v>394</v>
      </c>
      <c r="E37" s="68"/>
      <c r="F37" s="207"/>
      <c r="G37" s="387"/>
    </row>
    <row r="38" customFormat="false" ht="14.25" hidden="false" customHeight="false" outlineLevel="0" collapsed="false">
      <c r="C38" s="177"/>
      <c r="D38" s="182" t="s">
        <v>395</v>
      </c>
      <c r="E38" s="68"/>
      <c r="F38" s="207"/>
      <c r="G38" s="387"/>
    </row>
    <row r="39" customFormat="false" ht="14.25" hidden="false" customHeight="false" outlineLevel="0" collapsed="false">
      <c r="C39" s="177"/>
      <c r="D39" s="182" t="s">
        <v>396</v>
      </c>
      <c r="E39" s="68"/>
      <c r="F39" s="207"/>
      <c r="G39" s="387"/>
    </row>
    <row r="40" customFormat="false" ht="14.25" hidden="false" customHeight="false" outlineLevel="0" collapsed="false">
      <c r="C40" s="177"/>
      <c r="D40" s="182" t="s">
        <v>397</v>
      </c>
      <c r="E40" s="68"/>
      <c r="F40" s="207"/>
      <c r="G40" s="387"/>
    </row>
    <row r="41" customFormat="false" ht="14.25" hidden="false" customHeight="false" outlineLevel="0" collapsed="false">
      <c r="C41" s="177"/>
      <c r="D41" s="182" t="s">
        <v>398</v>
      </c>
      <c r="E41" s="68"/>
      <c r="F41" s="207"/>
      <c r="G41" s="387"/>
    </row>
    <row r="42" customFormat="false" ht="14.25" hidden="false" customHeight="false" outlineLevel="0" collapsed="false">
      <c r="C42" s="177"/>
      <c r="D42" s="182" t="s">
        <v>399</v>
      </c>
      <c r="E42" s="68"/>
      <c r="F42" s="207"/>
      <c r="G42" s="387"/>
    </row>
    <row r="43" customFormat="false" ht="14.25" hidden="false" customHeight="false" outlineLevel="0" collapsed="false">
      <c r="C43" s="177"/>
      <c r="D43" s="182" t="s">
        <v>400</v>
      </c>
      <c r="E43" s="68"/>
      <c r="F43" s="207"/>
      <c r="G43" s="387"/>
    </row>
    <row r="44" customFormat="false" ht="14.25" hidden="false" customHeight="false" outlineLevel="0" collapsed="false">
      <c r="C44" s="177"/>
      <c r="D44" s="182" t="s">
        <v>401</v>
      </c>
      <c r="E44" s="68"/>
      <c r="F44" s="207"/>
      <c r="G44" s="387"/>
    </row>
    <row r="45" customFormat="false" ht="14.25" hidden="false" customHeight="false" outlineLevel="0" collapsed="false">
      <c r="C45" s="177"/>
      <c r="D45" s="182" t="s">
        <v>402</v>
      </c>
      <c r="E45" s="68"/>
      <c r="F45" s="207"/>
      <c r="G45" s="387"/>
    </row>
    <row r="46" customFormat="false" ht="14.25" hidden="false" customHeight="false" outlineLevel="0" collapsed="false">
      <c r="C46" s="177"/>
      <c r="D46" s="182" t="s">
        <v>403</v>
      </c>
      <c r="E46" s="68"/>
      <c r="F46" s="207"/>
      <c r="G46" s="387"/>
    </row>
    <row r="47" customFormat="false" ht="14.25" hidden="false" customHeight="false" outlineLevel="0" collapsed="false">
      <c r="C47" s="177"/>
      <c r="D47" s="182" t="s">
        <v>404</v>
      </c>
      <c r="E47" s="68"/>
      <c r="F47" s="207"/>
      <c r="G47" s="387"/>
    </row>
    <row r="48" customFormat="false" ht="14.25" hidden="false" customHeight="false" outlineLevel="0" collapsed="false">
      <c r="C48" s="177"/>
      <c r="D48" s="388" t="s">
        <v>405</v>
      </c>
      <c r="E48" s="68"/>
      <c r="F48" s="207"/>
      <c r="G48" s="387"/>
    </row>
    <row r="49" customFormat="false" ht="14.25" hidden="false" customHeight="false" outlineLevel="0" collapsed="false">
      <c r="C49" s="177"/>
      <c r="D49" s="389" t="s">
        <v>406</v>
      </c>
      <c r="E49" s="68"/>
      <c r="F49" s="207"/>
      <c r="G49" s="387"/>
    </row>
    <row r="50" customFormat="false" ht="14.25" hidden="false" customHeight="false" outlineLevel="0" collapsed="false">
      <c r="C50" s="177"/>
      <c r="D50" s="390" t="s">
        <v>407</v>
      </c>
      <c r="E50" s="65"/>
      <c r="F50" s="207"/>
      <c r="G50" s="387"/>
    </row>
    <row r="51" customFormat="false" ht="14.25" hidden="false" customHeight="false" outlineLevel="0" collapsed="false">
      <c r="C51" s="177"/>
      <c r="D51" s="391" t="s">
        <v>408</v>
      </c>
      <c r="E51" s="65"/>
      <c r="F51" s="207"/>
      <c r="G51" s="387"/>
    </row>
    <row r="52" customFormat="false" ht="14.25" hidden="false" customHeight="false" outlineLevel="0" collapsed="false">
      <c r="C52" s="177"/>
      <c r="D52" s="391" t="s">
        <v>409</v>
      </c>
      <c r="E52" s="65"/>
      <c r="F52" s="207"/>
      <c r="G52" s="387"/>
    </row>
    <row r="53" customFormat="false" ht="28.5" hidden="false" customHeight="false" outlineLevel="0" collapsed="false">
      <c r="C53" s="177"/>
      <c r="D53" s="392" t="s">
        <v>410</v>
      </c>
      <c r="E53" s="65"/>
      <c r="F53" s="207"/>
      <c r="G53" s="387"/>
    </row>
    <row r="54" customFormat="false" ht="28.5" hidden="false" customHeight="false" outlineLevel="0" collapsed="false">
      <c r="C54" s="177"/>
      <c r="D54" s="393" t="s">
        <v>411</v>
      </c>
      <c r="E54" s="65"/>
      <c r="F54" s="207"/>
      <c r="G54" s="387"/>
    </row>
    <row r="55" customFormat="false" ht="15" hidden="false" customHeight="false" outlineLevel="0" collapsed="false">
      <c r="C55" s="177"/>
      <c r="D55" s="394" t="s">
        <v>412</v>
      </c>
      <c r="E55" s="395"/>
      <c r="F55" s="207"/>
      <c r="G55" s="396"/>
    </row>
    <row r="56" customFormat="false" ht="45" hidden="false" customHeight="true" outlineLevel="0" collapsed="false">
      <c r="C56" s="397" t="s">
        <v>413</v>
      </c>
      <c r="D56" s="398" t="s">
        <v>414</v>
      </c>
      <c r="E56" s="399"/>
      <c r="F56" s="400" t="s">
        <v>60</v>
      </c>
      <c r="G56" s="401"/>
    </row>
    <row r="57" customFormat="false" ht="57.75" hidden="false" customHeight="true" outlineLevel="0" collapsed="false">
      <c r="C57" s="397"/>
      <c r="D57" s="402" t="s">
        <v>415</v>
      </c>
      <c r="E57" s="376"/>
      <c r="F57" s="400"/>
      <c r="G57" s="374"/>
    </row>
    <row r="58" customFormat="false" ht="28.5" hidden="false" customHeight="false" outlineLevel="0" collapsed="false">
      <c r="C58" s="397"/>
      <c r="D58" s="402" t="s">
        <v>416</v>
      </c>
      <c r="E58" s="376"/>
      <c r="F58" s="400"/>
      <c r="G58" s="374"/>
    </row>
    <row r="59" customFormat="false" ht="14.25" hidden="false" customHeight="false" outlineLevel="0" collapsed="false">
      <c r="C59" s="397"/>
      <c r="D59" s="402" t="s">
        <v>417</v>
      </c>
      <c r="E59" s="376"/>
      <c r="F59" s="400"/>
      <c r="G59" s="374"/>
    </row>
    <row r="60" customFormat="false" ht="14.25" hidden="false" customHeight="false" outlineLevel="0" collapsed="false">
      <c r="C60" s="397"/>
      <c r="D60" s="402" t="s">
        <v>418</v>
      </c>
      <c r="E60" s="376"/>
      <c r="F60" s="400"/>
      <c r="G60" s="374"/>
    </row>
    <row r="61" customFormat="false" ht="28.5" hidden="false" customHeight="false" outlineLevel="0" collapsed="false">
      <c r="C61" s="397"/>
      <c r="D61" s="402" t="s">
        <v>419</v>
      </c>
      <c r="E61" s="376"/>
      <c r="F61" s="400"/>
      <c r="G61" s="374"/>
    </row>
    <row r="62" customFormat="false" ht="29.25" hidden="false" customHeight="false" outlineLevel="0" collapsed="false">
      <c r="C62" s="397"/>
      <c r="D62" s="403" t="s">
        <v>420</v>
      </c>
      <c r="E62" s="404"/>
      <c r="F62" s="400"/>
      <c r="G62" s="405"/>
    </row>
    <row r="63" customFormat="false" ht="45" hidden="false" customHeight="true" outlineLevel="0" collapsed="false">
      <c r="C63" s="177" t="s">
        <v>143</v>
      </c>
      <c r="D63" s="406" t="s">
        <v>421</v>
      </c>
      <c r="E63" s="112"/>
      <c r="F63" s="207" t="s">
        <v>67</v>
      </c>
      <c r="G63" s="386"/>
    </row>
    <row r="64" customFormat="false" ht="42.75" hidden="false" customHeight="false" outlineLevel="0" collapsed="false">
      <c r="C64" s="177"/>
      <c r="D64" s="407" t="s">
        <v>422</v>
      </c>
      <c r="E64" s="131"/>
      <c r="F64" s="207"/>
      <c r="G64" s="387"/>
    </row>
    <row r="65" customFormat="false" ht="14.25" hidden="false" customHeight="false" outlineLevel="0" collapsed="false">
      <c r="C65" s="177"/>
      <c r="D65" s="408" t="s">
        <v>423</v>
      </c>
      <c r="E65" s="68"/>
      <c r="F65" s="207"/>
      <c r="G65" s="387"/>
    </row>
    <row r="66" customFormat="false" ht="14.25" hidden="false" customHeight="false" outlineLevel="0" collapsed="false">
      <c r="C66" s="177"/>
      <c r="D66" s="409" t="s">
        <v>424</v>
      </c>
      <c r="E66" s="68"/>
      <c r="F66" s="207"/>
      <c r="G66" s="387"/>
    </row>
    <row r="67" customFormat="false" ht="14.25" hidden="false" customHeight="false" outlineLevel="0" collapsed="false">
      <c r="C67" s="177"/>
      <c r="D67" s="410" t="s">
        <v>425</v>
      </c>
      <c r="E67" s="68"/>
      <c r="F67" s="207"/>
      <c r="G67" s="387"/>
    </row>
    <row r="68" customFormat="false" ht="43.5" hidden="false" customHeight="false" outlineLevel="0" collapsed="false">
      <c r="C68" s="177"/>
      <c r="D68" s="218" t="s">
        <v>426</v>
      </c>
      <c r="E68" s="70"/>
      <c r="F68" s="207"/>
      <c r="G68" s="396"/>
    </row>
    <row r="69" customFormat="false" ht="28.5" hidden="false" customHeight="true" outlineLevel="0" collapsed="false">
      <c r="C69" s="411" t="s">
        <v>427</v>
      </c>
      <c r="D69" s="412" t="s">
        <v>428</v>
      </c>
      <c r="E69" s="413"/>
      <c r="F69" s="414" t="s">
        <v>69</v>
      </c>
      <c r="G69" s="401"/>
    </row>
    <row r="70" customFormat="false" ht="14.25" hidden="false" customHeight="false" outlineLevel="0" collapsed="false">
      <c r="C70" s="411"/>
      <c r="D70" s="415" t="s">
        <v>429</v>
      </c>
      <c r="E70" s="376"/>
      <c r="F70" s="414"/>
      <c r="G70" s="374"/>
    </row>
    <row r="71" customFormat="false" ht="28.5" hidden="false" customHeight="false" outlineLevel="0" collapsed="false">
      <c r="C71" s="411"/>
      <c r="D71" s="402" t="s">
        <v>430</v>
      </c>
      <c r="E71" s="376"/>
      <c r="F71" s="414"/>
      <c r="G71" s="374"/>
    </row>
    <row r="72" customFormat="false" ht="43.5" hidden="false" customHeight="false" outlineLevel="0" collapsed="false">
      <c r="C72" s="411"/>
      <c r="D72" s="403" t="s">
        <v>431</v>
      </c>
      <c r="E72" s="404"/>
      <c r="F72" s="414"/>
      <c r="G72" s="405"/>
    </row>
    <row r="75" customFormat="false" ht="28.5" hidden="false" customHeight="false" outlineLevel="0" collapsed="false">
      <c r="F75" s="296"/>
      <c r="G75" s="139" t="s">
        <v>28</v>
      </c>
      <c r="H75" s="139" t="s">
        <v>29</v>
      </c>
      <c r="I75" s="139" t="s">
        <v>30</v>
      </c>
      <c r="J75" s="139" t="s">
        <v>31</v>
      </c>
      <c r="K75" s="139"/>
    </row>
    <row r="76" customFormat="false" ht="14.25" hidden="false" customHeight="false" outlineLevel="0" collapsed="false">
      <c r="F76" s="297" t="s">
        <v>5</v>
      </c>
      <c r="G76" s="84" t="n">
        <f aca="false">COUNTIF(E10:E32,"Not at all")/21</f>
        <v>0</v>
      </c>
      <c r="H76" s="84" t="n">
        <f aca="false">COUNTIF(E10:E32,"Partially achieved")/21</f>
        <v>0</v>
      </c>
      <c r="I76" s="84" t="n">
        <f aca="false">COUNTIF(E10:E32,"Totally achieved")/21</f>
        <v>0</v>
      </c>
      <c r="J76" s="84" t="n">
        <f aca="false">COUNTIF(E10:E32,"Not applicable")/21</f>
        <v>0</v>
      </c>
      <c r="K76" s="84"/>
    </row>
    <row r="77" customFormat="false" ht="14.25" hidden="false" customHeight="false" outlineLevel="0" collapsed="false">
      <c r="F77" s="297" t="s">
        <v>52</v>
      </c>
      <c r="G77" s="84" t="n">
        <f aca="false">COUNTIF(E36:E46,"Not at all")/19</f>
        <v>0</v>
      </c>
      <c r="H77" s="84" t="n">
        <f aca="false">COUNTIF(E36:E46,"Partially achieved")/19</f>
        <v>0</v>
      </c>
      <c r="I77" s="84" t="n">
        <f aca="false">COUNTIF(E36:E46,"Totally achieved")/19</f>
        <v>0</v>
      </c>
      <c r="J77" s="84" t="n">
        <f aca="false">COUNTIF(E36:E46,"Not applicable")/19</f>
        <v>0</v>
      </c>
      <c r="K77" s="84"/>
    </row>
    <row r="78" customFormat="false" ht="14.25" hidden="false" customHeight="false" outlineLevel="0" collapsed="false">
      <c r="F78" s="297" t="s">
        <v>58</v>
      </c>
      <c r="G78" s="84" t="n">
        <f aca="false">COUNTIF(E56:E62,"Not at all")/7</f>
        <v>0</v>
      </c>
      <c r="H78" s="84" t="n">
        <f aca="false">COUNTIF(E56:E62,"Partially achieved")/7</f>
        <v>0</v>
      </c>
      <c r="I78" s="84" t="n">
        <f aca="false">COUNTIF(E56:E62,"Totally achieved")/7</f>
        <v>0</v>
      </c>
      <c r="J78" s="84" t="n">
        <f aca="false">COUNTIF(E56:E62,"Not applicable")/7</f>
        <v>0</v>
      </c>
      <c r="K78" s="84"/>
    </row>
    <row r="79" customFormat="false" ht="14.25" hidden="false" customHeight="false" outlineLevel="0" collapsed="false">
      <c r="F79" s="297" t="s">
        <v>65</v>
      </c>
      <c r="G79" s="84" t="n">
        <f aca="false">COUNTIF(E63:E68,"Not at all")/6</f>
        <v>0</v>
      </c>
      <c r="H79" s="84" t="n">
        <f aca="false">COUNTIF(E63:E68,"Partially achieved")/6</f>
        <v>0</v>
      </c>
      <c r="I79" s="84" t="n">
        <f aca="false">COUNTIF(E63:E68,"Totally achieved")/6</f>
        <v>0</v>
      </c>
      <c r="J79" s="84" t="n">
        <f aca="false">COUNTIF(E63:E68,"Not applicable")/6</f>
        <v>0</v>
      </c>
      <c r="K79" s="84"/>
    </row>
    <row r="80" customFormat="false" ht="14.25" hidden="false" customHeight="false" outlineLevel="0" collapsed="false">
      <c r="F80" s="297" t="s">
        <v>9</v>
      </c>
      <c r="G80" s="84" t="n">
        <f aca="false">COUNTIF(E69,"Not at all")/4</f>
        <v>0</v>
      </c>
      <c r="H80" s="84" t="n">
        <f aca="false">COUNTIF(E69,"Partially achieved")/4</f>
        <v>0</v>
      </c>
      <c r="I80" s="84" t="n">
        <f aca="false">COUNTIF(E69,"Totally achieved")/4</f>
        <v>0</v>
      </c>
      <c r="J80" s="84" t="n">
        <f aca="false">COUNTIF(E69,"Not applicable")/4</f>
        <v>0</v>
      </c>
      <c r="K80" s="84"/>
    </row>
    <row r="81" customFormat="false" ht="18" hidden="false" customHeight="true" outlineLevel="0" collapsed="false">
      <c r="F81" s="416" t="s">
        <v>10</v>
      </c>
      <c r="G81" s="416"/>
      <c r="H81" s="416"/>
      <c r="I81" s="224" t="n">
        <f aca="false">COUNTIF(E10:E69,"Totally achieved")/57</f>
        <v>0</v>
      </c>
    </row>
  </sheetData>
  <mergeCells count="16">
    <mergeCell ref="C2:F2"/>
    <mergeCell ref="C3:F3"/>
    <mergeCell ref="C10:C35"/>
    <mergeCell ref="D10:D13"/>
    <mergeCell ref="E10:E13"/>
    <mergeCell ref="F10:F34"/>
    <mergeCell ref="G10:G12"/>
    <mergeCell ref="C36:C55"/>
    <mergeCell ref="F36:F55"/>
    <mergeCell ref="C56:C62"/>
    <mergeCell ref="F56:F62"/>
    <mergeCell ref="C63:C68"/>
    <mergeCell ref="F63:F68"/>
    <mergeCell ref="C69:C72"/>
    <mergeCell ref="F69:F72"/>
    <mergeCell ref="F81:H81"/>
  </mergeCells>
  <dataValidations count="2">
    <dataValidation allowBlank="false" errorStyle="stop" operator="between" showDropDown="false" showErrorMessage="true" showInputMessage="true" sqref="E14" type="list">
      <formula1>Criteria</formula1>
      <formula2>0</formula2>
    </dataValidation>
    <dataValidation allowBlank="false" errorStyle="stop" operator="between" showDropDown="false" showErrorMessage="true" showInputMessage="true" sqref="E10 E16:E23 E25:E35 E37:E72"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K40"/>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U26" activeCellId="0" sqref="U26"/>
    </sheetView>
  </sheetViews>
  <sheetFormatPr defaultColWidth="11.4453125" defaultRowHeight="14.25" zeroHeight="false" outlineLevelRow="0" outlineLevelCol="0"/>
  <cols>
    <col collapsed="false" customWidth="true" hidden="false" outlineLevel="0" max="3" min="3" style="1" width="17.11"/>
    <col collapsed="false" customWidth="true" hidden="false" outlineLevel="0" max="4" min="4" style="1" width="92.11"/>
    <col collapsed="false" customWidth="false" hidden="false" outlineLevel="0" max="5" min="5" style="44" width="11.44"/>
    <col collapsed="false" customWidth="true" hidden="false" outlineLevel="0" max="6" min="6" style="1" width="25"/>
  </cols>
  <sheetData>
    <row r="2" customFormat="false" ht="66.75" hidden="false" customHeight="true" outlineLevel="0" collapsed="false">
      <c r="D2" s="45" t="s">
        <v>432</v>
      </c>
    </row>
    <row r="4" customFormat="false" ht="15" hidden="false" customHeight="false" outlineLevel="0" collapsed="false"/>
    <row r="5" customFormat="false" ht="14.25" hidden="false" customHeight="false" outlineLevel="0" collapsed="false">
      <c r="C5" s="417" t="s">
        <v>34</v>
      </c>
      <c r="D5" s="418" t="s">
        <v>35</v>
      </c>
      <c r="E5" s="419" t="s">
        <v>36</v>
      </c>
      <c r="F5" s="418" t="s">
        <v>37</v>
      </c>
    </row>
    <row r="6" customFormat="false" ht="75" hidden="false" customHeight="true" outlineLevel="0" collapsed="false">
      <c r="C6" s="420" t="s">
        <v>5</v>
      </c>
      <c r="D6" s="421" t="s">
        <v>199</v>
      </c>
      <c r="E6" s="422"/>
      <c r="F6" s="423" t="s">
        <v>39</v>
      </c>
    </row>
    <row r="7" customFormat="false" ht="9" hidden="false" customHeight="true" outlineLevel="0" collapsed="false">
      <c r="C7" s="420"/>
      <c r="D7" s="421"/>
      <c r="E7" s="422"/>
      <c r="F7" s="423"/>
    </row>
    <row r="8" customFormat="false" ht="13.8" hidden="true" customHeight="false" outlineLevel="0" collapsed="false">
      <c r="C8" s="420"/>
      <c r="D8" s="421"/>
      <c r="E8" s="422"/>
      <c r="F8" s="423"/>
    </row>
    <row r="9" customFormat="false" ht="13.8" hidden="true" customHeight="false" outlineLevel="0" collapsed="false">
      <c r="C9" s="420"/>
      <c r="D9" s="421"/>
      <c r="E9" s="422"/>
      <c r="F9" s="423"/>
    </row>
    <row r="10" customFormat="false" ht="13.8" hidden="false" customHeight="false" outlineLevel="0" collapsed="false">
      <c r="C10" s="420"/>
      <c r="D10" s="424" t="s">
        <v>433</v>
      </c>
      <c r="E10" s="425"/>
      <c r="F10" s="423"/>
    </row>
    <row r="11" customFormat="false" ht="13.8" hidden="false" customHeight="false" outlineLevel="0" collapsed="false">
      <c r="C11" s="420"/>
      <c r="D11" s="424" t="s">
        <v>42</v>
      </c>
      <c r="E11" s="425"/>
      <c r="F11" s="423"/>
    </row>
    <row r="12" customFormat="false" ht="13.8" hidden="false" customHeight="false" outlineLevel="0" collapsed="false">
      <c r="C12" s="420"/>
      <c r="D12" s="426" t="s">
        <v>434</v>
      </c>
      <c r="E12" s="425"/>
      <c r="F12" s="423"/>
    </row>
    <row r="13" customFormat="false" ht="13.8" hidden="false" customHeight="false" outlineLevel="0" collapsed="false">
      <c r="C13" s="420"/>
      <c r="D13" s="427" t="s">
        <v>435</v>
      </c>
      <c r="E13" s="425"/>
      <c r="F13" s="423"/>
    </row>
    <row r="14" customFormat="false" ht="13.8" hidden="false" customHeight="false" outlineLevel="0" collapsed="false">
      <c r="C14" s="420"/>
      <c r="D14" s="427" t="s">
        <v>436</v>
      </c>
      <c r="E14" s="425"/>
      <c r="F14" s="423"/>
    </row>
    <row r="15" customFormat="false" ht="13.8" hidden="false" customHeight="false" outlineLevel="0" collapsed="false">
      <c r="C15" s="420"/>
      <c r="D15" s="427" t="s">
        <v>437</v>
      </c>
      <c r="E15" s="425"/>
      <c r="F15" s="423"/>
    </row>
    <row r="16" customFormat="false" ht="29.25" hidden="false" customHeight="false" outlineLevel="0" collapsed="false">
      <c r="C16" s="420"/>
      <c r="D16" s="428" t="s">
        <v>438</v>
      </c>
      <c r="E16" s="429"/>
      <c r="F16" s="423"/>
    </row>
    <row r="17" customFormat="false" ht="30" hidden="false" customHeight="true" outlineLevel="0" collapsed="false">
      <c r="C17" s="110" t="s">
        <v>52</v>
      </c>
      <c r="D17" s="430" t="s">
        <v>439</v>
      </c>
      <c r="E17" s="112"/>
      <c r="F17" s="113" t="s">
        <v>54</v>
      </c>
    </row>
    <row r="18" customFormat="false" ht="28.5" hidden="false" customHeight="false" outlineLevel="0" collapsed="false">
      <c r="C18" s="110"/>
      <c r="D18" s="343" t="s">
        <v>440</v>
      </c>
      <c r="E18" s="68"/>
      <c r="F18" s="113"/>
    </row>
    <row r="19" customFormat="false" ht="20.25" hidden="false" customHeight="true" outlineLevel="0" collapsed="false">
      <c r="C19" s="110"/>
      <c r="D19" s="431" t="s">
        <v>441</v>
      </c>
      <c r="E19" s="432"/>
      <c r="F19" s="113"/>
    </row>
    <row r="20" customFormat="false" ht="38.25" hidden="false" customHeight="true" outlineLevel="0" collapsed="false">
      <c r="C20" s="433" t="s">
        <v>58</v>
      </c>
      <c r="D20" s="434" t="s">
        <v>442</v>
      </c>
      <c r="E20" s="422"/>
      <c r="F20" s="423" t="s">
        <v>60</v>
      </c>
    </row>
    <row r="21" customFormat="false" ht="19.5" hidden="false" customHeight="true" outlineLevel="0" collapsed="false">
      <c r="C21" s="433"/>
      <c r="D21" s="435" t="s">
        <v>443</v>
      </c>
      <c r="E21" s="425"/>
      <c r="F21" s="423"/>
    </row>
    <row r="22" customFormat="false" ht="13.8" hidden="false" customHeight="false" outlineLevel="0" collapsed="false">
      <c r="C22" s="433"/>
      <c r="D22" s="436" t="s">
        <v>444</v>
      </c>
      <c r="E22" s="425"/>
      <c r="F22" s="423"/>
    </row>
    <row r="23" customFormat="false" ht="13.8" hidden="false" customHeight="false" outlineLevel="0" collapsed="false">
      <c r="C23" s="433"/>
      <c r="D23" s="424" t="s">
        <v>445</v>
      </c>
      <c r="E23" s="425"/>
      <c r="F23" s="423"/>
    </row>
    <row r="24" customFormat="false" ht="24.05" hidden="false" customHeight="false" outlineLevel="0" collapsed="false">
      <c r="C24" s="433"/>
      <c r="D24" s="437" t="s">
        <v>446</v>
      </c>
      <c r="E24" s="425"/>
      <c r="F24" s="423"/>
    </row>
    <row r="25" customFormat="false" ht="24.05" hidden="false" customHeight="false" outlineLevel="0" collapsed="false">
      <c r="C25" s="433"/>
      <c r="D25" s="438" t="s">
        <v>447</v>
      </c>
      <c r="E25" s="429"/>
      <c r="F25" s="423"/>
    </row>
    <row r="26" customFormat="false" ht="25.5" hidden="false" customHeight="true" outlineLevel="0" collapsed="false">
      <c r="C26" s="160" t="s">
        <v>65</v>
      </c>
      <c r="D26" s="430" t="s">
        <v>448</v>
      </c>
      <c r="E26" s="112"/>
      <c r="F26" s="207" t="s">
        <v>67</v>
      </c>
    </row>
    <row r="27" customFormat="false" ht="39" hidden="false" customHeight="true" outlineLevel="0" collapsed="false">
      <c r="C27" s="160"/>
      <c r="D27" s="114" t="s">
        <v>449</v>
      </c>
      <c r="E27" s="68"/>
      <c r="F27" s="207"/>
    </row>
    <row r="28" customFormat="false" ht="81.75" hidden="false" customHeight="true" outlineLevel="0" collapsed="false">
      <c r="C28" s="160"/>
      <c r="D28" s="439" t="s">
        <v>450</v>
      </c>
      <c r="E28" s="440"/>
      <c r="F28" s="207"/>
    </row>
    <row r="29" customFormat="false" ht="30" hidden="false" customHeight="true" outlineLevel="0" collapsed="false">
      <c r="C29" s="433" t="s">
        <v>108</v>
      </c>
      <c r="D29" s="441" t="s">
        <v>451</v>
      </c>
      <c r="E29" s="422"/>
      <c r="F29" s="423" t="s">
        <v>69</v>
      </c>
    </row>
    <row r="30" customFormat="false" ht="28.5" hidden="false" customHeight="false" outlineLevel="0" collapsed="false">
      <c r="C30" s="433"/>
      <c r="D30" s="437" t="s">
        <v>452</v>
      </c>
      <c r="E30" s="425"/>
      <c r="F30" s="423"/>
    </row>
    <row r="31" customFormat="false" ht="13.8" hidden="false" customHeight="false" outlineLevel="0" collapsed="false">
      <c r="C31" s="433"/>
      <c r="D31" s="424" t="s">
        <v>453</v>
      </c>
      <c r="E31" s="425"/>
      <c r="F31" s="423"/>
    </row>
    <row r="32" customFormat="false" ht="13.8" hidden="false" customHeight="false" outlineLevel="0" collapsed="false">
      <c r="C32" s="433"/>
      <c r="D32" s="442" t="s">
        <v>454</v>
      </c>
      <c r="E32" s="429"/>
      <c r="F32" s="423"/>
    </row>
    <row r="33" customFormat="false" ht="14.25" hidden="false" customHeight="false" outlineLevel="0" collapsed="false">
      <c r="C33" s="443"/>
      <c r="F33" s="45"/>
    </row>
    <row r="34" customFormat="false" ht="28.5" hidden="false" customHeight="false" outlineLevel="0" collapsed="false">
      <c r="F34" s="296"/>
      <c r="G34" s="139" t="s">
        <v>28</v>
      </c>
      <c r="H34" s="139" t="s">
        <v>29</v>
      </c>
      <c r="I34" s="139" t="s">
        <v>30</v>
      </c>
      <c r="J34" s="139" t="s">
        <v>31</v>
      </c>
      <c r="K34" s="139"/>
    </row>
    <row r="35" customFormat="false" ht="14.25" hidden="false" customHeight="false" outlineLevel="0" collapsed="false">
      <c r="F35" s="297" t="s">
        <v>5</v>
      </c>
      <c r="G35" s="84" t="n">
        <f aca="false">COUNTIF(E6:E16,"Not at all")/7</f>
        <v>0</v>
      </c>
      <c r="H35" s="84" t="n">
        <f aca="false">COUNTIF(E6:E16,"Partially achieved")/7</f>
        <v>0</v>
      </c>
      <c r="I35" s="84" t="n">
        <f aca="false">COUNTIF(E6:E16,"Totally achieved")/7</f>
        <v>0</v>
      </c>
      <c r="J35" s="84" t="n">
        <f aca="false">COUNTIF(E6:E16,"Not applicable")/7</f>
        <v>0</v>
      </c>
      <c r="K35" s="84"/>
    </row>
    <row r="36" customFormat="false" ht="28.5" hidden="false" customHeight="false" outlineLevel="0" collapsed="false">
      <c r="F36" s="297" t="s">
        <v>52</v>
      </c>
      <c r="G36" s="84" t="n">
        <f aca="false">COUNTIF(E17:E19,"Not at all")/3</f>
        <v>0</v>
      </c>
      <c r="H36" s="84" t="n">
        <f aca="false">COUNTIF(E17:E19,"Partially achieved")/3</f>
        <v>0</v>
      </c>
      <c r="I36" s="84" t="n">
        <f aca="false">COUNTIF(E17:E18,"Totally achieved")/3</f>
        <v>0</v>
      </c>
      <c r="J36" s="84" t="n">
        <f aca="false">COUNTIF(E17:E19,"Not applicable")/3</f>
        <v>0</v>
      </c>
      <c r="K36" s="84"/>
    </row>
    <row r="37" customFormat="false" ht="28.5" hidden="false" customHeight="false" outlineLevel="0" collapsed="false">
      <c r="F37" s="297" t="s">
        <v>58</v>
      </c>
      <c r="G37" s="84" t="n">
        <f aca="false">COUNTIF(E20:E25,"Not at all")/6</f>
        <v>0</v>
      </c>
      <c r="H37" s="84" t="n">
        <f aca="false">COUNTIF(E20:E25,"Partially achieved")/6</f>
        <v>0</v>
      </c>
      <c r="I37" s="84" t="n">
        <f aca="false">COUNTIF(E20:E25,"Totally achieved")/6</f>
        <v>0</v>
      </c>
      <c r="J37" s="84" t="n">
        <f aca="false">COUNTIF(E20:E25,"Not applicable")/6</f>
        <v>0</v>
      </c>
      <c r="K37" s="84"/>
    </row>
    <row r="38" customFormat="false" ht="28.5" hidden="false" customHeight="false" outlineLevel="0" collapsed="false">
      <c r="F38" s="297" t="s">
        <v>65</v>
      </c>
      <c r="G38" s="84" t="n">
        <f aca="false">COUNTIF(E26:E28,"Not at all")/3</f>
        <v>0</v>
      </c>
      <c r="H38" s="84" t="n">
        <f aca="false">COUNTIF(E26:E28,"Partially achieved")/3</f>
        <v>0</v>
      </c>
      <c r="I38" s="84" t="n">
        <f aca="false">COUNTIF(E26:E28,"Totally achieved")/3</f>
        <v>0</v>
      </c>
      <c r="J38" s="84" t="n">
        <f aca="false">COUNTIF(E26:E28,"Not applicable")/3</f>
        <v>0</v>
      </c>
      <c r="K38" s="84"/>
    </row>
    <row r="39" customFormat="false" ht="14.25" hidden="false" customHeight="false" outlineLevel="0" collapsed="false">
      <c r="F39" s="297" t="s">
        <v>9</v>
      </c>
      <c r="G39" s="84" t="n">
        <f aca="false">COUNTIF(E29:E32,"Not at all")/4</f>
        <v>0</v>
      </c>
      <c r="H39" s="84" t="n">
        <f aca="false">COUNTIF(E29:E32,"Partially achieved")/4</f>
        <v>0</v>
      </c>
      <c r="I39" s="84" t="n">
        <f aca="false">COUNTIF(E29:E32,"Totally achieved")/4</f>
        <v>0</v>
      </c>
      <c r="J39" s="84" t="n">
        <f aca="false">COUNTIF(E29:E32,"Not applicable")/4</f>
        <v>0</v>
      </c>
      <c r="K39" s="84"/>
    </row>
    <row r="40" customFormat="false" ht="36" hidden="false" customHeight="true" outlineLevel="0" collapsed="false">
      <c r="F40" s="298" t="s">
        <v>10</v>
      </c>
      <c r="G40" s="298"/>
      <c r="H40" s="298"/>
      <c r="I40" s="255" t="n">
        <f aca="false">IF(COUNTIF(E24,G34)+COUNTIF(E27,G34)+COUNTIF(E28,G34)+COUNTIF(E29,G34)&gt;=1,0,(COUNTIF(E6:E32,"Totally achieved")/23))</f>
        <v>0</v>
      </c>
    </row>
  </sheetData>
  <mergeCells count="13">
    <mergeCell ref="C6:C16"/>
    <mergeCell ref="D6:D9"/>
    <mergeCell ref="E6:E9"/>
    <mergeCell ref="F6:F16"/>
    <mergeCell ref="C17:C19"/>
    <mergeCell ref="F17:F19"/>
    <mergeCell ref="C20:C25"/>
    <mergeCell ref="F20:F25"/>
    <mergeCell ref="C26:C28"/>
    <mergeCell ref="F26:F28"/>
    <mergeCell ref="C29:C32"/>
    <mergeCell ref="F29:F32"/>
    <mergeCell ref="F40:H40"/>
  </mergeCells>
  <conditionalFormatting sqref="E6 E10:E32">
    <cfRule type="expression" priority="2" aboveAverage="0" equalAverage="0" bottom="0" percent="0" rank="0" text="" dxfId="53">
      <formula>$E$29="Not at all"</formula>
    </cfRule>
    <cfRule type="expression" priority="3" aboveAverage="0" equalAverage="0" bottom="0" percent="0" rank="0" text="" dxfId="54">
      <formula>$E$28="Not at all"</formula>
    </cfRule>
    <cfRule type="expression" priority="4" aboveAverage="0" equalAverage="0" bottom="0" percent="0" rank="0" text="" dxfId="55">
      <formula>$E$27="Not at all"</formula>
    </cfRule>
    <cfRule type="expression" priority="5" aboveAverage="0" equalAverage="0" bottom="0" percent="0" rank="0" text="" dxfId="56">
      <formula>$E$24="Not at all"</formula>
    </cfRule>
  </conditionalFormatting>
  <dataValidations count="4">
    <dataValidation allowBlank="false" errorStyle="stop" operator="between" showDropDown="false" showErrorMessage="true" showInputMessage="true" sqref="E12" type="none">
      <formula1>0</formula1>
      <formula2>0</formula2>
    </dataValidation>
    <dataValidation allowBlank="false" errorStyle="stop" operator="between" showDropDown="false" showErrorMessage="true" showInputMessage="true" sqref="E10:E11 E13:E31" type="list">
      <formula1>'Standards Assessment'!$B$78:$B$81</formula1>
      <formula2>0</formula2>
    </dataValidation>
    <dataValidation allowBlank="false" errorStyle="stop" operator="between" showDropDown="false" showErrorMessage="true" showInputMessage="true" sqref="E32" type="list">
      <formula1>Criteria</formula1>
      <formula2>0</formula2>
    </dataValidation>
    <dataValidation allowBlank="false" errorStyle="stop" operator="between" showDropDown="false" showErrorMessage="true" showInputMessage="true" sqref="E6" type="list">
      <formula1>'Standards Assessment'!$B$78:$B$80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E2:P43"/>
  <sheetViews>
    <sheetView showFormulas="false" showGridLines="false" showRowColHeaders="true" showZeros="true" rightToLeft="false" tabSelected="false" showOutlineSymbols="true" defaultGridColor="true" view="normal" topLeftCell="A2" colorId="64" zoomScale="50" zoomScaleNormal="50" zoomScalePageLayoutView="100" workbookViewId="0">
      <selection pane="topLeft" activeCell="M2" activeCellId="0" sqref="M2"/>
    </sheetView>
  </sheetViews>
  <sheetFormatPr defaultColWidth="11.4453125" defaultRowHeight="14.25" zeroHeight="false" outlineLevelRow="0" outlineLevelCol="0"/>
  <cols>
    <col collapsed="false" customWidth="true" hidden="false" outlineLevel="0" max="4" min="4" style="1" width="12.67"/>
    <col collapsed="false" customWidth="true" hidden="false" outlineLevel="0" max="5" min="5" style="1" width="24.44"/>
    <col collapsed="false" customWidth="true" hidden="false" outlineLevel="0" max="6" min="6" style="1" width="91.56"/>
    <col collapsed="false" customWidth="true" hidden="false" outlineLevel="0" max="7" min="7" style="57" width="19"/>
    <col collapsed="false" customWidth="true" hidden="false" outlineLevel="0" max="8" min="8" style="1" width="26.33"/>
    <col collapsed="false" customWidth="true" hidden="false" outlineLevel="0" max="9" min="9" style="1" width="23"/>
    <col collapsed="false" customWidth="true" hidden="false" outlineLevel="0" max="10" min="10" style="1" width="19.11"/>
    <col collapsed="false" customWidth="true" hidden="false" outlineLevel="0" max="11" min="11" style="1" width="17.33"/>
    <col collapsed="false" customWidth="true" hidden="false" outlineLevel="0" max="12" min="12" style="1" width="19.11"/>
    <col collapsed="false" customWidth="true" hidden="false" outlineLevel="0" max="13" min="13" style="1" width="25.67"/>
    <col collapsed="false" customWidth="true" hidden="false" outlineLevel="0" max="14" min="14" style="1" width="17.11"/>
    <col collapsed="false" customWidth="true" hidden="false" outlineLevel="0" max="15" min="15" style="57" width="30.88"/>
    <col collapsed="false" customWidth="true" hidden="false" outlineLevel="0" max="16" min="16" style="1" width="22"/>
  </cols>
  <sheetData>
    <row r="2" customFormat="false" ht="71.25" hidden="false" customHeight="true" outlineLevel="0" collapsed="false">
      <c r="F2" s="45" t="s">
        <v>455</v>
      </c>
    </row>
    <row r="3" customFormat="false" ht="13.8" hidden="false" customHeight="false" outlineLevel="0" collapsed="false"/>
    <row r="4" customFormat="false" ht="13.8" hidden="false" customHeight="false" outlineLevel="0" collapsed="false"/>
    <row r="5" customFormat="false" ht="30" hidden="false" customHeight="true" outlineLevel="0" collapsed="false">
      <c r="E5" s="444" t="s">
        <v>34</v>
      </c>
      <c r="F5" s="445" t="s">
        <v>35</v>
      </c>
      <c r="G5" s="446" t="s">
        <v>36</v>
      </c>
      <c r="H5" s="445" t="s">
        <v>37</v>
      </c>
      <c r="N5" s="46"/>
      <c r="O5" s="51"/>
      <c r="P5" s="46"/>
    </row>
    <row r="6" customFormat="false" ht="78.75" hidden="false" customHeight="true" outlineLevel="0" collapsed="false">
      <c r="E6" s="444" t="s">
        <v>5</v>
      </c>
      <c r="F6" s="447" t="s">
        <v>199</v>
      </c>
      <c r="G6" s="448"/>
      <c r="H6" s="449" t="s">
        <v>39</v>
      </c>
    </row>
    <row r="7" customFormat="false" ht="5.25" hidden="false" customHeight="true" outlineLevel="0" collapsed="false">
      <c r="E7" s="444"/>
      <c r="F7" s="447"/>
      <c r="G7" s="448"/>
      <c r="H7" s="449"/>
    </row>
    <row r="8" customFormat="false" ht="13.8" hidden="true" customHeight="false" outlineLevel="0" collapsed="false">
      <c r="E8" s="444"/>
      <c r="F8" s="447"/>
      <c r="G8" s="448"/>
      <c r="H8" s="449"/>
    </row>
    <row r="9" customFormat="false" ht="13.8" hidden="true" customHeight="false" outlineLevel="0" collapsed="false">
      <c r="E9" s="444"/>
      <c r="F9" s="447"/>
      <c r="G9" s="448"/>
      <c r="H9" s="449"/>
    </row>
    <row r="10" customFormat="false" ht="13.8" hidden="false" customHeight="false" outlineLevel="0" collapsed="false">
      <c r="E10" s="444"/>
      <c r="F10" s="450" t="s">
        <v>42</v>
      </c>
      <c r="G10" s="451"/>
      <c r="H10" s="449"/>
    </row>
    <row r="11" customFormat="false" ht="15.75" hidden="false" customHeight="true" outlineLevel="0" collapsed="false">
      <c r="E11" s="444"/>
      <c r="F11" s="452" t="s">
        <v>456</v>
      </c>
      <c r="G11" s="453"/>
      <c r="H11" s="449"/>
    </row>
    <row r="12" customFormat="false" ht="39.75" hidden="false" customHeight="true" outlineLevel="0" collapsed="false">
      <c r="E12" s="444"/>
      <c r="F12" s="452" t="s">
        <v>457</v>
      </c>
      <c r="G12" s="453"/>
      <c r="H12" s="449"/>
    </row>
    <row r="13" customFormat="false" ht="30" hidden="false" customHeight="true" outlineLevel="0" collapsed="false">
      <c r="E13" s="444"/>
      <c r="F13" s="454" t="s">
        <v>458</v>
      </c>
      <c r="G13" s="455"/>
      <c r="H13" s="449"/>
    </row>
    <row r="14" customFormat="false" ht="15" hidden="false" customHeight="false" outlineLevel="0" collapsed="false">
      <c r="E14" s="444"/>
      <c r="F14" s="454"/>
      <c r="G14" s="455"/>
      <c r="H14" s="449"/>
    </row>
    <row r="15" customFormat="false" ht="23.25" hidden="true" customHeight="true" outlineLevel="0" collapsed="false">
      <c r="E15" s="444"/>
      <c r="F15" s="454"/>
      <c r="G15" s="455"/>
      <c r="H15" s="449"/>
    </row>
    <row r="16" customFormat="false" ht="30" hidden="false" customHeight="true" outlineLevel="0" collapsed="false">
      <c r="E16" s="160" t="s">
        <v>52</v>
      </c>
      <c r="F16" s="456" t="s">
        <v>459</v>
      </c>
      <c r="G16" s="272"/>
      <c r="H16" s="457" t="s">
        <v>54</v>
      </c>
    </row>
    <row r="17" customFormat="false" ht="13.8" hidden="false" customHeight="false" outlineLevel="0" collapsed="false">
      <c r="E17" s="160"/>
      <c r="F17" s="114" t="s">
        <v>460</v>
      </c>
      <c r="G17" s="273"/>
      <c r="H17" s="457"/>
    </row>
    <row r="18" customFormat="false" ht="13.8" hidden="false" customHeight="false" outlineLevel="0" collapsed="false">
      <c r="E18" s="160"/>
      <c r="F18" s="114" t="s">
        <v>461</v>
      </c>
      <c r="G18" s="273"/>
      <c r="H18" s="457"/>
    </row>
    <row r="19" customFormat="false" ht="13.8" hidden="false" customHeight="false" outlineLevel="0" collapsed="false">
      <c r="E19" s="160"/>
      <c r="F19" s="458" t="s">
        <v>462</v>
      </c>
      <c r="G19" s="290"/>
      <c r="H19" s="457"/>
    </row>
    <row r="20" customFormat="false" ht="38.25" hidden="false" customHeight="true" outlineLevel="0" collapsed="false">
      <c r="E20" s="459" t="s">
        <v>58</v>
      </c>
      <c r="F20" s="447" t="s">
        <v>463</v>
      </c>
      <c r="G20" s="460"/>
      <c r="H20" s="461" t="s">
        <v>60</v>
      </c>
    </row>
    <row r="21" customFormat="false" ht="38.25" hidden="false" customHeight="true" outlineLevel="0" collapsed="false">
      <c r="E21" s="459"/>
      <c r="F21" s="462" t="s">
        <v>464</v>
      </c>
      <c r="G21" s="463"/>
      <c r="H21" s="461"/>
    </row>
    <row r="22" customFormat="false" ht="43.5" hidden="false" customHeight="true" outlineLevel="0" collapsed="false">
      <c r="E22" s="459"/>
      <c r="F22" s="450" t="s">
        <v>465</v>
      </c>
      <c r="G22" s="453"/>
      <c r="H22" s="461"/>
    </row>
    <row r="23" customFormat="false" ht="42.75" hidden="false" customHeight="true" outlineLevel="0" collapsed="false">
      <c r="E23" s="459"/>
      <c r="F23" s="450" t="s">
        <v>466</v>
      </c>
      <c r="G23" s="453"/>
      <c r="H23" s="461"/>
    </row>
    <row r="24" customFormat="false" ht="42.75" hidden="false" customHeight="true" outlineLevel="0" collapsed="false">
      <c r="E24" s="459"/>
      <c r="F24" s="450" t="s">
        <v>467</v>
      </c>
      <c r="G24" s="453"/>
      <c r="H24" s="461"/>
    </row>
    <row r="25" customFormat="false" ht="42.75" hidden="false" customHeight="true" outlineLevel="0" collapsed="false">
      <c r="E25" s="459"/>
      <c r="F25" s="464" t="s">
        <v>468</v>
      </c>
      <c r="G25" s="465"/>
      <c r="H25" s="461"/>
    </row>
    <row r="26" customFormat="false" ht="30.75" hidden="false" customHeight="true" outlineLevel="0" collapsed="false">
      <c r="E26" s="177" t="s">
        <v>65</v>
      </c>
      <c r="F26" s="466" t="s">
        <v>469</v>
      </c>
      <c r="G26" s="467"/>
      <c r="H26" s="457" t="s">
        <v>67</v>
      </c>
    </row>
    <row r="27" customFormat="false" ht="32.25" hidden="false" customHeight="true" outlineLevel="0" collapsed="false">
      <c r="E27" s="177"/>
      <c r="F27" s="466"/>
      <c r="G27" s="467"/>
      <c r="H27" s="457"/>
    </row>
    <row r="28" customFormat="false" ht="81" hidden="false" customHeight="true" outlineLevel="0" collapsed="false">
      <c r="E28" s="177"/>
      <c r="F28" s="466"/>
      <c r="G28" s="467"/>
      <c r="H28" s="457"/>
    </row>
    <row r="29" customFormat="false" ht="30" hidden="false" customHeight="true" outlineLevel="0" collapsed="false">
      <c r="E29" s="459" t="s">
        <v>108</v>
      </c>
      <c r="F29" s="447" t="s">
        <v>470</v>
      </c>
      <c r="G29" s="448"/>
      <c r="H29" s="461" t="s">
        <v>69</v>
      </c>
    </row>
    <row r="30" customFormat="false" ht="13.8" hidden="false" customHeight="false" outlineLevel="0" collapsed="false">
      <c r="E30" s="459"/>
      <c r="F30" s="447"/>
      <c r="G30" s="448"/>
      <c r="H30" s="461"/>
    </row>
    <row r="31" customFormat="false" ht="13.8" hidden="false" customHeight="false" outlineLevel="0" collapsed="false">
      <c r="E31" s="459"/>
      <c r="F31" s="450" t="s">
        <v>471</v>
      </c>
      <c r="G31" s="453"/>
      <c r="H31" s="461"/>
    </row>
    <row r="32" customFormat="false" ht="13.8" hidden="false" customHeight="false" outlineLevel="0" collapsed="false">
      <c r="E32" s="459"/>
      <c r="F32" s="450" t="s">
        <v>472</v>
      </c>
      <c r="G32" s="453"/>
      <c r="H32" s="461"/>
    </row>
    <row r="33" customFormat="false" ht="29.25" hidden="false" customHeight="false" outlineLevel="0" collapsed="false">
      <c r="E33" s="459"/>
      <c r="F33" s="468" t="s">
        <v>473</v>
      </c>
      <c r="G33" s="465"/>
      <c r="H33" s="461"/>
    </row>
    <row r="34" customFormat="false" ht="14.25" hidden="false" customHeight="false" outlineLevel="0" collapsed="false">
      <c r="H34" s="45"/>
    </row>
    <row r="35" customFormat="false" ht="14.25" hidden="false" customHeight="false" outlineLevel="0" collapsed="false">
      <c r="H35" s="45"/>
    </row>
    <row r="37" customFormat="false" ht="50.25" hidden="false" customHeight="true" outlineLevel="0" collapsed="false">
      <c r="H37" s="296"/>
      <c r="I37" s="139" t="s">
        <v>28</v>
      </c>
      <c r="J37" s="139" t="s">
        <v>29</v>
      </c>
      <c r="K37" s="139" t="s">
        <v>30</v>
      </c>
      <c r="L37" s="139" t="s">
        <v>31</v>
      </c>
      <c r="M37" s="139"/>
    </row>
    <row r="38" customFormat="false" ht="14.25" hidden="false" customHeight="false" outlineLevel="0" collapsed="false">
      <c r="H38" s="297" t="s">
        <v>5</v>
      </c>
      <c r="I38" s="84" t="n">
        <f aca="false">COUNTIF(G6:G15,"Not at all")/5</f>
        <v>0</v>
      </c>
      <c r="J38" s="84" t="n">
        <f aca="false">COUNTIF(G6:G15,"Partially achieved")/5</f>
        <v>0</v>
      </c>
      <c r="K38" s="84" t="n">
        <f aca="false">COUNTIF(G6:G15,"Totally achieved")/5</f>
        <v>0</v>
      </c>
      <c r="L38" s="84" t="n">
        <f aca="false">COUNTIF(G6:G15,"Not applicable")/5</f>
        <v>0</v>
      </c>
      <c r="M38" s="84"/>
    </row>
    <row r="39" customFormat="false" ht="57.75" hidden="false" customHeight="true" outlineLevel="0" collapsed="false">
      <c r="H39" s="297" t="s">
        <v>52</v>
      </c>
      <c r="I39" s="84" t="n">
        <f aca="false">COUNTIF(G16:G19,"Not at all")/4</f>
        <v>0</v>
      </c>
      <c r="J39" s="84" t="n">
        <f aca="false">COUNTIF(G16:G19,"Partially achieved")/4</f>
        <v>0</v>
      </c>
      <c r="K39" s="84" t="n">
        <f aca="false">COUNTIF(G16:G19,"Totally achieved")/4</f>
        <v>0</v>
      </c>
      <c r="L39" s="84" t="n">
        <f aca="false">COUNTIF(G16:G19,"Not applicable")/4</f>
        <v>0</v>
      </c>
      <c r="M39" s="84"/>
    </row>
    <row r="40" customFormat="false" ht="54" hidden="false" customHeight="true" outlineLevel="0" collapsed="false">
      <c r="H40" s="297" t="s">
        <v>58</v>
      </c>
      <c r="I40" s="84" t="n">
        <f aca="false">COUNTIF(G20:G25,"Not at all")/6</f>
        <v>0</v>
      </c>
      <c r="J40" s="84" t="n">
        <f aca="false">COUNTIF(G20:G25,"Partially achieved")/6</f>
        <v>0</v>
      </c>
      <c r="K40" s="84" t="n">
        <f aca="false">COUNTIF(G20:G25,"Totally achieved")/6</f>
        <v>0</v>
      </c>
      <c r="L40" s="84" t="n">
        <f aca="false">COUNTIF(G20:G25,"Not applicable")/6</f>
        <v>0</v>
      </c>
      <c r="M40" s="84"/>
    </row>
    <row r="41" customFormat="false" ht="65.25" hidden="false" customHeight="true" outlineLevel="0" collapsed="false">
      <c r="H41" s="297" t="s">
        <v>65</v>
      </c>
      <c r="I41" s="84" t="n">
        <f aca="false">COUNTIF(G26,"Not at all")</f>
        <v>0</v>
      </c>
      <c r="J41" s="84" t="n">
        <f aca="false">COUNTIF(G26,"Partially achieved")</f>
        <v>0</v>
      </c>
      <c r="K41" s="84" t="n">
        <f aca="false">COUNTIF(G26,"Totally achieved")</f>
        <v>0</v>
      </c>
      <c r="L41" s="84" t="n">
        <f aca="false">COUNTIF(G26,"Not applicable")</f>
        <v>0</v>
      </c>
      <c r="M41" s="84"/>
    </row>
    <row r="42" customFormat="false" ht="14.25" hidden="false" customHeight="false" outlineLevel="0" collapsed="false">
      <c r="H42" s="297" t="s">
        <v>9</v>
      </c>
      <c r="I42" s="84" t="n">
        <f aca="false">COUNTIF(G29:G33,"Not at all")/4</f>
        <v>0</v>
      </c>
      <c r="J42" s="84" t="n">
        <f aca="false">COUNTIF(G29:G33,"Partially achieved")/4</f>
        <v>0</v>
      </c>
      <c r="K42" s="84" t="n">
        <f aca="false">COUNTIF(G29:G33,"Totally achieved")/4</f>
        <v>0</v>
      </c>
      <c r="L42" s="84" t="n">
        <f aca="false">COUNTIF(G29:G33,"Not applicable")/4</f>
        <v>0</v>
      </c>
      <c r="M42" s="84"/>
    </row>
    <row r="43" customFormat="false" ht="18" hidden="false" customHeight="true" outlineLevel="0" collapsed="false">
      <c r="H43" s="469" t="s">
        <v>197</v>
      </c>
      <c r="I43" s="469"/>
      <c r="J43" s="469"/>
      <c r="K43" s="141" t="n">
        <f aca="false">IF(COUNTIF(G20,I37)+COUNTIF(G21,I37)+COUNTIF(G31,I37)+COUNTIF(G32,I37)+COUNTIF(G33,I37)&gt;=1,0,(COUNTIF(G6:G33,"Totally achieved")/20))</f>
        <v>0</v>
      </c>
    </row>
  </sheetData>
  <mergeCells count="19">
    <mergeCell ref="E6:E15"/>
    <mergeCell ref="F6:F9"/>
    <mergeCell ref="G6:G9"/>
    <mergeCell ref="H6:H15"/>
    <mergeCell ref="F13:F15"/>
    <mergeCell ref="G13:G15"/>
    <mergeCell ref="E16:E19"/>
    <mergeCell ref="H16:H19"/>
    <mergeCell ref="E20:E25"/>
    <mergeCell ref="H20:H25"/>
    <mergeCell ref="E26:E28"/>
    <mergeCell ref="F26:F28"/>
    <mergeCell ref="G26:G28"/>
    <mergeCell ref="H26:H28"/>
    <mergeCell ref="E29:E33"/>
    <mergeCell ref="F29:F30"/>
    <mergeCell ref="G29:G30"/>
    <mergeCell ref="H29:H33"/>
    <mergeCell ref="H43:J43"/>
  </mergeCells>
  <conditionalFormatting sqref="G6 G11:G33">
    <cfRule type="expression" priority="2" aboveAverage="0" equalAverage="0" bottom="0" percent="0" rank="0" text="" dxfId="57">
      <formula>$G$33="Not at all"</formula>
    </cfRule>
    <cfRule type="expression" priority="3" aboveAverage="0" equalAverage="0" bottom="0" percent="0" rank="0" text="" dxfId="58">
      <formula>$G$32="Not at all"</formula>
    </cfRule>
    <cfRule type="expression" priority="4" aboveAverage="0" equalAverage="0" bottom="0" percent="0" rank="0" text="" dxfId="59">
      <formula>$G$31="Not at all"</formula>
    </cfRule>
    <cfRule type="expression" priority="5" aboveAverage="0" equalAverage="0" bottom="0" percent="0" rank="0" text="" dxfId="60">
      <formula>$G$21="Not at all"</formula>
    </cfRule>
    <cfRule type="expression" priority="6" aboveAverage="0" equalAverage="0" bottom="0" percent="0" rank="0" text="" dxfId="61">
      <formula>$G$20="Not at all"</formula>
    </cfRule>
  </conditionalFormatting>
  <dataValidations count="2">
    <dataValidation allowBlank="false" errorStyle="stop" operator="between" showDropDown="false" showErrorMessage="true" showInputMessage="true" sqref="G10" type="list">
      <formula1>Criteria</formula1>
      <formula2>0</formula2>
    </dataValidation>
    <dataValidation allowBlank="false" errorStyle="stop" operator="between" showDropDown="false" showErrorMessage="true" showInputMessage="true" sqref="G6 G11:G33"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2:L46"/>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G9" activeCellId="0" sqref="G9"/>
    </sheetView>
  </sheetViews>
  <sheetFormatPr defaultColWidth="11.4453125" defaultRowHeight="14.25" zeroHeight="false" outlineLevelRow="0" outlineLevelCol="0"/>
  <cols>
    <col collapsed="false" customWidth="true" hidden="false" outlineLevel="0" max="4" min="4" style="1" width="16.11"/>
    <col collapsed="false" customWidth="true" hidden="false" outlineLevel="0" max="5" min="5" style="1" width="85.44"/>
    <col collapsed="false" customWidth="true" hidden="false" outlineLevel="0" max="6" min="6" style="57" width="16.56"/>
    <col collapsed="false" customWidth="true" hidden="false" outlineLevel="0" max="7" min="7" style="1" width="33.67"/>
    <col collapsed="false" customWidth="true" hidden="false" outlineLevel="0" max="8" min="8" style="1" width="18.56"/>
    <col collapsed="false" customWidth="true" hidden="false" outlineLevel="0" max="9" min="9" style="1" width="17.44"/>
    <col collapsed="false" customWidth="true" hidden="false" outlineLevel="0" max="10" min="10" style="1" width="17.11"/>
    <col collapsed="false" customWidth="true" hidden="false" outlineLevel="0" max="11" min="11" style="1" width="14.67"/>
    <col collapsed="false" customWidth="true" hidden="false" outlineLevel="0" max="12" min="12" style="1" width="19"/>
  </cols>
  <sheetData>
    <row r="2" customFormat="false" ht="14.25" hidden="false" customHeight="false" outlineLevel="0" collapsed="false">
      <c r="E2" s="300"/>
    </row>
    <row r="3" customFormat="false" ht="43.5" hidden="false" customHeight="true" outlineLevel="0" collapsed="false">
      <c r="E3" s="45" t="s">
        <v>474</v>
      </c>
    </row>
    <row r="4" customFormat="false" ht="37.5" hidden="false" customHeight="true" outlineLevel="0" collapsed="false">
      <c r="E4" s="45" t="s">
        <v>475</v>
      </c>
    </row>
    <row r="7" customFormat="false" ht="15" hidden="false" customHeight="false" outlineLevel="0" collapsed="false"/>
    <row r="8" customFormat="false" ht="30" hidden="false" customHeight="true" outlineLevel="0" collapsed="false">
      <c r="D8" s="470" t="s">
        <v>34</v>
      </c>
      <c r="E8" s="471" t="s">
        <v>35</v>
      </c>
      <c r="F8" s="472" t="s">
        <v>36</v>
      </c>
      <c r="G8" s="471" t="s">
        <v>37</v>
      </c>
    </row>
    <row r="9" customFormat="false" ht="84" hidden="false" customHeight="true" outlineLevel="0" collapsed="false">
      <c r="D9" s="89" t="s">
        <v>5</v>
      </c>
      <c r="E9" s="92" t="s">
        <v>199</v>
      </c>
      <c r="F9" s="473"/>
      <c r="G9" s="94" t="s">
        <v>39</v>
      </c>
    </row>
    <row r="10" customFormat="false" ht="0.75" hidden="false" customHeight="true" outlineLevel="0" collapsed="false">
      <c r="D10" s="89"/>
      <c r="E10" s="92"/>
      <c r="F10" s="473"/>
      <c r="G10" s="94"/>
    </row>
    <row r="11" customFormat="false" ht="14.25" hidden="true" customHeight="false" outlineLevel="0" collapsed="false">
      <c r="D11" s="89"/>
      <c r="E11" s="92"/>
      <c r="F11" s="473"/>
      <c r="G11" s="94"/>
    </row>
    <row r="12" customFormat="false" ht="14.25" hidden="false" customHeight="false" outlineLevel="0" collapsed="false">
      <c r="D12" s="89"/>
      <c r="E12" s="474" t="s">
        <v>42</v>
      </c>
      <c r="F12" s="475"/>
      <c r="G12" s="94"/>
    </row>
    <row r="13" customFormat="false" ht="28.5" hidden="false" customHeight="false" outlineLevel="0" collapsed="false">
      <c r="D13" s="89"/>
      <c r="E13" s="212" t="s">
        <v>476</v>
      </c>
      <c r="F13" s="476"/>
      <c r="G13" s="94"/>
    </row>
    <row r="14" customFormat="false" ht="28.5" hidden="false" customHeight="false" outlineLevel="0" collapsed="false">
      <c r="D14" s="89"/>
      <c r="E14" s="212" t="s">
        <v>477</v>
      </c>
      <c r="F14" s="476"/>
      <c r="G14" s="94"/>
    </row>
    <row r="15" customFormat="false" ht="14.25" hidden="false" customHeight="false" outlineLevel="0" collapsed="false">
      <c r="D15" s="89"/>
      <c r="E15" s="477" t="s">
        <v>478</v>
      </c>
      <c r="F15" s="476"/>
      <c r="G15" s="94"/>
    </row>
    <row r="16" customFormat="false" ht="33.75" hidden="false" customHeight="true" outlineLevel="0" collapsed="false">
      <c r="D16" s="89"/>
      <c r="E16" s="478" t="s">
        <v>479</v>
      </c>
      <c r="F16" s="475"/>
      <c r="G16" s="94"/>
    </row>
    <row r="17" customFormat="false" ht="30" hidden="false" customHeight="true" outlineLevel="0" collapsed="false">
      <c r="D17" s="89"/>
      <c r="E17" s="474" t="s">
        <v>480</v>
      </c>
      <c r="F17" s="475"/>
      <c r="G17" s="94"/>
    </row>
    <row r="18" customFormat="false" ht="30" hidden="false" customHeight="true" outlineLevel="0" collapsed="false">
      <c r="D18" s="89"/>
      <c r="E18" s="474" t="s">
        <v>481</v>
      </c>
      <c r="F18" s="475"/>
      <c r="G18" s="94"/>
    </row>
    <row r="19" customFormat="false" ht="30" hidden="false" customHeight="true" outlineLevel="0" collapsed="false">
      <c r="D19" s="89"/>
      <c r="E19" s="474" t="s">
        <v>482</v>
      </c>
      <c r="F19" s="475"/>
      <c r="G19" s="94"/>
    </row>
    <row r="20" customFormat="false" ht="30" hidden="false" customHeight="true" outlineLevel="0" collapsed="false">
      <c r="D20" s="89"/>
      <c r="E20" s="474" t="s">
        <v>483</v>
      </c>
      <c r="F20" s="475"/>
      <c r="G20" s="94"/>
    </row>
    <row r="21" customFormat="false" ht="28.5" hidden="false" customHeight="true" outlineLevel="0" collapsed="false">
      <c r="D21" s="89"/>
      <c r="E21" s="474" t="s">
        <v>484</v>
      </c>
      <c r="F21" s="475"/>
      <c r="G21" s="94"/>
    </row>
    <row r="22" customFormat="false" ht="27.75" hidden="false" customHeight="true" outlineLevel="0" collapsed="false">
      <c r="D22" s="89"/>
      <c r="E22" s="479" t="s">
        <v>485</v>
      </c>
      <c r="F22" s="476"/>
      <c r="G22" s="94"/>
    </row>
    <row r="23" customFormat="false" ht="60.75" hidden="false" customHeight="true" outlineLevel="0" collapsed="false">
      <c r="D23" s="89"/>
      <c r="E23" s="480" t="s">
        <v>486</v>
      </c>
      <c r="F23" s="481"/>
      <c r="G23" s="94"/>
    </row>
    <row r="24" customFormat="false" ht="34.5" hidden="false" customHeight="true" outlineLevel="0" collapsed="false">
      <c r="D24" s="63" t="s">
        <v>52</v>
      </c>
      <c r="E24" s="64" t="s">
        <v>487</v>
      </c>
      <c r="F24" s="482"/>
      <c r="G24" s="66" t="s">
        <v>54</v>
      </c>
    </row>
    <row r="25" customFormat="false" ht="57" hidden="false" customHeight="false" outlineLevel="0" collapsed="false">
      <c r="D25" s="63"/>
      <c r="E25" s="67" t="s">
        <v>488</v>
      </c>
      <c r="F25" s="273"/>
      <c r="G25" s="66"/>
    </row>
    <row r="26" customFormat="false" ht="42.75" hidden="false" customHeight="false" outlineLevel="0" collapsed="false">
      <c r="D26" s="63"/>
      <c r="E26" s="243" t="s">
        <v>489</v>
      </c>
      <c r="F26" s="273"/>
      <c r="G26" s="66"/>
    </row>
    <row r="27" customFormat="false" ht="14.25" hidden="false" customHeight="false" outlineLevel="0" collapsed="false">
      <c r="D27" s="63"/>
      <c r="E27" s="483" t="s">
        <v>490</v>
      </c>
      <c r="F27" s="275"/>
      <c r="G27" s="66"/>
    </row>
    <row r="28" customFormat="false" ht="14.25" hidden="false" customHeight="false" outlineLevel="0" collapsed="false">
      <c r="D28" s="63"/>
      <c r="E28" s="484" t="s">
        <v>491</v>
      </c>
      <c r="F28" s="290"/>
      <c r="G28" s="66"/>
    </row>
    <row r="29" customFormat="false" ht="22.5" hidden="false" customHeight="true" outlineLevel="0" collapsed="false">
      <c r="D29" s="193" t="s">
        <v>58</v>
      </c>
      <c r="E29" s="485" t="s">
        <v>492</v>
      </c>
      <c r="F29" s="486"/>
      <c r="G29" s="196" t="s">
        <v>60</v>
      </c>
    </row>
    <row r="30" customFormat="false" ht="46.5" hidden="false" customHeight="true" outlineLevel="0" collapsed="false">
      <c r="D30" s="193"/>
      <c r="E30" s="487"/>
      <c r="F30" s="487"/>
      <c r="G30" s="196"/>
    </row>
    <row r="31" customFormat="false" ht="32.25" hidden="false" customHeight="true" outlineLevel="0" collapsed="false">
      <c r="D31" s="160" t="s">
        <v>182</v>
      </c>
      <c r="E31" s="488" t="s">
        <v>493</v>
      </c>
      <c r="F31" s="272"/>
      <c r="G31" s="207" t="s">
        <v>67</v>
      </c>
    </row>
    <row r="32" customFormat="false" ht="14.25" hidden="false" customHeight="false" outlineLevel="0" collapsed="false">
      <c r="D32" s="160"/>
      <c r="E32" s="489"/>
      <c r="F32" s="489"/>
      <c r="G32" s="207"/>
    </row>
    <row r="33" customFormat="false" ht="14.25" hidden="false" customHeight="false" outlineLevel="0" collapsed="false">
      <c r="D33" s="160"/>
      <c r="E33" s="489"/>
      <c r="F33" s="489"/>
      <c r="G33" s="207"/>
    </row>
    <row r="34" customFormat="false" ht="36.75" hidden="false" customHeight="true" outlineLevel="0" collapsed="false">
      <c r="D34" s="160"/>
      <c r="E34" s="489"/>
      <c r="F34" s="489"/>
      <c r="G34" s="207"/>
    </row>
    <row r="35" customFormat="false" ht="28.5" hidden="false" customHeight="true" outlineLevel="0" collapsed="false">
      <c r="D35" s="193" t="s">
        <v>9</v>
      </c>
      <c r="E35" s="490" t="s">
        <v>494</v>
      </c>
      <c r="F35" s="486"/>
      <c r="G35" s="196" t="s">
        <v>69</v>
      </c>
    </row>
    <row r="36" customFormat="false" ht="14.25" hidden="false" customHeight="false" outlineLevel="0" collapsed="false">
      <c r="D36" s="193"/>
      <c r="E36" s="491"/>
      <c r="F36" s="492"/>
      <c r="G36" s="196"/>
    </row>
    <row r="37" customFormat="false" ht="14.25" hidden="false" customHeight="false" outlineLevel="0" collapsed="false">
      <c r="D37" s="193"/>
      <c r="E37" s="493"/>
      <c r="F37" s="487"/>
      <c r="G37" s="196"/>
    </row>
    <row r="40" customFormat="false" ht="44.25" hidden="false" customHeight="true" outlineLevel="0" collapsed="false">
      <c r="G40" s="296"/>
      <c r="H40" s="139" t="s">
        <v>28</v>
      </c>
      <c r="I40" s="139" t="s">
        <v>29</v>
      </c>
      <c r="J40" s="139" t="s">
        <v>30</v>
      </c>
      <c r="K40" s="139" t="s">
        <v>31</v>
      </c>
      <c r="L40" s="139"/>
    </row>
    <row r="41" customFormat="false" ht="14.25" hidden="false" customHeight="false" outlineLevel="0" collapsed="false">
      <c r="G41" s="297" t="s">
        <v>5</v>
      </c>
      <c r="H41" s="84" t="n">
        <f aca="false">COUNTIF(F9:F23,"Not at all")/12</f>
        <v>0</v>
      </c>
      <c r="I41" s="84" t="n">
        <f aca="false">COUNTIF(F9:F23,"Partially achieved")/12</f>
        <v>0</v>
      </c>
      <c r="J41" s="84" t="n">
        <f aca="false">COUNTIF(F9:F23,"Totally achieved")/12</f>
        <v>0</v>
      </c>
      <c r="K41" s="84" t="n">
        <f aca="false">COUNTIF(F9:F23,"Not applicable")/12</f>
        <v>0</v>
      </c>
      <c r="L41" s="84"/>
    </row>
    <row r="42" customFormat="false" ht="28.5" hidden="false" customHeight="false" outlineLevel="0" collapsed="false">
      <c r="G42" s="297" t="s">
        <v>52</v>
      </c>
      <c r="H42" s="84" t="n">
        <f aca="false">COUNTIF(F24:F28,"Not at all")/5</f>
        <v>0</v>
      </c>
      <c r="I42" s="84" t="n">
        <f aca="false">COUNTIF(F24:F28,"Partially achieved")/5</f>
        <v>0</v>
      </c>
      <c r="J42" s="84" t="n">
        <f aca="false">COUNTIF(F24:F28,"Totally achieved")/5</f>
        <v>0</v>
      </c>
      <c r="K42" s="84" t="n">
        <f aca="false">COUNTIF(F15:F23,"Not applicable")/5</f>
        <v>0</v>
      </c>
      <c r="L42" s="84"/>
    </row>
    <row r="43" customFormat="false" ht="28.5" hidden="false" customHeight="false" outlineLevel="0" collapsed="false">
      <c r="G43" s="297" t="s">
        <v>58</v>
      </c>
      <c r="H43" s="84" t="n">
        <f aca="false">COUNTIF(F29,"Not at all")</f>
        <v>0</v>
      </c>
      <c r="I43" s="84" t="n">
        <f aca="false">COUNTIF(F29,"Partially achieved")</f>
        <v>0</v>
      </c>
      <c r="J43" s="84" t="n">
        <f aca="false">COUNTIF(F29,"Totally achieved")</f>
        <v>0</v>
      </c>
      <c r="K43" s="84" t="n">
        <f aca="false">COUNTIF(F29,"Not applicable")</f>
        <v>0</v>
      </c>
      <c r="L43" s="84"/>
    </row>
    <row r="44" customFormat="false" ht="28.5" hidden="false" customHeight="false" outlineLevel="0" collapsed="false">
      <c r="G44" s="297" t="s">
        <v>65</v>
      </c>
      <c r="H44" s="84" t="n">
        <f aca="false">COUNTIF(F31,"Not at all")</f>
        <v>0</v>
      </c>
      <c r="I44" s="84" t="n">
        <f aca="false">COUNTIF(F31,"Partially achieved")</f>
        <v>0</v>
      </c>
      <c r="J44" s="84" t="n">
        <f aca="false">COUNTIF(F31,"Totally achieved")</f>
        <v>0</v>
      </c>
      <c r="K44" s="84" t="n">
        <f aca="false">COUNTIF(F31,"Not applicable")</f>
        <v>0</v>
      </c>
      <c r="L44" s="84"/>
    </row>
    <row r="45" customFormat="false" ht="14.25" hidden="false" customHeight="false" outlineLevel="0" collapsed="false">
      <c r="G45" s="297" t="s">
        <v>9</v>
      </c>
      <c r="H45" s="84" t="n">
        <f aca="false">COUNTIF(F35,"Not at all")</f>
        <v>0</v>
      </c>
      <c r="I45" s="84" t="n">
        <f aca="false">COUNTIF(F35,"Partially achieved")</f>
        <v>0</v>
      </c>
      <c r="J45" s="84" t="n">
        <f aca="false">COUNTIF(F35,"Totally achieved")</f>
        <v>0</v>
      </c>
      <c r="K45" s="84" t="n">
        <f aca="false">COUNTIF(F35,"Not applicable")</f>
        <v>0</v>
      </c>
      <c r="L45" s="84"/>
    </row>
    <row r="46" customFormat="false" ht="18" hidden="false" customHeight="true" outlineLevel="0" collapsed="false">
      <c r="G46" s="298" t="s">
        <v>197</v>
      </c>
      <c r="H46" s="298"/>
      <c r="I46" s="298"/>
      <c r="J46" s="141" t="n">
        <f aca="false">IF(COUNTIF(F28,H40)&gt;=1,0,(COUNTIF(F9:F37,"Totally achieved")/20))</f>
        <v>0</v>
      </c>
    </row>
  </sheetData>
  <mergeCells count="15">
    <mergeCell ref="D9:D23"/>
    <mergeCell ref="E9:E11"/>
    <mergeCell ref="F9:F11"/>
    <mergeCell ref="G9:G23"/>
    <mergeCell ref="D24:D28"/>
    <mergeCell ref="G24:G28"/>
    <mergeCell ref="D29:D30"/>
    <mergeCell ref="G29:G30"/>
    <mergeCell ref="D31:D34"/>
    <mergeCell ref="G31:G34"/>
    <mergeCell ref="E32:E34"/>
    <mergeCell ref="F32:F34"/>
    <mergeCell ref="D35:D37"/>
    <mergeCell ref="G35:G37"/>
    <mergeCell ref="G46:I46"/>
  </mergeCells>
  <conditionalFormatting sqref="F9 F13:F37">
    <cfRule type="expression" priority="2" aboveAverage="0" equalAverage="0" bottom="0" percent="0" rank="0" text="" dxfId="62">
      <formula>$F$28="Not at all"</formula>
    </cfRule>
  </conditionalFormatting>
  <dataValidations count="3">
    <dataValidation allowBlank="false" errorStyle="stop" operator="between" showDropDown="false" showErrorMessage="true" showInputMessage="true" sqref="F16" type="none">
      <formula1>0</formula1>
      <formula2>0</formula2>
    </dataValidation>
    <dataValidation allowBlank="false" errorStyle="stop" operator="between" showDropDown="false" showErrorMessage="true" showInputMessage="true" sqref="F12 F29" type="list">
      <formula1>Criteria</formula1>
      <formula2>0</formula2>
    </dataValidation>
    <dataValidation allowBlank="false" errorStyle="stop" operator="between" showDropDown="false" showErrorMessage="true" showInputMessage="true" sqref="F9 F13:F15 F17:F28 F31 F35"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P42"/>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L3" activeCellId="0" sqref="L3"/>
    </sheetView>
  </sheetViews>
  <sheetFormatPr defaultColWidth="11.4453125" defaultRowHeight="14.25" zeroHeight="false" outlineLevelRow="0" outlineLevelCol="0"/>
  <cols>
    <col collapsed="false" customWidth="true" hidden="false" outlineLevel="0" max="4" min="4" style="86" width="19.33"/>
    <col collapsed="false" customWidth="true" hidden="false" outlineLevel="0" max="5" min="5" style="1" width="69.11"/>
    <col collapsed="false" customWidth="false" hidden="false" outlineLevel="0" max="6" min="6" style="44" width="11.44"/>
    <col collapsed="false" customWidth="true" hidden="false" outlineLevel="0" max="7" min="7" style="44" width="32.11"/>
    <col collapsed="false" customWidth="true" hidden="false" outlineLevel="0" max="8" min="8" style="1" width="22.33"/>
    <col collapsed="false" customWidth="true" hidden="false" outlineLevel="0" max="9" min="9" style="1" width="23.33"/>
    <col collapsed="false" customWidth="true" hidden="false" outlineLevel="0" max="10" min="10" style="1" width="20.56"/>
    <col collapsed="false" customWidth="true" hidden="false" outlineLevel="0" max="11" min="11" style="1" width="22"/>
    <col collapsed="false" customWidth="true" hidden="false" outlineLevel="0" max="12" min="12" style="1" width="21"/>
    <col collapsed="false" customWidth="true" hidden="false" outlineLevel="0" max="14" min="14" style="1" width="22.44"/>
    <col collapsed="false" customWidth="true" hidden="false" outlineLevel="0" max="15" min="15" style="1" width="41.88"/>
    <col collapsed="false" customWidth="true" hidden="false" outlineLevel="0" max="16" min="16" style="1" width="28"/>
  </cols>
  <sheetData>
    <row r="1" customFormat="false" ht="28.5" hidden="false" customHeight="false" outlineLevel="0" collapsed="false">
      <c r="E1" s="44" t="s">
        <v>495</v>
      </c>
    </row>
    <row r="2" customFormat="false" ht="28.5" hidden="false" customHeight="false" outlineLevel="0" collapsed="false">
      <c r="E2" s="44" t="s">
        <v>33</v>
      </c>
    </row>
    <row r="3" customFormat="false" ht="16.5" hidden="false" customHeight="true" outlineLevel="0" collapsed="false"/>
    <row r="4" customFormat="false" ht="25.5" hidden="false" customHeight="true" outlineLevel="0" collapsed="false">
      <c r="D4" s="494" t="s">
        <v>34</v>
      </c>
      <c r="E4" s="495" t="s">
        <v>35</v>
      </c>
      <c r="F4" s="496" t="s">
        <v>36</v>
      </c>
      <c r="G4" s="497" t="s">
        <v>37</v>
      </c>
      <c r="N4" s="46"/>
      <c r="O4" s="51"/>
      <c r="P4" s="46"/>
    </row>
    <row r="5" customFormat="false" ht="99.75" hidden="false" customHeight="true" outlineLevel="0" collapsed="false">
      <c r="D5" s="498" t="s">
        <v>5</v>
      </c>
      <c r="E5" s="499" t="s">
        <v>199</v>
      </c>
      <c r="F5" s="500"/>
      <c r="G5" s="501" t="s">
        <v>39</v>
      </c>
      <c r="O5" s="95"/>
    </row>
    <row r="6" customFormat="false" ht="0.75" hidden="false" customHeight="true" outlineLevel="0" collapsed="false">
      <c r="D6" s="498"/>
      <c r="E6" s="499"/>
      <c r="F6" s="500"/>
      <c r="G6" s="501"/>
      <c r="P6" s="198"/>
    </row>
    <row r="7" customFormat="false" ht="36.75" hidden="true" customHeight="true" outlineLevel="0" collapsed="false">
      <c r="D7" s="498"/>
      <c r="E7" s="499"/>
      <c r="F7" s="500"/>
      <c r="G7" s="501"/>
    </row>
    <row r="8" customFormat="false" ht="39" hidden="true" customHeight="true" outlineLevel="0" collapsed="false">
      <c r="D8" s="498"/>
      <c r="E8" s="499"/>
      <c r="F8" s="500"/>
      <c r="G8" s="501"/>
    </row>
    <row r="9" customFormat="false" ht="12.75" hidden="true" customHeight="true" outlineLevel="0" collapsed="false">
      <c r="D9" s="498"/>
      <c r="E9" s="502"/>
      <c r="F9" s="500"/>
      <c r="G9" s="501"/>
    </row>
    <row r="10" customFormat="false" ht="16.5" hidden="true" customHeight="true" outlineLevel="0" collapsed="false">
      <c r="D10" s="498"/>
      <c r="E10" s="503"/>
      <c r="F10" s="500"/>
      <c r="G10" s="501"/>
    </row>
    <row r="11" customFormat="false" ht="16.5" hidden="false" customHeight="true" outlineLevel="0" collapsed="false">
      <c r="D11" s="504"/>
      <c r="E11" s="505" t="s">
        <v>42</v>
      </c>
      <c r="F11" s="506"/>
      <c r="G11" s="501"/>
    </row>
    <row r="12" customFormat="false" ht="28.5" hidden="false" customHeight="true" outlineLevel="0" collapsed="false">
      <c r="D12" s="507" t="s">
        <v>52</v>
      </c>
      <c r="E12" s="508" t="s">
        <v>496</v>
      </c>
      <c r="F12" s="509"/>
      <c r="G12" s="66" t="s">
        <v>54</v>
      </c>
    </row>
    <row r="13" customFormat="false" ht="13.8" hidden="false" customHeight="false" outlineLevel="0" collapsed="false">
      <c r="D13" s="507"/>
      <c r="E13" s="510" t="s">
        <v>497</v>
      </c>
      <c r="F13" s="511"/>
      <c r="G13" s="66"/>
    </row>
    <row r="14" customFormat="false" ht="13.8" hidden="false" customHeight="false" outlineLevel="0" collapsed="false">
      <c r="D14" s="507"/>
      <c r="E14" s="510" t="s">
        <v>498</v>
      </c>
      <c r="F14" s="511"/>
      <c r="G14" s="66"/>
    </row>
    <row r="15" customFormat="false" ht="13.8" hidden="false" customHeight="false" outlineLevel="0" collapsed="false">
      <c r="D15" s="507"/>
      <c r="E15" s="512" t="s">
        <v>499</v>
      </c>
      <c r="F15" s="513"/>
      <c r="G15" s="66"/>
    </row>
    <row r="16" customFormat="false" ht="28.5" hidden="false" customHeight="false" outlineLevel="0" collapsed="false">
      <c r="D16" s="507"/>
      <c r="E16" s="355" t="s">
        <v>500</v>
      </c>
      <c r="F16" s="513"/>
      <c r="G16" s="66"/>
    </row>
    <row r="17" customFormat="false" ht="30" hidden="false" customHeight="true" outlineLevel="0" collapsed="false">
      <c r="D17" s="507"/>
      <c r="E17" s="510" t="s">
        <v>501</v>
      </c>
      <c r="F17" s="68"/>
      <c r="G17" s="66"/>
    </row>
    <row r="18" customFormat="false" ht="30" hidden="false" customHeight="true" outlineLevel="0" collapsed="false">
      <c r="D18" s="507"/>
      <c r="E18" s="510" t="s">
        <v>502</v>
      </c>
      <c r="F18" s="68"/>
      <c r="G18" s="66"/>
    </row>
    <row r="19" customFormat="false" ht="26.25" hidden="false" customHeight="true" outlineLevel="0" collapsed="false">
      <c r="D19" s="507"/>
      <c r="E19" s="510" t="s">
        <v>503</v>
      </c>
      <c r="F19" s="68"/>
      <c r="G19" s="66"/>
    </row>
    <row r="20" customFormat="false" ht="17.25" hidden="false" customHeight="true" outlineLevel="0" collapsed="false">
      <c r="D20" s="507"/>
      <c r="E20" s="510" t="s">
        <v>504</v>
      </c>
      <c r="F20" s="68"/>
      <c r="G20" s="66"/>
    </row>
    <row r="21" customFormat="false" ht="29.25" hidden="false" customHeight="false" outlineLevel="0" collapsed="false">
      <c r="D21" s="507"/>
      <c r="E21" s="514" t="s">
        <v>505</v>
      </c>
      <c r="F21" s="70"/>
      <c r="G21" s="66"/>
    </row>
    <row r="22" customFormat="false" ht="15" hidden="false" customHeight="true" outlineLevel="0" collapsed="false">
      <c r="D22" s="515" t="s">
        <v>58</v>
      </c>
      <c r="E22" s="516" t="s">
        <v>506</v>
      </c>
      <c r="F22" s="517"/>
      <c r="G22" s="501" t="s">
        <v>60</v>
      </c>
      <c r="J22" s="1" t="s">
        <v>507</v>
      </c>
    </row>
    <row r="23" customFormat="false" ht="13.8" hidden="false" customHeight="false" outlineLevel="0" collapsed="false">
      <c r="D23" s="515"/>
      <c r="E23" s="502" t="s">
        <v>508</v>
      </c>
      <c r="F23" s="518"/>
      <c r="G23" s="501"/>
    </row>
    <row r="24" customFormat="false" ht="13.8" hidden="false" customHeight="false" outlineLevel="0" collapsed="false">
      <c r="D24" s="515"/>
      <c r="E24" s="502" t="s">
        <v>509</v>
      </c>
      <c r="F24" s="518"/>
      <c r="G24" s="501"/>
    </row>
    <row r="25" customFormat="false" ht="13.8" hidden="false" customHeight="false" outlineLevel="0" collapsed="false">
      <c r="D25" s="515"/>
      <c r="E25" s="519" t="s">
        <v>510</v>
      </c>
      <c r="F25" s="518"/>
      <c r="G25" s="501"/>
    </row>
    <row r="26" customFormat="false" ht="20.25" hidden="false" customHeight="true" outlineLevel="0" collapsed="false">
      <c r="D26" s="515"/>
      <c r="E26" s="520" t="s">
        <v>511</v>
      </c>
      <c r="F26" s="506"/>
      <c r="G26" s="501"/>
    </row>
    <row r="27" customFormat="false" ht="13.8" hidden="false" customHeight="true" outlineLevel="0" collapsed="false">
      <c r="D27" s="160" t="s">
        <v>65</v>
      </c>
      <c r="E27" s="406" t="s">
        <v>512</v>
      </c>
      <c r="F27" s="112"/>
      <c r="G27" s="207" t="s">
        <v>67</v>
      </c>
    </row>
    <row r="28" customFormat="false" ht="13.8" hidden="false" customHeight="false" outlineLevel="0" collapsed="false">
      <c r="D28" s="160"/>
      <c r="E28" s="510" t="s">
        <v>513</v>
      </c>
      <c r="F28" s="68"/>
      <c r="G28" s="207"/>
    </row>
    <row r="29" customFormat="false" ht="28.5" hidden="false" customHeight="false" outlineLevel="0" collapsed="false">
      <c r="D29" s="160"/>
      <c r="E29" s="510" t="s">
        <v>514</v>
      </c>
      <c r="F29" s="68"/>
      <c r="G29" s="207"/>
    </row>
    <row r="30" customFormat="false" ht="49.5" hidden="false" customHeight="true" outlineLevel="0" collapsed="false">
      <c r="D30" s="160"/>
      <c r="E30" s="344" t="s">
        <v>515</v>
      </c>
      <c r="F30" s="70"/>
      <c r="G30" s="207"/>
    </row>
    <row r="31" customFormat="false" ht="14.25" hidden="false" customHeight="true" outlineLevel="0" collapsed="false">
      <c r="D31" s="515" t="s">
        <v>9</v>
      </c>
      <c r="E31" s="521" t="s">
        <v>516</v>
      </c>
      <c r="F31" s="517"/>
      <c r="G31" s="501" t="s">
        <v>69</v>
      </c>
    </row>
    <row r="32" customFormat="false" ht="13.8" hidden="false" customHeight="false" outlineLevel="0" collapsed="false">
      <c r="D32" s="515"/>
      <c r="E32" s="522" t="s">
        <v>517</v>
      </c>
      <c r="F32" s="518"/>
      <c r="G32" s="501"/>
    </row>
    <row r="33" customFormat="false" ht="13.8" hidden="false" customHeight="false" outlineLevel="0" collapsed="false">
      <c r="D33" s="515"/>
      <c r="E33" s="523" t="s">
        <v>518</v>
      </c>
      <c r="F33" s="506"/>
      <c r="G33" s="501"/>
    </row>
    <row r="36" customFormat="false" ht="14.25" hidden="false" customHeight="false" outlineLevel="0" collapsed="false">
      <c r="G36" s="296"/>
      <c r="H36" s="139" t="s">
        <v>28</v>
      </c>
      <c r="I36" s="139" t="s">
        <v>29</v>
      </c>
      <c r="J36" s="139" t="s">
        <v>30</v>
      </c>
      <c r="K36" s="139" t="s">
        <v>31</v>
      </c>
      <c r="L36" s="139"/>
    </row>
    <row r="37" customFormat="false" ht="14.25" hidden="false" customHeight="false" outlineLevel="0" collapsed="false">
      <c r="G37" s="297" t="s">
        <v>5</v>
      </c>
      <c r="H37" s="84" t="n">
        <f aca="false">COUNTIF(F5:F10,"Not at all")/2</f>
        <v>0</v>
      </c>
      <c r="I37" s="84" t="n">
        <f aca="false">COUNTIF(F5:F10,"Partially achieved")/2</f>
        <v>0</v>
      </c>
      <c r="J37" s="84" t="n">
        <f aca="false">COUNTIF(F5:F10,"Totally achieved")/2</f>
        <v>0</v>
      </c>
      <c r="K37" s="84" t="n">
        <f aca="false">COUNTIF(F5:F10,"Not applicable")/2</f>
        <v>0</v>
      </c>
      <c r="L37" s="84"/>
    </row>
    <row r="38" customFormat="false" ht="28.5" hidden="false" customHeight="false" outlineLevel="0" collapsed="false">
      <c r="G38" s="297" t="s">
        <v>52</v>
      </c>
      <c r="H38" s="84" t="n">
        <f aca="false">COUNTIF(F12:F21,"Not at all")/9</f>
        <v>0</v>
      </c>
      <c r="I38" s="84" t="n">
        <f aca="false">COUNTIF(F12:F21,"Partially achieved")/9</f>
        <v>0</v>
      </c>
      <c r="J38" s="84" t="n">
        <f aca="false">COUNTIF(F12:F21,"Totally achieved")/9</f>
        <v>0</v>
      </c>
      <c r="K38" s="84" t="n">
        <f aca="false">COUNTIF(F12:F21,"Not applicable")/9</f>
        <v>0</v>
      </c>
      <c r="L38" s="84"/>
    </row>
    <row r="39" customFormat="false" ht="28.5" hidden="false" customHeight="false" outlineLevel="0" collapsed="false">
      <c r="G39" s="297" t="s">
        <v>58</v>
      </c>
      <c r="H39" s="84" t="n">
        <f aca="false">COUNTIF(F22:F26,"Not at all")/5</f>
        <v>0</v>
      </c>
      <c r="I39" s="84" t="n">
        <f aca="false">COUNTIF(F22:F26,"Partially achieved")/5</f>
        <v>0</v>
      </c>
      <c r="J39" s="84" t="n">
        <f aca="false">COUNTIF(F22:F26,"Totally achieved")/5</f>
        <v>0</v>
      </c>
      <c r="K39" s="84" t="n">
        <f aca="false">COUNTIF(F22:F26,"Not applicable")/5</f>
        <v>0</v>
      </c>
      <c r="L39" s="84"/>
    </row>
    <row r="40" customFormat="false" ht="28.5" hidden="false" customHeight="false" outlineLevel="0" collapsed="false">
      <c r="G40" s="297" t="s">
        <v>65</v>
      </c>
      <c r="H40" s="84" t="n">
        <f aca="false">COUNTIF(F27:F30,"Not at all")/4</f>
        <v>0</v>
      </c>
      <c r="I40" s="84" t="n">
        <f aca="false">COUNTIF(F27:F30,"Partially achieved")/4</f>
        <v>0</v>
      </c>
      <c r="J40" s="84" t="n">
        <f aca="false">COUNTIF(F27:F30,"Totally achieved")/4</f>
        <v>0</v>
      </c>
      <c r="K40" s="84" t="n">
        <f aca="false">COUNTIF(F27:F30,"Not applicable")/4</f>
        <v>0</v>
      </c>
      <c r="L40" s="84"/>
    </row>
    <row r="41" customFormat="false" ht="14.25" hidden="false" customHeight="false" outlineLevel="0" collapsed="false">
      <c r="G41" s="297" t="s">
        <v>9</v>
      </c>
      <c r="H41" s="84" t="n">
        <f aca="false">COUNTIF(F31:F33,"Not at all")/3</f>
        <v>0</v>
      </c>
      <c r="I41" s="84" t="n">
        <f aca="false">COUNTIF(F31:F33,"Partially achieved")/3</f>
        <v>0</v>
      </c>
      <c r="J41" s="84" t="n">
        <f aca="false">COUNTIF(F31:F33,"Totally achieved")/3</f>
        <v>0</v>
      </c>
      <c r="K41" s="84" t="n">
        <f aca="false">COUNTIF(F31:F33,"Not applicable")/3</f>
        <v>0</v>
      </c>
      <c r="L41" s="84"/>
    </row>
    <row r="42" customFormat="false" ht="18" hidden="false" customHeight="true" outlineLevel="0" collapsed="false">
      <c r="G42" s="140" t="s">
        <v>10</v>
      </c>
      <c r="H42" s="140"/>
      <c r="I42" s="140"/>
      <c r="J42" s="298" t="n">
        <f aca="false">COUNTIF(F5:F33,"Totally achieved")/23</f>
        <v>0</v>
      </c>
    </row>
  </sheetData>
  <mergeCells count="13">
    <mergeCell ref="D5:D10"/>
    <mergeCell ref="E5:E8"/>
    <mergeCell ref="F5:F10"/>
    <mergeCell ref="G5:G11"/>
    <mergeCell ref="D12:D21"/>
    <mergeCell ref="G12:G21"/>
    <mergeCell ref="D22:D26"/>
    <mergeCell ref="G22:G26"/>
    <mergeCell ref="D27:D30"/>
    <mergeCell ref="G27:G30"/>
    <mergeCell ref="D31:D33"/>
    <mergeCell ref="G31:G33"/>
    <mergeCell ref="G42:I42"/>
  </mergeCells>
  <dataValidations count="2">
    <dataValidation allowBlank="false" errorStyle="stop" operator="between" showDropDown="false" showErrorMessage="true" showInputMessage="true" sqref="F11" type="list">
      <formula1>Criteria</formula1>
      <formula2>0</formula2>
    </dataValidation>
    <dataValidation allowBlank="false" errorStyle="stop" operator="between" showDropDown="false" showErrorMessage="true" showInputMessage="true" sqref="F5 F12:F16 F18:F33"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L89"/>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R13" activeCellId="0" sqref="R13"/>
    </sheetView>
  </sheetViews>
  <sheetFormatPr defaultColWidth="11.4453125" defaultRowHeight="14.25" zeroHeight="false" outlineLevelRow="0" outlineLevelCol="0"/>
  <cols>
    <col collapsed="false" customWidth="true" hidden="false" outlineLevel="0" max="3" min="3" style="1" width="7"/>
    <col collapsed="false" customWidth="true" hidden="false" outlineLevel="0" max="4" min="4" style="46" width="20.88"/>
    <col collapsed="false" customWidth="true" hidden="false" outlineLevel="0" max="5" min="5" style="57" width="80.88"/>
    <col collapsed="false" customWidth="true" hidden="false" outlineLevel="0" max="6" min="6" style="44" width="19.67"/>
    <col collapsed="false" customWidth="true" hidden="false" outlineLevel="0" max="7" min="7" style="86" width="35.44"/>
    <col collapsed="false" customWidth="true" hidden="false" outlineLevel="0" max="11" min="11" style="1" width="18.67"/>
    <col collapsed="false" customWidth="true" hidden="false" outlineLevel="0" max="12" min="12" style="1" width="21.11"/>
  </cols>
  <sheetData>
    <row r="3" s="301" customFormat="true" ht="28.5" hidden="false" customHeight="false" outlineLevel="0" collapsed="false">
      <c r="A3" s="1"/>
      <c r="B3" s="1"/>
      <c r="C3" s="1"/>
      <c r="D3" s="46"/>
      <c r="E3" s="44" t="s">
        <v>495</v>
      </c>
      <c r="F3" s="44"/>
      <c r="G3" s="86"/>
      <c r="H3" s="1"/>
      <c r="I3" s="1"/>
      <c r="J3" s="1"/>
      <c r="K3" s="1"/>
      <c r="L3" s="1"/>
    </row>
    <row r="4" customFormat="false" ht="28.5" hidden="false" customHeight="false" outlineLevel="0" collapsed="false">
      <c r="E4" s="44" t="s">
        <v>33</v>
      </c>
    </row>
    <row r="6" customFormat="false" ht="15" hidden="false" customHeight="false" outlineLevel="0" collapsed="false"/>
    <row r="7" customFormat="false" ht="29.25" hidden="false" customHeight="true" outlineLevel="0" collapsed="false">
      <c r="D7" s="524" t="s">
        <v>34</v>
      </c>
      <c r="E7" s="525" t="s">
        <v>35</v>
      </c>
      <c r="F7" s="526" t="s">
        <v>36</v>
      </c>
      <c r="G7" s="527" t="s">
        <v>37</v>
      </c>
    </row>
    <row r="8" customFormat="false" ht="76.5" hidden="false" customHeight="true" outlineLevel="0" collapsed="false">
      <c r="D8" s="528" t="s">
        <v>5</v>
      </c>
      <c r="E8" s="529" t="s">
        <v>519</v>
      </c>
      <c r="F8" s="530"/>
      <c r="G8" s="531" t="s">
        <v>39</v>
      </c>
    </row>
    <row r="9" customFormat="false" ht="6.75" hidden="false" customHeight="true" outlineLevel="0" collapsed="false">
      <c r="D9" s="528"/>
      <c r="E9" s="529"/>
      <c r="F9" s="530"/>
      <c r="G9" s="531"/>
    </row>
    <row r="10" customFormat="false" ht="13.8" hidden="true" customHeight="false" outlineLevel="0" collapsed="false">
      <c r="D10" s="528"/>
      <c r="E10" s="529"/>
      <c r="F10" s="530"/>
      <c r="G10" s="531"/>
    </row>
    <row r="11" customFormat="false" ht="13.8" hidden="true" customHeight="false" outlineLevel="0" collapsed="false">
      <c r="D11" s="528"/>
      <c r="E11" s="529"/>
      <c r="F11" s="530"/>
      <c r="G11" s="531"/>
    </row>
    <row r="12" customFormat="false" ht="13.8" hidden="false" customHeight="false" outlineLevel="0" collapsed="false">
      <c r="D12" s="528"/>
      <c r="E12" s="532" t="s">
        <v>42</v>
      </c>
      <c r="F12" s="533"/>
      <c r="G12" s="531"/>
    </row>
    <row r="13" customFormat="false" ht="25.5" hidden="false" customHeight="true" outlineLevel="0" collapsed="false">
      <c r="D13" s="528"/>
      <c r="E13" s="534" t="s">
        <v>520</v>
      </c>
      <c r="F13" s="530"/>
      <c r="G13" s="531"/>
    </row>
    <row r="14" customFormat="false" ht="28.5" hidden="false" customHeight="false" outlineLevel="0" collapsed="false">
      <c r="D14" s="528"/>
      <c r="E14" s="535" t="s">
        <v>521</v>
      </c>
      <c r="F14" s="530"/>
      <c r="G14" s="531"/>
    </row>
    <row r="15" customFormat="false" ht="13.8" hidden="false" customHeight="false" outlineLevel="0" collapsed="false">
      <c r="D15" s="528"/>
      <c r="E15" s="536" t="s">
        <v>522</v>
      </c>
      <c r="F15" s="533"/>
      <c r="G15" s="531"/>
    </row>
    <row r="16" customFormat="false" ht="13.8" hidden="false" customHeight="false" outlineLevel="0" collapsed="false">
      <c r="D16" s="528"/>
      <c r="E16" s="536" t="s">
        <v>523</v>
      </c>
      <c r="F16" s="533"/>
      <c r="G16" s="531"/>
    </row>
    <row r="17" customFormat="false" ht="29.25" hidden="false" customHeight="false" outlineLevel="0" collapsed="false">
      <c r="D17" s="528"/>
      <c r="E17" s="537" t="s">
        <v>524</v>
      </c>
      <c r="F17" s="538"/>
      <c r="G17" s="531"/>
    </row>
    <row r="18" customFormat="false" ht="34.5" hidden="false" customHeight="true" outlineLevel="0" collapsed="false">
      <c r="D18" s="160" t="s">
        <v>52</v>
      </c>
      <c r="E18" s="111" t="s">
        <v>525</v>
      </c>
      <c r="F18" s="112"/>
      <c r="G18" s="207" t="s">
        <v>54</v>
      </c>
    </row>
    <row r="19" customFormat="false" ht="14.25" hidden="false" customHeight="false" outlineLevel="0" collapsed="false">
      <c r="D19" s="160"/>
      <c r="E19" s="67" t="s">
        <v>526</v>
      </c>
      <c r="F19" s="68"/>
      <c r="G19" s="207"/>
    </row>
    <row r="20" customFormat="false" ht="28.5" hidden="false" customHeight="false" outlineLevel="0" collapsed="false">
      <c r="D20" s="160"/>
      <c r="E20" s="67" t="s">
        <v>527</v>
      </c>
      <c r="F20" s="68"/>
      <c r="G20" s="207"/>
    </row>
    <row r="21" customFormat="false" ht="37.5" hidden="false" customHeight="true" outlineLevel="0" collapsed="false">
      <c r="D21" s="160"/>
      <c r="E21" s="67" t="s">
        <v>528</v>
      </c>
      <c r="F21" s="68"/>
      <c r="G21" s="207"/>
    </row>
    <row r="22" customFormat="false" ht="44.25" hidden="false" customHeight="true" outlineLevel="0" collapsed="false">
      <c r="D22" s="160"/>
      <c r="E22" s="67" t="s">
        <v>529</v>
      </c>
      <c r="F22" s="68"/>
      <c r="G22" s="207"/>
    </row>
    <row r="23" customFormat="false" ht="44.25" hidden="false" customHeight="true" outlineLevel="0" collapsed="false">
      <c r="D23" s="160"/>
      <c r="E23" s="67" t="s">
        <v>530</v>
      </c>
      <c r="F23" s="68"/>
      <c r="G23" s="207"/>
    </row>
    <row r="24" customFormat="false" ht="44.25" hidden="false" customHeight="true" outlineLevel="0" collapsed="false">
      <c r="D24" s="160"/>
      <c r="E24" s="67" t="s">
        <v>531</v>
      </c>
      <c r="F24" s="131"/>
      <c r="G24" s="207"/>
    </row>
    <row r="25" customFormat="false" ht="59.25" hidden="false" customHeight="true" outlineLevel="0" collapsed="false">
      <c r="D25" s="160"/>
      <c r="E25" s="539" t="s">
        <v>532</v>
      </c>
      <c r="F25" s="70"/>
      <c r="G25" s="207"/>
    </row>
    <row r="26" customFormat="false" ht="44.25" hidden="false" customHeight="true" outlineLevel="0" collapsed="false">
      <c r="D26" s="540" t="s">
        <v>58</v>
      </c>
      <c r="E26" s="541" t="s">
        <v>533</v>
      </c>
      <c r="F26" s="530"/>
      <c r="G26" s="542" t="s">
        <v>60</v>
      </c>
    </row>
    <row r="27" customFormat="false" ht="38.25" hidden="false" customHeight="true" outlineLevel="0" collapsed="false">
      <c r="A27" s="301"/>
      <c r="B27" s="301"/>
      <c r="C27" s="301"/>
      <c r="D27" s="540"/>
      <c r="E27" s="543" t="s">
        <v>534</v>
      </c>
      <c r="F27" s="544"/>
      <c r="G27" s="542"/>
      <c r="H27" s="301"/>
      <c r="I27" s="301"/>
      <c r="J27" s="301"/>
      <c r="K27" s="301"/>
      <c r="L27" s="301"/>
    </row>
    <row r="28" customFormat="false" ht="38.25" hidden="false" customHeight="true" outlineLevel="0" collapsed="false">
      <c r="A28" s="301"/>
      <c r="B28" s="301"/>
      <c r="C28" s="301"/>
      <c r="D28" s="540"/>
      <c r="E28" s="545" t="s">
        <v>535</v>
      </c>
      <c r="F28" s="533"/>
      <c r="G28" s="542"/>
      <c r="H28" s="301"/>
      <c r="I28" s="301"/>
      <c r="J28" s="301"/>
      <c r="K28" s="301"/>
      <c r="L28" s="301"/>
    </row>
    <row r="29" customFormat="false" ht="42.75" hidden="false" customHeight="false" outlineLevel="0" collapsed="false">
      <c r="D29" s="540"/>
      <c r="E29" s="535" t="s">
        <v>536</v>
      </c>
      <c r="F29" s="546"/>
      <c r="G29" s="542"/>
    </row>
    <row r="30" customFormat="false" ht="29.25" hidden="false" customHeight="false" outlineLevel="0" collapsed="false">
      <c r="D30" s="540"/>
      <c r="E30" s="537" t="s">
        <v>537</v>
      </c>
      <c r="F30" s="538"/>
      <c r="G30" s="542"/>
    </row>
    <row r="31" customFormat="false" ht="49.5" hidden="false" customHeight="true" outlineLevel="0" collapsed="false">
      <c r="D31" s="160" t="s">
        <v>65</v>
      </c>
      <c r="E31" s="111" t="s">
        <v>538</v>
      </c>
      <c r="F31" s="112"/>
      <c r="G31" s="207" t="s">
        <v>67</v>
      </c>
    </row>
    <row r="32" customFormat="false" ht="13.8" hidden="false" customHeight="false" outlineLevel="0" collapsed="false">
      <c r="D32" s="160"/>
      <c r="E32" s="547" t="s">
        <v>539</v>
      </c>
      <c r="F32" s="68"/>
      <c r="G32" s="207"/>
    </row>
    <row r="33" customFormat="false" ht="13.8" hidden="false" customHeight="false" outlineLevel="0" collapsed="false">
      <c r="D33" s="160"/>
      <c r="E33" s="547" t="s">
        <v>540</v>
      </c>
      <c r="F33" s="68"/>
      <c r="G33" s="207"/>
    </row>
    <row r="34" customFormat="false" ht="13.8" hidden="false" customHeight="false" outlineLevel="0" collapsed="false">
      <c r="D34" s="160"/>
      <c r="E34" s="547" t="s">
        <v>541</v>
      </c>
      <c r="F34" s="68"/>
      <c r="G34" s="207"/>
    </row>
    <row r="35" customFormat="false" ht="28.5" hidden="false" customHeight="false" outlineLevel="0" collapsed="false">
      <c r="D35" s="160"/>
      <c r="E35" s="547" t="s">
        <v>542</v>
      </c>
      <c r="F35" s="68"/>
      <c r="G35" s="207"/>
    </row>
    <row r="36" customFormat="false" ht="13.8" hidden="false" customHeight="false" outlineLevel="0" collapsed="false">
      <c r="D36" s="160"/>
      <c r="E36" s="547" t="s">
        <v>543</v>
      </c>
      <c r="F36" s="68"/>
      <c r="G36" s="207"/>
    </row>
    <row r="37" customFormat="false" ht="13.8" hidden="false" customHeight="false" outlineLevel="0" collapsed="false">
      <c r="D37" s="160"/>
      <c r="E37" s="547" t="s">
        <v>544</v>
      </c>
      <c r="F37" s="68"/>
      <c r="G37" s="207"/>
    </row>
    <row r="38" customFormat="false" ht="13.8" hidden="false" customHeight="false" outlineLevel="0" collapsed="false">
      <c r="D38" s="160"/>
      <c r="E38" s="547" t="s">
        <v>545</v>
      </c>
      <c r="F38" s="68"/>
      <c r="G38" s="207"/>
    </row>
    <row r="39" customFormat="false" ht="13.8" hidden="false" customHeight="false" outlineLevel="0" collapsed="false">
      <c r="D39" s="160"/>
      <c r="E39" s="67" t="s">
        <v>546</v>
      </c>
      <c r="F39" s="70"/>
      <c r="G39" s="207"/>
    </row>
    <row r="40" customFormat="false" ht="13.8" hidden="false" customHeight="false" outlineLevel="0" collapsed="false">
      <c r="D40" s="160"/>
      <c r="E40" s="548" t="s">
        <v>547</v>
      </c>
      <c r="F40" s="70"/>
      <c r="G40" s="207"/>
    </row>
    <row r="41" customFormat="false" ht="13.8" hidden="false" customHeight="false" outlineLevel="0" collapsed="false">
      <c r="D41" s="160"/>
      <c r="E41" s="548" t="s">
        <v>548</v>
      </c>
      <c r="F41" s="70"/>
      <c r="G41" s="207"/>
    </row>
    <row r="42" customFormat="false" ht="28.5" hidden="false" customHeight="false" outlineLevel="0" collapsed="false">
      <c r="D42" s="160"/>
      <c r="E42" s="548" t="s">
        <v>549</v>
      </c>
      <c r="F42" s="70"/>
      <c r="G42" s="207"/>
    </row>
    <row r="43" customFormat="false" ht="14.25" hidden="false" customHeight="false" outlineLevel="0" collapsed="false">
      <c r="D43" s="160"/>
      <c r="E43" s="548" t="s">
        <v>550</v>
      </c>
      <c r="F43" s="70"/>
      <c r="G43" s="207"/>
    </row>
    <row r="44" customFormat="false" ht="29.25" hidden="false" customHeight="false" outlineLevel="0" collapsed="false">
      <c r="D44" s="160"/>
      <c r="E44" s="69" t="s">
        <v>551</v>
      </c>
      <c r="F44" s="70"/>
      <c r="G44" s="207"/>
    </row>
    <row r="45" customFormat="false" ht="30" hidden="false" customHeight="true" outlineLevel="0" collapsed="false">
      <c r="D45" s="540" t="s">
        <v>9</v>
      </c>
      <c r="E45" s="549" t="s">
        <v>552</v>
      </c>
      <c r="F45" s="550"/>
      <c r="G45" s="551" t="s">
        <v>69</v>
      </c>
    </row>
    <row r="46" customFormat="false" ht="13.8" hidden="false" customHeight="false" outlineLevel="0" collapsed="false">
      <c r="D46" s="540"/>
      <c r="E46" s="552" t="s">
        <v>553</v>
      </c>
      <c r="F46" s="533"/>
      <c r="G46" s="551"/>
    </row>
    <row r="47" customFormat="false" ht="13.8" hidden="false" customHeight="false" outlineLevel="0" collapsed="false">
      <c r="D47" s="540"/>
      <c r="E47" s="553"/>
      <c r="F47" s="554"/>
      <c r="G47" s="551"/>
    </row>
    <row r="48" customFormat="false" ht="13.8" hidden="false" customHeight="false" outlineLevel="0" collapsed="false"/>
    <row r="49" customFormat="false" ht="13.8" hidden="false" customHeight="false" outlineLevel="0" collapsed="false"/>
    <row r="50" customFormat="false" ht="28.5" hidden="false" customHeight="false" outlineLevel="0" collapsed="false">
      <c r="G50" s="296"/>
      <c r="H50" s="139" t="s">
        <v>28</v>
      </c>
      <c r="I50" s="139" t="s">
        <v>29</v>
      </c>
      <c r="J50" s="139" t="s">
        <v>30</v>
      </c>
      <c r="K50" s="139" t="s">
        <v>31</v>
      </c>
      <c r="L50" s="139"/>
    </row>
    <row r="51" customFormat="false" ht="14.25" hidden="false" customHeight="false" outlineLevel="0" collapsed="false">
      <c r="G51" s="297" t="s">
        <v>5</v>
      </c>
      <c r="H51" s="84" t="n">
        <f aca="false">COUNTIF(F8:F17,"Not at all")/6</f>
        <v>0</v>
      </c>
      <c r="I51" s="84" t="n">
        <f aca="false">COUNTIF(F8:F17,"Partially achieved")/6</f>
        <v>0</v>
      </c>
      <c r="J51" s="84" t="n">
        <f aca="false">COUNTIF(F8:F17,"Totally achieved")/6</f>
        <v>0</v>
      </c>
      <c r="K51" s="84" t="n">
        <f aca="false">COUNTIF(F8:F17,"Not applicable")/6</f>
        <v>0</v>
      </c>
      <c r="L51" s="84"/>
    </row>
    <row r="52" customFormat="false" ht="28.5" hidden="false" customHeight="false" outlineLevel="0" collapsed="false">
      <c r="G52" s="297" t="s">
        <v>52</v>
      </c>
      <c r="H52" s="84" t="n">
        <f aca="false">COUNTIF(F18:F25,"Not at all")/8</f>
        <v>0</v>
      </c>
      <c r="I52" s="84" t="n">
        <f aca="false">COUNTIF(F18:F25,"Partially achieved")/8</f>
        <v>0</v>
      </c>
      <c r="J52" s="84" t="n">
        <f aca="false">COUNTIF(F18:F25,"Totally achieved")/8</f>
        <v>0</v>
      </c>
      <c r="K52" s="84" t="n">
        <f aca="false">COUNTIF(F18:F25,"Not applicable")/8</f>
        <v>0</v>
      </c>
      <c r="L52" s="84"/>
    </row>
    <row r="53" customFormat="false" ht="13.8" hidden="false" customHeight="false" outlineLevel="0" collapsed="false">
      <c r="G53" s="297" t="s">
        <v>58</v>
      </c>
      <c r="H53" s="84" t="n">
        <f aca="false">COUNTIF(F26:F30,"Not at all")/5</f>
        <v>0</v>
      </c>
      <c r="I53" s="84" t="n">
        <f aca="false">COUNTIF(F26:F30,"Partially achieved")/5</f>
        <v>0</v>
      </c>
      <c r="J53" s="84" t="n">
        <f aca="false">COUNTIF(F26:F30,"Totally achieved")/5</f>
        <v>0</v>
      </c>
      <c r="K53" s="84" t="n">
        <f aca="false">COUNTIF(F26:F30,"Not applicable")/5</f>
        <v>0</v>
      </c>
      <c r="L53" s="84"/>
    </row>
    <row r="54" customFormat="false" ht="13.8" hidden="false" customHeight="false" outlineLevel="0" collapsed="false">
      <c r="G54" s="297" t="s">
        <v>65</v>
      </c>
      <c r="H54" s="84" t="n">
        <f aca="false">COUNTIF(F31:F44,"Not at all")/9</f>
        <v>0</v>
      </c>
      <c r="I54" s="84" t="n">
        <f aca="false">COUNTIF(F31:F44,"Partially achieved")/9</f>
        <v>0</v>
      </c>
      <c r="J54" s="84" t="n">
        <f aca="false">COUNTIF(F31:F44,"Totally achieved")/9</f>
        <v>0</v>
      </c>
      <c r="K54" s="84" t="n">
        <f aca="false">COUNTIF(F31:F44,"Not applicable")/9</f>
        <v>0</v>
      </c>
      <c r="L54" s="84"/>
    </row>
    <row r="55" customFormat="false" ht="13.8" hidden="false" customHeight="false" outlineLevel="0" collapsed="false">
      <c r="G55" s="297" t="s">
        <v>9</v>
      </c>
      <c r="H55" s="84" t="n">
        <f aca="false">COUNTIF(F45:F46,"Not at all")/2</f>
        <v>0</v>
      </c>
      <c r="I55" s="84" t="n">
        <f aca="false">COUNTIF(F45:F46,"Partially achieved")/2</f>
        <v>0</v>
      </c>
      <c r="J55" s="84" t="n">
        <f aca="false">COUNTIF(F45:F46,"Totally achieved")/2</f>
        <v>0</v>
      </c>
      <c r="K55" s="84" t="n">
        <f aca="false">COUNTIF(F45:F46,"Not applicable")/2</f>
        <v>0</v>
      </c>
      <c r="L55" s="84"/>
    </row>
    <row r="56" customFormat="false" ht="18" hidden="false" customHeight="false" outlineLevel="0" collapsed="false">
      <c r="G56" s="555" t="s">
        <v>10</v>
      </c>
      <c r="H56" s="555"/>
      <c r="I56" s="555"/>
      <c r="J56" s="141" t="n">
        <f aca="false">IF(COUNTIF(F20,H50)+COUNTIF(F13,H50)+COUNTIF(F27,H50)+COUNTIF(F32,H50)+COUNTIF(F34,H50)+COUNTIF(F35,H50)&gt;=1,0,(COUNTIF(F8:F46,"Totally achieved")/30))</f>
        <v>0</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sheetData>
  <mergeCells count="14">
    <mergeCell ref="D8:D17"/>
    <mergeCell ref="E8:E11"/>
    <mergeCell ref="F8:F11"/>
    <mergeCell ref="G8:G17"/>
    <mergeCell ref="D18:D25"/>
    <mergeCell ref="G18:G25"/>
    <mergeCell ref="D26:D30"/>
    <mergeCell ref="G26:G30"/>
    <mergeCell ref="D31:D44"/>
    <mergeCell ref="G31:G44"/>
    <mergeCell ref="F39:F44"/>
    <mergeCell ref="D45:D47"/>
    <mergeCell ref="G45:G47"/>
    <mergeCell ref="G56:I56"/>
  </mergeCells>
  <conditionalFormatting sqref="F8:F46">
    <cfRule type="expression" priority="2" aboveAverage="0" equalAverage="0" bottom="0" percent="0" rank="0" text="" dxfId="63">
      <formula>$F$27="Not at all"</formula>
    </cfRule>
    <cfRule type="expression" priority="3" aboveAverage="0" equalAverage="0" bottom="0" percent="0" rank="0" text="" dxfId="64">
      <formula>$F$13="Not at all"</formula>
    </cfRule>
  </conditionalFormatting>
  <conditionalFormatting sqref="F8 F13:F46">
    <cfRule type="expression" priority="4" aboveAverage="0" equalAverage="0" bottom="0" percent="0" rank="0" text="" dxfId="65">
      <formula>$F$35="Not at all"</formula>
    </cfRule>
  </conditionalFormatting>
  <conditionalFormatting sqref="F8 F13:F47">
    <cfRule type="expression" priority="5" aboveAverage="0" equalAverage="0" bottom="0" percent="0" rank="0" text="" dxfId="66">
      <formula>$F$34="Not at all"</formula>
    </cfRule>
    <cfRule type="expression" priority="6" aboveAverage="0" equalAverage="0" bottom="0" percent="0" rank="0" text="" dxfId="67">
      <formula>$F$32="Not at all"</formula>
    </cfRule>
    <cfRule type="expression" priority="7" aboveAverage="0" equalAverage="0" bottom="0" percent="0" rank="0" text="" dxfId="68">
      <formula>$F$20="Not at all"</formula>
    </cfRule>
  </conditionalFormatting>
  <dataValidations count="2">
    <dataValidation allowBlank="false" errorStyle="stop" operator="between" showDropDown="false" showErrorMessage="true" showInputMessage="true" sqref="F12" type="list">
      <formula1>Criteria</formula1>
      <formula2>0</formula2>
    </dataValidation>
    <dataValidation allowBlank="false" errorStyle="stop" operator="between" showDropDown="false" showErrorMessage="true" showInputMessage="true" sqref="F8 F13 F15:F39 F45:F46"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1:K68"/>
  <sheetViews>
    <sheetView showFormulas="false" showGridLines="false" showRowColHeaders="true" showZeros="true" rightToLeft="false" tabSelected="false" showOutlineSymbols="true" defaultGridColor="true" view="normal" topLeftCell="A4" colorId="64" zoomScale="50" zoomScaleNormal="50" zoomScalePageLayoutView="100" workbookViewId="0">
      <selection pane="topLeft" activeCell="F56" activeCellId="0" sqref="F56"/>
    </sheetView>
  </sheetViews>
  <sheetFormatPr defaultColWidth="11.4453125" defaultRowHeight="14.25" zeroHeight="false" outlineLevelRow="0" outlineLevelCol="0"/>
  <cols>
    <col collapsed="false" customWidth="true" hidden="false" outlineLevel="0" max="3" min="3" style="44" width="26.67"/>
    <col collapsed="false" customWidth="true" hidden="false" outlineLevel="0" max="4" min="4" style="95" width="100.67"/>
    <col collapsed="false" customWidth="true" hidden="false" outlineLevel="0" max="5" min="5" style="57" width="18.67"/>
    <col collapsed="false" customWidth="true" hidden="false" outlineLevel="0" max="6" min="6" style="44" width="55.67"/>
    <col collapsed="false" customWidth="true" hidden="false" outlineLevel="0" max="11" min="11" style="1" width="22.11"/>
  </cols>
  <sheetData>
    <row r="1" customFormat="false" ht="54.75" hidden="false" customHeight="true" outlineLevel="0" collapsed="false"/>
    <row r="2" customFormat="false" ht="78" hidden="false" customHeight="true" outlineLevel="0" collapsed="false">
      <c r="D2" s="392" t="s">
        <v>554</v>
      </c>
    </row>
    <row r="3" customFormat="false" ht="51.75" hidden="false" customHeight="true" outlineLevel="0" collapsed="false">
      <c r="D3" s="57" t="s">
        <v>555</v>
      </c>
    </row>
    <row r="4" customFormat="false" ht="14.25" hidden="false" customHeight="false" outlineLevel="0" collapsed="false">
      <c r="D4" s="57"/>
    </row>
    <row r="5" customFormat="false" ht="15" hidden="false" customHeight="false" outlineLevel="0" collapsed="false"/>
    <row r="6" customFormat="false" ht="78.75" hidden="false" customHeight="true" outlineLevel="0" collapsed="false">
      <c r="C6" s="556" t="s">
        <v>5</v>
      </c>
      <c r="D6" s="557" t="s">
        <v>519</v>
      </c>
      <c r="E6" s="558"/>
      <c r="F6" s="559" t="s">
        <v>39</v>
      </c>
    </row>
    <row r="7" customFormat="false" ht="14.25" hidden="false" customHeight="false" outlineLevel="0" collapsed="false">
      <c r="C7" s="556"/>
      <c r="D7" s="557"/>
      <c r="E7" s="558"/>
      <c r="F7" s="559"/>
    </row>
    <row r="8" customFormat="false" ht="5.25" hidden="false" customHeight="true" outlineLevel="0" collapsed="false">
      <c r="C8" s="556"/>
      <c r="D8" s="557"/>
      <c r="E8" s="558"/>
      <c r="F8" s="559"/>
    </row>
    <row r="9" customFormat="false" ht="15" hidden="true" customHeight="false" outlineLevel="0" collapsed="false">
      <c r="C9" s="556"/>
      <c r="D9" s="557"/>
      <c r="E9" s="558"/>
      <c r="F9" s="559"/>
    </row>
    <row r="10" customFormat="false" ht="15" hidden="false" customHeight="false" outlineLevel="0" collapsed="false">
      <c r="C10" s="560"/>
      <c r="D10" s="561" t="s">
        <v>42</v>
      </c>
      <c r="E10" s="562"/>
      <c r="F10" s="563"/>
    </row>
    <row r="11" customFormat="false" ht="60" hidden="false" customHeight="true" outlineLevel="0" collapsed="false">
      <c r="C11" s="564" t="s">
        <v>556</v>
      </c>
      <c r="D11" s="565" t="s">
        <v>557</v>
      </c>
      <c r="E11" s="482"/>
      <c r="F11" s="66" t="s">
        <v>54</v>
      </c>
    </row>
    <row r="12" customFormat="false" ht="14.25" hidden="false" customHeight="false" outlineLevel="0" collapsed="false">
      <c r="C12" s="564"/>
      <c r="D12" s="243" t="s">
        <v>558</v>
      </c>
      <c r="E12" s="273"/>
      <c r="F12" s="66"/>
    </row>
    <row r="13" customFormat="false" ht="14.25" hidden="false" customHeight="false" outlineLevel="0" collapsed="false">
      <c r="C13" s="564"/>
      <c r="D13" s="243" t="s">
        <v>559</v>
      </c>
      <c r="E13" s="273"/>
      <c r="F13" s="66"/>
    </row>
    <row r="14" customFormat="false" ht="14.25" hidden="false" customHeight="false" outlineLevel="0" collapsed="false">
      <c r="C14" s="564"/>
      <c r="D14" s="243" t="s">
        <v>560</v>
      </c>
      <c r="E14" s="273"/>
      <c r="F14" s="66"/>
    </row>
    <row r="15" customFormat="false" ht="14.25" hidden="false" customHeight="false" outlineLevel="0" collapsed="false">
      <c r="C15" s="564"/>
      <c r="D15" s="243" t="s">
        <v>561</v>
      </c>
      <c r="E15" s="273"/>
      <c r="F15" s="66"/>
    </row>
    <row r="16" customFormat="false" ht="30.75" hidden="false" customHeight="false" outlineLevel="0" collapsed="false">
      <c r="C16" s="564"/>
      <c r="D16" s="566" t="s">
        <v>562</v>
      </c>
      <c r="E16" s="290"/>
      <c r="F16" s="66"/>
    </row>
    <row r="17" customFormat="false" ht="45" hidden="false" customHeight="true" outlineLevel="0" collapsed="false">
      <c r="C17" s="567" t="s">
        <v>563</v>
      </c>
      <c r="D17" s="568" t="s">
        <v>564</v>
      </c>
      <c r="E17" s="569"/>
      <c r="F17" s="559" t="s">
        <v>60</v>
      </c>
    </row>
    <row r="18" customFormat="false" ht="14.25" hidden="false" customHeight="false" outlineLevel="0" collapsed="false">
      <c r="C18" s="567"/>
      <c r="D18" s="570" t="s">
        <v>565</v>
      </c>
      <c r="E18" s="571"/>
      <c r="F18" s="559"/>
    </row>
    <row r="19" customFormat="false" ht="28.5" hidden="false" customHeight="false" outlineLevel="0" collapsed="false">
      <c r="C19" s="567"/>
      <c r="D19" s="570" t="s">
        <v>566</v>
      </c>
      <c r="E19" s="571"/>
      <c r="F19" s="559"/>
    </row>
    <row r="20" customFormat="false" ht="14.25" hidden="false" customHeight="false" outlineLevel="0" collapsed="false">
      <c r="C20" s="567"/>
      <c r="D20" s="570" t="s">
        <v>567</v>
      </c>
      <c r="E20" s="571"/>
      <c r="F20" s="559"/>
    </row>
    <row r="21" customFormat="false" ht="14.25" hidden="false" customHeight="false" outlineLevel="0" collapsed="false">
      <c r="C21" s="567"/>
      <c r="D21" s="572" t="s">
        <v>568</v>
      </c>
      <c r="E21" s="573"/>
      <c r="F21" s="559"/>
    </row>
    <row r="22" customFormat="false" ht="45" hidden="false" customHeight="true" outlineLevel="0" collapsed="false">
      <c r="C22" s="177" t="s">
        <v>569</v>
      </c>
      <c r="D22" s="574" t="s">
        <v>570</v>
      </c>
      <c r="E22" s="272"/>
      <c r="F22" s="207" t="s">
        <v>67</v>
      </c>
    </row>
    <row r="23" customFormat="false" ht="14.25" hidden="false" customHeight="false" outlineLevel="0" collapsed="false">
      <c r="C23" s="177"/>
      <c r="D23" s="243" t="s">
        <v>571</v>
      </c>
      <c r="E23" s="273"/>
      <c r="F23" s="207"/>
    </row>
    <row r="24" customFormat="false" ht="14.25" hidden="false" customHeight="false" outlineLevel="0" collapsed="false">
      <c r="C24" s="177"/>
      <c r="D24" s="243" t="s">
        <v>572</v>
      </c>
      <c r="E24" s="273"/>
      <c r="F24" s="207"/>
    </row>
    <row r="25" customFormat="false" ht="14.25" hidden="false" customHeight="false" outlineLevel="0" collapsed="false">
      <c r="C25" s="177"/>
      <c r="D25" s="243" t="s">
        <v>573</v>
      </c>
      <c r="E25" s="273"/>
      <c r="F25" s="207"/>
    </row>
    <row r="26" customFormat="false" ht="14.25" hidden="false" customHeight="false" outlineLevel="0" collapsed="false">
      <c r="C26" s="177"/>
      <c r="D26" s="243" t="s">
        <v>574</v>
      </c>
      <c r="E26" s="273"/>
      <c r="F26" s="207"/>
    </row>
    <row r="27" customFormat="false" ht="14.25" hidden="false" customHeight="false" outlineLevel="0" collapsed="false">
      <c r="C27" s="177"/>
      <c r="D27" s="575" t="s">
        <v>575</v>
      </c>
      <c r="E27" s="273"/>
      <c r="F27" s="207"/>
    </row>
    <row r="28" customFormat="false" ht="14.25" hidden="false" customHeight="false" outlineLevel="0" collapsed="false">
      <c r="C28" s="177"/>
      <c r="D28" s="575" t="s">
        <v>576</v>
      </c>
      <c r="E28" s="273"/>
      <c r="F28" s="207"/>
    </row>
    <row r="29" customFormat="false" ht="14.25" hidden="false" customHeight="false" outlineLevel="0" collapsed="false">
      <c r="C29" s="177"/>
      <c r="D29" s="575" t="s">
        <v>577</v>
      </c>
      <c r="E29" s="273"/>
      <c r="F29" s="207"/>
    </row>
    <row r="30" customFormat="false" ht="14.25" hidden="false" customHeight="false" outlineLevel="0" collapsed="false">
      <c r="C30" s="177"/>
      <c r="D30" s="575" t="s">
        <v>578</v>
      </c>
      <c r="E30" s="273"/>
      <c r="F30" s="207"/>
    </row>
    <row r="31" customFormat="false" ht="14.25" hidden="false" customHeight="false" outlineLevel="0" collapsed="false">
      <c r="C31" s="177"/>
      <c r="D31" s="243" t="s">
        <v>579</v>
      </c>
      <c r="E31" s="273"/>
      <c r="F31" s="207"/>
    </row>
    <row r="32" customFormat="false" ht="14.25" hidden="false" customHeight="false" outlineLevel="0" collapsed="false">
      <c r="C32" s="177"/>
      <c r="D32" s="575" t="s">
        <v>580</v>
      </c>
      <c r="E32" s="273"/>
      <c r="F32" s="207"/>
    </row>
    <row r="33" customFormat="false" ht="14.25" hidden="false" customHeight="false" outlineLevel="0" collapsed="false">
      <c r="C33" s="177"/>
      <c r="D33" s="575" t="s">
        <v>581</v>
      </c>
      <c r="E33" s="273"/>
      <c r="F33" s="207"/>
    </row>
    <row r="34" customFormat="false" ht="14.25" hidden="false" customHeight="false" outlineLevel="0" collapsed="false">
      <c r="C34" s="177"/>
      <c r="D34" s="575" t="s">
        <v>582</v>
      </c>
      <c r="E34" s="273"/>
      <c r="F34" s="207"/>
    </row>
    <row r="35" customFormat="false" ht="14.25" hidden="false" customHeight="false" outlineLevel="0" collapsed="false">
      <c r="C35" s="177"/>
      <c r="D35" s="243" t="s">
        <v>583</v>
      </c>
      <c r="E35" s="273"/>
      <c r="F35" s="207"/>
    </row>
    <row r="36" customFormat="false" ht="14.25" hidden="false" customHeight="false" outlineLevel="0" collapsed="false">
      <c r="C36" s="177"/>
      <c r="D36" s="575" t="s">
        <v>584</v>
      </c>
      <c r="E36" s="273"/>
      <c r="F36" s="207"/>
    </row>
    <row r="37" customFormat="false" ht="14.25" hidden="false" customHeight="false" outlineLevel="0" collapsed="false">
      <c r="C37" s="177"/>
      <c r="D37" s="575" t="s">
        <v>585</v>
      </c>
      <c r="E37" s="273"/>
      <c r="F37" s="207"/>
    </row>
    <row r="38" customFormat="false" ht="14.25" hidden="false" customHeight="false" outlineLevel="0" collapsed="false">
      <c r="C38" s="177"/>
      <c r="D38" s="575" t="s">
        <v>586</v>
      </c>
      <c r="E38" s="273"/>
      <c r="F38" s="207"/>
    </row>
    <row r="39" customFormat="false" ht="14.25" hidden="false" customHeight="false" outlineLevel="0" collapsed="false">
      <c r="C39" s="177"/>
      <c r="D39" s="575" t="s">
        <v>587</v>
      </c>
      <c r="E39" s="273"/>
      <c r="F39" s="207"/>
    </row>
    <row r="40" customFormat="false" ht="14.25" hidden="false" customHeight="false" outlineLevel="0" collapsed="false">
      <c r="C40" s="177"/>
      <c r="D40" s="575" t="s">
        <v>588</v>
      </c>
      <c r="E40" s="273"/>
      <c r="F40" s="207"/>
    </row>
    <row r="41" customFormat="false" ht="14.25" hidden="false" customHeight="false" outlineLevel="0" collapsed="false">
      <c r="C41" s="177"/>
      <c r="D41" s="243" t="s">
        <v>589</v>
      </c>
      <c r="E41" s="273"/>
      <c r="F41" s="207"/>
    </row>
    <row r="42" customFormat="false" ht="14.25" hidden="false" customHeight="false" outlineLevel="0" collapsed="false">
      <c r="C42" s="177"/>
      <c r="D42" s="243" t="s">
        <v>590</v>
      </c>
      <c r="E42" s="273"/>
      <c r="F42" s="207"/>
    </row>
    <row r="43" customFormat="false" ht="14.25" hidden="false" customHeight="false" outlineLevel="0" collapsed="false">
      <c r="C43" s="177"/>
      <c r="D43" s="243" t="s">
        <v>591</v>
      </c>
      <c r="E43" s="273"/>
      <c r="F43" s="207"/>
    </row>
    <row r="44" customFormat="false" ht="14.25" hidden="false" customHeight="false" outlineLevel="0" collapsed="false">
      <c r="C44" s="177"/>
      <c r="D44" s="243" t="s">
        <v>592</v>
      </c>
      <c r="E44" s="273"/>
      <c r="F44" s="207"/>
    </row>
    <row r="45" customFormat="false" ht="14.25" hidden="false" customHeight="false" outlineLevel="0" collapsed="false">
      <c r="C45" s="177"/>
      <c r="D45" s="243" t="s">
        <v>593</v>
      </c>
      <c r="E45" s="273"/>
      <c r="F45" s="207"/>
    </row>
    <row r="46" customFormat="false" ht="14.25" hidden="false" customHeight="false" outlineLevel="0" collapsed="false">
      <c r="C46" s="177"/>
      <c r="D46" s="243" t="s">
        <v>594</v>
      </c>
      <c r="E46" s="273"/>
      <c r="F46" s="207"/>
    </row>
    <row r="47" customFormat="false" ht="14.25" hidden="false" customHeight="false" outlineLevel="0" collapsed="false">
      <c r="C47" s="177"/>
      <c r="D47" s="575" t="s">
        <v>595</v>
      </c>
      <c r="E47" s="273"/>
      <c r="F47" s="207"/>
    </row>
    <row r="48" customFormat="false" ht="14.25" hidden="false" customHeight="false" outlineLevel="0" collapsed="false">
      <c r="C48" s="177"/>
      <c r="D48" s="575" t="s">
        <v>596</v>
      </c>
      <c r="E48" s="273"/>
      <c r="F48" s="207"/>
    </row>
    <row r="49" customFormat="false" ht="14.25" hidden="false" customHeight="false" outlineLevel="0" collapsed="false">
      <c r="C49" s="177"/>
      <c r="D49" s="575" t="s">
        <v>597</v>
      </c>
      <c r="E49" s="273"/>
      <c r="F49" s="207"/>
    </row>
    <row r="50" customFormat="false" ht="14.25" hidden="false" customHeight="false" outlineLevel="0" collapsed="false">
      <c r="C50" s="177"/>
      <c r="D50" s="575" t="s">
        <v>598</v>
      </c>
      <c r="E50" s="273"/>
      <c r="F50" s="207"/>
    </row>
    <row r="51" customFormat="false" ht="14.25" hidden="false" customHeight="false" outlineLevel="0" collapsed="false">
      <c r="C51" s="177"/>
      <c r="D51" s="575" t="s">
        <v>599</v>
      </c>
      <c r="E51" s="273"/>
      <c r="F51" s="207"/>
    </row>
    <row r="52" customFormat="false" ht="14.25" hidden="false" customHeight="false" outlineLevel="0" collapsed="false">
      <c r="C52" s="177"/>
      <c r="D52" s="575" t="s">
        <v>600</v>
      </c>
      <c r="E52" s="273"/>
      <c r="F52" s="207"/>
    </row>
    <row r="53" customFormat="false" ht="14.25" hidden="false" customHeight="false" outlineLevel="0" collapsed="false">
      <c r="C53" s="177"/>
      <c r="D53" s="575" t="s">
        <v>601</v>
      </c>
      <c r="E53" s="273"/>
      <c r="F53" s="207"/>
    </row>
    <row r="54" customFormat="false" ht="14.25" hidden="false" customHeight="false" outlineLevel="0" collapsed="false">
      <c r="C54" s="177"/>
      <c r="D54" s="243" t="s">
        <v>602</v>
      </c>
      <c r="E54" s="273"/>
      <c r="F54" s="207"/>
    </row>
    <row r="55" customFormat="false" ht="14.25" hidden="false" customHeight="false" outlineLevel="0" collapsed="false">
      <c r="C55" s="177"/>
      <c r="D55" s="484" t="s">
        <v>603</v>
      </c>
      <c r="E55" s="290"/>
      <c r="F55" s="207"/>
    </row>
    <row r="56" customFormat="false" ht="14.25" hidden="false" customHeight="true" outlineLevel="0" collapsed="false">
      <c r="C56" s="567" t="s">
        <v>604</v>
      </c>
      <c r="D56" s="568" t="s">
        <v>605</v>
      </c>
      <c r="E56" s="569"/>
      <c r="F56" s="559" t="s">
        <v>69</v>
      </c>
    </row>
    <row r="57" customFormat="false" ht="14.25" hidden="false" customHeight="false" outlineLevel="0" collapsed="false">
      <c r="C57" s="567"/>
      <c r="D57" s="570" t="s">
        <v>606</v>
      </c>
      <c r="E57" s="571"/>
      <c r="F57" s="559"/>
    </row>
    <row r="58" customFormat="false" ht="14.25" hidden="false" customHeight="false" outlineLevel="0" collapsed="false">
      <c r="C58" s="567"/>
      <c r="D58" s="572" t="s">
        <v>607</v>
      </c>
      <c r="E58" s="573"/>
      <c r="F58" s="559"/>
    </row>
    <row r="62" customFormat="false" ht="28.5" hidden="false" customHeight="false" outlineLevel="0" collapsed="false">
      <c r="G62" s="51" t="s">
        <v>28</v>
      </c>
      <c r="H62" s="51" t="s">
        <v>29</v>
      </c>
      <c r="I62" s="51" t="s">
        <v>30</v>
      </c>
      <c r="J62" s="51" t="s">
        <v>31</v>
      </c>
      <c r="K62" s="51"/>
    </row>
    <row r="63" customFormat="false" ht="14.25" hidden="false" customHeight="false" outlineLevel="0" collapsed="false">
      <c r="F63" s="51" t="s">
        <v>5</v>
      </c>
      <c r="G63" s="84" t="n">
        <f aca="false">COUNTIF(E6:E9,"Not at all")/2</f>
        <v>0</v>
      </c>
      <c r="H63" s="84" t="n">
        <f aca="false">COUNTIF(E6:E9,"Partially achieved")/2</f>
        <v>0</v>
      </c>
      <c r="I63" s="84" t="n">
        <f aca="false">COUNTIF(E6:E9,"Totally achieved")/2</f>
        <v>0</v>
      </c>
      <c r="J63" s="84" t="n">
        <f aca="false">COUNTIF(E6:E9,"Not applicable")/2</f>
        <v>0</v>
      </c>
      <c r="K63" s="84"/>
    </row>
    <row r="64" customFormat="false" ht="14.25" hidden="false" customHeight="false" outlineLevel="0" collapsed="false">
      <c r="F64" s="51" t="s">
        <v>52</v>
      </c>
      <c r="G64" s="84" t="n">
        <f aca="false">COUNTIF(E11:E16,"Not at all")/6</f>
        <v>0</v>
      </c>
      <c r="H64" s="84" t="n">
        <f aca="false">COUNTIF(E11:E16,"Partially achieved")/6</f>
        <v>0</v>
      </c>
      <c r="I64" s="84" t="n">
        <f aca="false">COUNTIF(E11:E16,"Totally achieved")/6</f>
        <v>0</v>
      </c>
      <c r="J64" s="84" t="n">
        <f aca="false">COUNTIF(E11:E16,"Not applicable")/6</f>
        <v>0</v>
      </c>
      <c r="K64" s="84"/>
    </row>
    <row r="65" customFormat="false" ht="14.25" hidden="false" customHeight="false" outlineLevel="0" collapsed="false">
      <c r="F65" s="51" t="s">
        <v>58</v>
      </c>
      <c r="G65" s="84" t="n">
        <f aca="false">COUNTIF(E17:E21,"Not at all")/5</f>
        <v>0</v>
      </c>
      <c r="H65" s="84" t="n">
        <f aca="false">COUNTIF(E17:E21,"Partially achieved")/5</f>
        <v>0</v>
      </c>
      <c r="I65" s="84" t="n">
        <f aca="false">COUNTIF(E17:E21,"Totally achieved")/5</f>
        <v>0</v>
      </c>
      <c r="J65" s="84" t="n">
        <f aca="false">COUNTIF(E17:E21,"Not applicable")/5</f>
        <v>0</v>
      </c>
      <c r="K65" s="84"/>
    </row>
    <row r="66" customFormat="false" ht="14.25" hidden="false" customHeight="false" outlineLevel="0" collapsed="false">
      <c r="F66" s="51" t="s">
        <v>65</v>
      </c>
      <c r="G66" s="84" t="n">
        <f aca="false">COUNTIF(E22:E55,"Not at all")/30</f>
        <v>0</v>
      </c>
      <c r="H66" s="84" t="n">
        <f aca="false">COUNTIF(E22:E55,"Partially achieved")/30</f>
        <v>0</v>
      </c>
      <c r="I66" s="84" t="n">
        <f aca="false">COUNTIF(E22:E55,"Totally achieved")/30</f>
        <v>0</v>
      </c>
      <c r="J66" s="84" t="n">
        <f aca="false">COUNTIF(E22:E55,"Not applicable")/30</f>
        <v>0</v>
      </c>
      <c r="K66" s="84"/>
    </row>
    <row r="67" customFormat="false" ht="14.25" hidden="false" customHeight="false" outlineLevel="0" collapsed="false">
      <c r="F67" s="51" t="s">
        <v>9</v>
      </c>
      <c r="G67" s="84" t="n">
        <f aca="false">COUNTIF(E56:E58,"Not at all")/3</f>
        <v>0</v>
      </c>
      <c r="H67" s="84" t="n">
        <f aca="false">COUNTIF(E56:E58,"Partially achieved")/3</f>
        <v>0</v>
      </c>
      <c r="I67" s="84" t="n">
        <f aca="false">COUNTIF(E56:E58,"Totally achieved")/3</f>
        <v>0</v>
      </c>
      <c r="J67" s="84" t="n">
        <f aca="false">COUNTIF(E56:E58,"Not applicable")/3</f>
        <v>0</v>
      </c>
      <c r="K67" s="84"/>
    </row>
    <row r="68" customFormat="false" ht="18" hidden="false" customHeight="true" outlineLevel="0" collapsed="false">
      <c r="F68" s="140" t="s">
        <v>10</v>
      </c>
      <c r="G68" s="140"/>
      <c r="H68" s="140"/>
      <c r="I68" s="141" t="n">
        <f aca="false">IF(COUNTIF(E15,G62)+COUNTIF(E12,G62)+COUNTIF(E16,G62)+COUNTIF(E42,G62)+COUNTIF(E44,G62)+COUNTIF(E47,G62)+COUNTIF(E48,G62)+COUNTIF(E49,G62)+COUNTIF(E50,G62)+COUNTIF(E51,G62)+COUNTIF(E52,G62)+COUNTIF(E53,G62)+COUNTIF(E54,G62)+COUNTIF(E58,G62)&gt;=1,0,(COUNTIF(E6:E58,"Totally achieved")/50))</f>
        <v>0</v>
      </c>
    </row>
  </sheetData>
  <mergeCells count="13">
    <mergeCell ref="C6:C9"/>
    <mergeCell ref="D6:D9"/>
    <mergeCell ref="E6:E9"/>
    <mergeCell ref="F6:F9"/>
    <mergeCell ref="C11:C16"/>
    <mergeCell ref="F11:F16"/>
    <mergeCell ref="C17:C21"/>
    <mergeCell ref="F17:F21"/>
    <mergeCell ref="C22:C55"/>
    <mergeCell ref="F22:F55"/>
    <mergeCell ref="C56:C58"/>
    <mergeCell ref="F56:F58"/>
    <mergeCell ref="F68:H68"/>
  </mergeCells>
  <conditionalFormatting sqref="E6 E11:E58">
    <cfRule type="expression" priority="2" aboveAverage="0" equalAverage="0" bottom="0" percent="0" rank="0" text="" dxfId="69">
      <formula>$E$58="Not at all"</formula>
    </cfRule>
    <cfRule type="expression" priority="3" aboveAverage="0" equalAverage="0" bottom="0" percent="0" rank="0" text="" dxfId="70">
      <formula>$E$54="Not at all"</formula>
    </cfRule>
    <cfRule type="expression" priority="4" aboveAverage="0" equalAverage="0" bottom="0" percent="0" rank="0" text="" dxfId="71">
      <formula>$E$53="Not at all"</formula>
    </cfRule>
    <cfRule type="expression" priority="5" aboveAverage="0" equalAverage="0" bottom="0" percent="0" rank="0" text="" dxfId="72">
      <formula>$E$51="Not at all"</formula>
    </cfRule>
    <cfRule type="expression" priority="6" aboveAverage="0" equalAverage="0" bottom="0" percent="0" rank="0" text="" dxfId="73">
      <formula>$E$52="Not at all"</formula>
    </cfRule>
    <cfRule type="expression" priority="7" aboveAverage="0" equalAverage="0" bottom="0" percent="0" rank="0" text="" dxfId="74">
      <formula>$E$50="Not at all"</formula>
    </cfRule>
    <cfRule type="expression" priority="8" aboveAverage="0" equalAverage="0" bottom="0" percent="0" rank="0" text="" dxfId="75">
      <formula>$E$49="Not at all"</formula>
    </cfRule>
    <cfRule type="expression" priority="9" aboveAverage="0" equalAverage="0" bottom="0" percent="0" rank="0" text="" dxfId="76">
      <formula>$E$48="Not at all"</formula>
    </cfRule>
    <cfRule type="expression" priority="10" aboveAverage="0" equalAverage="0" bottom="0" percent="0" rank="0" text="" dxfId="77">
      <formula>$E$47="Not at all"</formula>
    </cfRule>
    <cfRule type="expression" priority="11" aboveAverage="0" equalAverage="0" bottom="0" percent="0" rank="0" text="" dxfId="78">
      <formula>$E$44="Not at all"</formula>
    </cfRule>
    <cfRule type="expression" priority="12" aboveAverage="0" equalAverage="0" bottom="0" percent="0" rank="0" text="" dxfId="79">
      <formula>$E$42="Not at all"</formula>
    </cfRule>
    <cfRule type="expression" priority="13" aboveAverage="0" equalAverage="0" bottom="0" percent="0" rank="0" text="" dxfId="80">
      <formula>$E$15="Not at all"</formula>
    </cfRule>
    <cfRule type="expression" priority="14" aboveAverage="0" equalAverage="0" bottom="0" percent="0" rank="0" text="" dxfId="81">
      <formula>$E$16="Not at all"</formula>
    </cfRule>
    <cfRule type="expression" priority="15" aboveAverage="0" equalAverage="0" bottom="0" percent="0" rank="0" text="" dxfId="82">
      <formula>$E$12="Not at all"</formula>
    </cfRule>
  </conditionalFormatting>
  <dataValidations count="3">
    <dataValidation allowBlank="false" errorStyle="stop" operator="between" showDropDown="false" showErrorMessage="true" showInputMessage="true" sqref="E26 E31 E35" type="none">
      <formula1>0</formula1>
      <formula2>0</formula2>
    </dataValidation>
    <dataValidation allowBlank="false" errorStyle="stop" operator="between" showDropDown="false" showErrorMessage="true" showInputMessage="true" sqref="E10" type="list">
      <formula1>Criteria</formula1>
      <formula2>0</formula2>
    </dataValidation>
    <dataValidation allowBlank="false" errorStyle="stop" operator="between" showDropDown="false" showErrorMessage="true" showInputMessage="true" sqref="E6 E11:E25 E27:E30 E32:E34 E36:E45 E47:E58"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O48"/>
  <sheetViews>
    <sheetView showFormulas="false" showGridLines="false" showRowColHeaders="true" showZeros="true" rightToLeft="false" tabSelected="false" showOutlineSymbols="true" defaultGridColor="true" view="normal" topLeftCell="A23" colorId="64" zoomScale="50" zoomScaleNormal="50" zoomScalePageLayoutView="100" workbookViewId="0">
      <selection pane="topLeft" activeCell="M6" activeCellId="0" sqref="M6"/>
    </sheetView>
  </sheetViews>
  <sheetFormatPr defaultColWidth="11.4453125" defaultRowHeight="14.25" zeroHeight="false" outlineLevelRow="0" outlineLevelCol="0"/>
  <cols>
    <col collapsed="false" customWidth="true" hidden="false" outlineLevel="0" max="4" min="4" style="1" width="25.88"/>
    <col collapsed="false" customWidth="true" hidden="false" outlineLevel="0" max="5" min="5" style="1" width="92.66"/>
    <col collapsed="false" customWidth="true" hidden="false" outlineLevel="0" max="6" min="6" style="44" width="15"/>
    <col collapsed="false" customWidth="true" hidden="false" outlineLevel="0" max="7" min="7" style="1" width="34"/>
    <col collapsed="false" customWidth="true" hidden="false" outlineLevel="0" max="8" min="8" style="44" width="18"/>
    <col collapsed="false" customWidth="true" hidden="false" outlineLevel="0" max="9" min="9" style="44" width="19.67"/>
    <col collapsed="false" customWidth="true" hidden="false" outlineLevel="0" max="10" min="10" style="44" width="20"/>
    <col collapsed="false" customWidth="true" hidden="false" outlineLevel="0" max="11" min="11" style="44" width="21.67"/>
    <col collapsed="false" customWidth="true" hidden="false" outlineLevel="0" max="12" min="12" style="44" width="23"/>
    <col collapsed="false" customWidth="true" hidden="false" outlineLevel="0" max="13" min="13" style="1" width="21.56"/>
    <col collapsed="false" customWidth="true" hidden="false" outlineLevel="0" max="14" min="14" style="1" width="31.56"/>
    <col collapsed="false" customWidth="true" hidden="false" outlineLevel="0" max="15" min="15" style="1" width="24.88"/>
  </cols>
  <sheetData>
    <row r="3" customFormat="false" ht="32.25" hidden="false" customHeight="true" outlineLevel="0" collapsed="false">
      <c r="E3" s="45" t="s">
        <v>32</v>
      </c>
    </row>
    <row r="4" customFormat="false" ht="36" hidden="false" customHeight="true" outlineLevel="0" collapsed="false">
      <c r="E4" s="45" t="s">
        <v>33</v>
      </c>
    </row>
    <row r="5" customFormat="false" ht="36" hidden="false" customHeight="true" outlineLevel="0" collapsed="false">
      <c r="E5" s="45"/>
    </row>
    <row r="6" customFormat="false" ht="28.5" hidden="false" customHeight="true" outlineLevel="0" collapsed="false">
      <c r="A6" s="46"/>
      <c r="B6" s="46"/>
      <c r="C6" s="46"/>
      <c r="D6" s="47" t="s">
        <v>34</v>
      </c>
      <c r="E6" s="48" t="s">
        <v>35</v>
      </c>
      <c r="F6" s="49" t="s">
        <v>36</v>
      </c>
      <c r="G6" s="50" t="s">
        <v>37</v>
      </c>
      <c r="H6" s="51"/>
      <c r="I6" s="51"/>
      <c r="J6" s="51"/>
      <c r="K6" s="51"/>
      <c r="L6" s="51"/>
      <c r="M6" s="46"/>
      <c r="N6" s="46"/>
      <c r="O6" s="46"/>
    </row>
    <row r="7" customFormat="false" ht="62.25" hidden="false" customHeight="true" outlineLevel="0" collapsed="false">
      <c r="D7" s="52" t="s">
        <v>5</v>
      </c>
      <c r="E7" s="53" t="s">
        <v>38</v>
      </c>
      <c r="F7" s="54"/>
      <c r="G7" s="55" t="s">
        <v>39</v>
      </c>
      <c r="M7" s="46"/>
      <c r="N7" s="51"/>
      <c r="O7" s="46" t="s">
        <v>40</v>
      </c>
    </row>
    <row r="8" customFormat="false" ht="25.5" hidden="true" customHeight="true" outlineLevel="0" collapsed="false">
      <c r="D8" s="52"/>
      <c r="E8" s="53"/>
      <c r="F8" s="54"/>
      <c r="G8" s="55"/>
      <c r="O8" s="1" t="str">
        <f aca="false">[1]EMEA!$G$14</f>
        <v>RF-10204</v>
      </c>
    </row>
    <row r="9" customFormat="false" ht="30" hidden="true" customHeight="true" outlineLevel="0" collapsed="false">
      <c r="D9" s="52"/>
      <c r="E9" s="53"/>
      <c r="F9" s="56"/>
      <c r="G9" s="55"/>
      <c r="N9" s="57"/>
      <c r="O9" s="1" t="s">
        <v>41</v>
      </c>
    </row>
    <row r="10" customFormat="false" ht="14.25" hidden="false" customHeight="false" outlineLevel="0" collapsed="false">
      <c r="D10" s="52"/>
      <c r="E10" s="58" t="s">
        <v>42</v>
      </c>
      <c r="F10" s="56"/>
      <c r="G10" s="55"/>
      <c r="N10" s="57"/>
    </row>
    <row r="11" customFormat="false" ht="24" hidden="false" customHeight="true" outlineLevel="0" collapsed="false">
      <c r="D11" s="52"/>
      <c r="E11" s="59" t="s">
        <v>43</v>
      </c>
      <c r="F11" s="56"/>
      <c r="G11" s="55"/>
    </row>
    <row r="12" customFormat="false" ht="14.25" hidden="false" customHeight="false" outlineLevel="0" collapsed="false">
      <c r="D12" s="52"/>
      <c r="E12" s="59" t="s">
        <v>44</v>
      </c>
      <c r="F12" s="56"/>
      <c r="G12" s="55"/>
    </row>
    <row r="13" customFormat="false" ht="14.25" hidden="false" customHeight="false" outlineLevel="0" collapsed="false">
      <c r="D13" s="52"/>
      <c r="E13" s="59" t="s">
        <v>45</v>
      </c>
      <c r="F13" s="56"/>
      <c r="G13" s="55"/>
    </row>
    <row r="14" customFormat="false" ht="14.25" hidden="false" customHeight="true" outlineLevel="0" collapsed="false">
      <c r="D14" s="52"/>
      <c r="E14" s="59" t="s">
        <v>46</v>
      </c>
      <c r="F14" s="56"/>
      <c r="G14" s="55"/>
    </row>
    <row r="15" customFormat="false" ht="14.25" hidden="false" customHeight="false" outlineLevel="0" collapsed="false">
      <c r="D15" s="52"/>
      <c r="E15" s="59"/>
      <c r="F15" s="56"/>
      <c r="G15" s="55"/>
    </row>
    <row r="16" customFormat="false" ht="12" hidden="false" customHeight="true" outlineLevel="0" collapsed="false">
      <c r="D16" s="52"/>
      <c r="E16" s="59"/>
      <c r="F16" s="56"/>
      <c r="G16" s="55"/>
    </row>
    <row r="17" customFormat="false" ht="15" hidden="true" customHeight="true" outlineLevel="0" collapsed="false">
      <c r="D17" s="52"/>
      <c r="E17" s="59"/>
      <c r="F17" s="56"/>
      <c r="G17" s="55"/>
    </row>
    <row r="18" customFormat="false" ht="19.5" hidden="true" customHeight="true" outlineLevel="0" collapsed="false">
      <c r="D18" s="52"/>
      <c r="E18" s="59"/>
      <c r="F18" s="56"/>
      <c r="G18" s="55"/>
    </row>
    <row r="19" customFormat="false" ht="28.5" hidden="false" customHeight="false" outlineLevel="0" collapsed="false">
      <c r="D19" s="52"/>
      <c r="E19" s="60" t="s">
        <v>47</v>
      </c>
      <c r="F19" s="56"/>
      <c r="G19" s="55"/>
    </row>
    <row r="20" customFormat="false" ht="28.5" hidden="false" customHeight="false" outlineLevel="0" collapsed="false">
      <c r="D20" s="52"/>
      <c r="E20" s="59" t="s">
        <v>48</v>
      </c>
      <c r="F20" s="56"/>
      <c r="G20" s="55"/>
    </row>
    <row r="21" customFormat="false" ht="45.75" hidden="false" customHeight="true" outlineLevel="0" collapsed="false">
      <c r="D21" s="52"/>
      <c r="E21" s="59" t="s">
        <v>49</v>
      </c>
      <c r="F21" s="56"/>
      <c r="G21" s="55"/>
    </row>
    <row r="22" customFormat="false" ht="45.75" hidden="false" customHeight="true" outlineLevel="0" collapsed="false">
      <c r="D22" s="52"/>
      <c r="E22" s="59" t="s">
        <v>50</v>
      </c>
      <c r="F22" s="56"/>
      <c r="G22" s="55"/>
    </row>
    <row r="23" customFormat="false" ht="45.75" hidden="false" customHeight="true" outlineLevel="0" collapsed="false">
      <c r="D23" s="52"/>
      <c r="E23" s="61" t="s">
        <v>51</v>
      </c>
      <c r="F23" s="62"/>
      <c r="G23" s="55"/>
    </row>
    <row r="24" customFormat="false" ht="32.25" hidden="false" customHeight="true" outlineLevel="0" collapsed="false">
      <c r="D24" s="63" t="s">
        <v>52</v>
      </c>
      <c r="E24" s="64" t="s">
        <v>53</v>
      </c>
      <c r="F24" s="65"/>
      <c r="G24" s="66" t="s">
        <v>54</v>
      </c>
    </row>
    <row r="25" customFormat="false" ht="14.25" hidden="false" customHeight="true" outlineLevel="0" collapsed="false">
      <c r="D25" s="63"/>
      <c r="E25" s="67" t="s">
        <v>55</v>
      </c>
      <c r="F25" s="68"/>
      <c r="G25" s="66"/>
    </row>
    <row r="26" customFormat="false" ht="22.5" hidden="false" customHeight="true" outlineLevel="0" collapsed="false">
      <c r="D26" s="63"/>
      <c r="E26" s="67"/>
      <c r="F26" s="68"/>
      <c r="G26" s="66"/>
    </row>
    <row r="27" customFormat="false" ht="14.25" hidden="true" customHeight="false" outlineLevel="0" collapsed="false">
      <c r="D27" s="63"/>
      <c r="E27" s="67"/>
      <c r="F27" s="68"/>
      <c r="G27" s="66"/>
    </row>
    <row r="28" customFormat="false" ht="28.5" hidden="false" customHeight="false" outlineLevel="0" collapsed="false">
      <c r="D28" s="63"/>
      <c r="E28" s="67" t="s">
        <v>56</v>
      </c>
      <c r="F28" s="68"/>
      <c r="G28" s="66"/>
    </row>
    <row r="29" customFormat="false" ht="29.25" hidden="false" customHeight="false" outlineLevel="0" collapsed="false">
      <c r="D29" s="63"/>
      <c r="E29" s="69" t="s">
        <v>57</v>
      </c>
      <c r="F29" s="70"/>
      <c r="G29" s="66"/>
    </row>
    <row r="30" customFormat="false" ht="33" hidden="false" customHeight="true" outlineLevel="0" collapsed="false">
      <c r="D30" s="71" t="s">
        <v>58</v>
      </c>
      <c r="E30" s="72" t="s">
        <v>59</v>
      </c>
      <c r="F30" s="54"/>
      <c r="G30" s="55" t="s">
        <v>60</v>
      </c>
    </row>
    <row r="31" customFormat="false" ht="38.25" hidden="false" customHeight="true" outlineLevel="0" collapsed="false">
      <c r="D31" s="71"/>
      <c r="E31" s="59" t="s">
        <v>61</v>
      </c>
      <c r="F31" s="56"/>
      <c r="G31" s="55"/>
    </row>
    <row r="32" customFormat="false" ht="35.25" hidden="false" customHeight="true" outlineLevel="0" collapsed="false">
      <c r="D32" s="71"/>
      <c r="E32" s="73" t="s">
        <v>62</v>
      </c>
      <c r="F32" s="74"/>
      <c r="G32" s="55"/>
    </row>
    <row r="33" customFormat="false" ht="35.25" hidden="false" customHeight="true" outlineLevel="0" collapsed="false">
      <c r="D33" s="71"/>
      <c r="E33" s="75" t="s">
        <v>63</v>
      </c>
      <c r="F33" s="56"/>
      <c r="G33" s="55"/>
    </row>
    <row r="34" customFormat="false" ht="35.25" hidden="false" customHeight="true" outlineLevel="0" collapsed="false">
      <c r="D34" s="71"/>
      <c r="E34" s="76" t="s">
        <v>64</v>
      </c>
      <c r="F34" s="62"/>
      <c r="G34" s="55"/>
    </row>
    <row r="35" customFormat="false" ht="43.5" hidden="false" customHeight="true" outlineLevel="0" collapsed="false">
      <c r="D35" s="63" t="s">
        <v>65</v>
      </c>
      <c r="E35" s="77" t="s">
        <v>66</v>
      </c>
      <c r="F35" s="65"/>
      <c r="G35" s="66" t="s">
        <v>67</v>
      </c>
    </row>
    <row r="36" customFormat="false" ht="14.25" hidden="false" customHeight="false" outlineLevel="0" collapsed="false">
      <c r="D36" s="63"/>
      <c r="E36" s="78"/>
      <c r="F36" s="79"/>
      <c r="G36" s="66"/>
    </row>
    <row r="37" customFormat="false" ht="47.25" hidden="false" customHeight="true" outlineLevel="0" collapsed="false">
      <c r="D37" s="63"/>
      <c r="E37" s="80"/>
      <c r="F37" s="81"/>
      <c r="G37" s="66"/>
    </row>
    <row r="38" customFormat="false" ht="14.25" hidden="false" customHeight="true" outlineLevel="0" collapsed="false">
      <c r="D38" s="71" t="s">
        <v>9</v>
      </c>
      <c r="E38" s="72" t="s">
        <v>68</v>
      </c>
      <c r="F38" s="54"/>
      <c r="G38" s="55" t="s">
        <v>69</v>
      </c>
    </row>
    <row r="39" customFormat="false" ht="14.25" hidden="false" customHeight="false" outlineLevel="0" collapsed="false">
      <c r="D39" s="71"/>
      <c r="E39" s="72"/>
      <c r="F39" s="54"/>
      <c r="G39" s="55"/>
    </row>
    <row r="40" customFormat="false" ht="29.25" hidden="false" customHeight="false" outlineLevel="0" collapsed="false">
      <c r="D40" s="71"/>
      <c r="E40" s="82" t="s">
        <v>70</v>
      </c>
      <c r="F40" s="62"/>
      <c r="G40" s="55"/>
    </row>
    <row r="42" customFormat="false" ht="35.25" hidden="false" customHeight="true" outlineLevel="0" collapsed="false">
      <c r="H42" s="51" t="s">
        <v>28</v>
      </c>
      <c r="I42" s="51" t="s">
        <v>29</v>
      </c>
      <c r="J42" s="51" t="s">
        <v>30</v>
      </c>
      <c r="K42" s="51" t="s">
        <v>31</v>
      </c>
      <c r="L42" s="51"/>
    </row>
    <row r="43" customFormat="false" ht="14.25" hidden="false" customHeight="false" outlineLevel="0" collapsed="false">
      <c r="G43" s="83" t="s">
        <v>5</v>
      </c>
      <c r="H43" s="84" t="n">
        <f aca="false">COUNTIF(F7:F22,"Not at all")/11</f>
        <v>0</v>
      </c>
      <c r="I43" s="84" t="n">
        <f aca="false">COUNTIF(F7:F22,"Partially achieved")/11</f>
        <v>0</v>
      </c>
      <c r="J43" s="84" t="n">
        <f aca="false">COUNTIF(F7:F22,"Totally achieved")/11</f>
        <v>0</v>
      </c>
      <c r="K43" s="84" t="n">
        <f aca="false">COUNTIF(F7:F22,"Not applicable")/11</f>
        <v>0</v>
      </c>
      <c r="L43" s="84"/>
    </row>
    <row r="44" customFormat="false" ht="28.5" hidden="false" customHeight="false" outlineLevel="0" collapsed="false">
      <c r="G44" s="83" t="s">
        <v>52</v>
      </c>
      <c r="H44" s="84" t="n">
        <f aca="false">COUNTIF(F24:F29,"Not at all")/4</f>
        <v>0</v>
      </c>
      <c r="I44" s="84" t="n">
        <f aca="false">COUNTIF(F24:F29,"Partially achieved")/4</f>
        <v>0</v>
      </c>
      <c r="J44" s="84" t="n">
        <f aca="false">COUNTIF(F24:F29,"Totally achieved")/4</f>
        <v>0</v>
      </c>
      <c r="K44" s="84" t="n">
        <f aca="false">COUNTIF(F24:F29,"Not applicable")/4</f>
        <v>0</v>
      </c>
      <c r="L44" s="84"/>
    </row>
    <row r="45" customFormat="false" ht="28.5" hidden="false" customHeight="false" outlineLevel="0" collapsed="false">
      <c r="G45" s="83" t="s">
        <v>58</v>
      </c>
      <c r="H45" s="84" t="n">
        <f aca="false">COUNTIF(F30:F34,"Not at all")/5</f>
        <v>0</v>
      </c>
      <c r="I45" s="84" t="n">
        <f aca="false">COUNTIF(F30:F34,"Partially achieved")/5</f>
        <v>0</v>
      </c>
      <c r="J45" s="84" t="n">
        <f aca="false">COUNTIF(F30:F34,"Totally achieved")/5</f>
        <v>0</v>
      </c>
      <c r="K45" s="84" t="n">
        <f aca="false">COUNTIF(F30:F34,"Totally achieved")/5</f>
        <v>0</v>
      </c>
      <c r="L45" s="84"/>
    </row>
    <row r="46" customFormat="false" ht="28.5" hidden="false" customHeight="false" outlineLevel="0" collapsed="false">
      <c r="G46" s="83" t="s">
        <v>65</v>
      </c>
      <c r="H46" s="84" t="n">
        <f aca="false">COUNTIF(F35,"Not at all")</f>
        <v>0</v>
      </c>
      <c r="I46" s="84" t="n">
        <f aca="false">COUNTIF(F35,"Partially achieved")</f>
        <v>0</v>
      </c>
      <c r="J46" s="84" t="n">
        <f aca="false">COUNTIF(F35,"Totally achieved")</f>
        <v>0</v>
      </c>
      <c r="K46" s="84" t="n">
        <f aca="false">COUNTIF(F35,"Not applicable")</f>
        <v>0</v>
      </c>
      <c r="L46" s="84"/>
    </row>
    <row r="47" customFormat="false" ht="24.75" hidden="false" customHeight="true" outlineLevel="0" collapsed="false">
      <c r="G47" s="83" t="s">
        <v>9</v>
      </c>
      <c r="H47" s="84" t="n">
        <f aca="false">COUNTIF(F38:F40,"Not at all")/2</f>
        <v>0</v>
      </c>
      <c r="I47" s="84" t="n">
        <f aca="false">COUNTIF(F38:F40,"Partially achieved")/2</f>
        <v>0</v>
      </c>
      <c r="J47" s="84" t="n">
        <f aca="false">COUNTIF(F38:F40,"Totally achieved")/2</f>
        <v>0</v>
      </c>
      <c r="K47" s="84" t="n">
        <f aca="false">COUNTIF(F38:F40,"Not applicable")/2</f>
        <v>0</v>
      </c>
      <c r="L47" s="84"/>
    </row>
    <row r="48" customFormat="false" ht="14.25" hidden="false" customHeight="true" outlineLevel="0" collapsed="false">
      <c r="G48" s="85" t="s">
        <v>10</v>
      </c>
      <c r="H48" s="85"/>
      <c r="I48" s="85"/>
      <c r="J48" s="84" t="n">
        <f aca="false">IF(COUNTIF(F23,H42)&gt;=1,0,(COUNTIF(F7:F40,"Totally achieved")/23))</f>
        <v>0</v>
      </c>
    </row>
  </sheetData>
  <mergeCells count="19">
    <mergeCell ref="D7:D23"/>
    <mergeCell ref="E7:E9"/>
    <mergeCell ref="F7:F8"/>
    <mergeCell ref="G7:G23"/>
    <mergeCell ref="E14:E18"/>
    <mergeCell ref="F14:F18"/>
    <mergeCell ref="D24:D29"/>
    <mergeCell ref="G24:G29"/>
    <mergeCell ref="E25:E27"/>
    <mergeCell ref="F25:F27"/>
    <mergeCell ref="D30:D34"/>
    <mergeCell ref="G30:G34"/>
    <mergeCell ref="D35:D37"/>
    <mergeCell ref="G35:G37"/>
    <mergeCell ref="D38:D40"/>
    <mergeCell ref="E38:E39"/>
    <mergeCell ref="F38:F39"/>
    <mergeCell ref="G38:G40"/>
    <mergeCell ref="G48:I48"/>
  </mergeCells>
  <conditionalFormatting sqref="F7:F40">
    <cfRule type="expression" priority="2" aboveAverage="0" equalAverage="0" bottom="0" percent="0" rank="0" text="" dxfId="0">
      <formula>$F$23="Not at all"</formula>
    </cfRule>
  </conditionalFormatting>
  <dataValidations count="1">
    <dataValidation allowBlank="false" errorStyle="stop" operator="between" showDropDown="false" showErrorMessage="true" showInputMessage="true" sqref="F7 F9:F35 F37:F40"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1:K1048576"/>
  <sheetViews>
    <sheetView showFormulas="false" showGridLines="false" showRowColHeaders="true" showZeros="true" rightToLeft="false" tabSelected="false" showOutlineSymbols="true" defaultGridColor="true" view="normal" topLeftCell="A38" colorId="64" zoomScale="50" zoomScaleNormal="50" zoomScalePageLayoutView="100" workbookViewId="0">
      <selection pane="topLeft" activeCell="A4" activeCellId="0" sqref="A4"/>
    </sheetView>
  </sheetViews>
  <sheetFormatPr defaultColWidth="11.4453125" defaultRowHeight="14.25" zeroHeight="false" outlineLevelRow="0" outlineLevelCol="0"/>
  <cols>
    <col collapsed="false" customWidth="true" hidden="false" outlineLevel="0" max="2" min="2" style="1" width="5.56"/>
    <col collapsed="false" customWidth="true" hidden="false" outlineLevel="0" max="3" min="3" style="1" width="25.11"/>
    <col collapsed="false" customWidth="true" hidden="false" outlineLevel="0" max="4" min="4" style="1" width="115.44"/>
    <col collapsed="false" customWidth="true" hidden="false" outlineLevel="0" max="5" min="5" style="44" width="15.66"/>
    <col collapsed="false" customWidth="true" hidden="false" outlineLevel="0" max="6" min="6" style="1" width="49.88"/>
    <col collapsed="false" customWidth="true" hidden="false" outlineLevel="0" max="7" min="7" style="1" width="22.44"/>
    <col collapsed="false" customWidth="true" hidden="false" outlineLevel="0" max="8" min="8" style="1" width="17.56"/>
    <col collapsed="false" customWidth="true" hidden="false" outlineLevel="0" max="9" min="9" style="1" width="21.33"/>
    <col collapsed="false" customWidth="true" hidden="false" outlineLevel="0" max="10" min="10" style="57" width="39.44"/>
    <col collapsed="false" customWidth="true" hidden="false" outlineLevel="0" max="11" min="11" style="86" width="25.56"/>
    <col collapsed="false" customWidth="true" hidden="false" outlineLevel="0" max="12" min="12" style="1" width="18.44"/>
  </cols>
  <sheetData>
    <row r="1" customFormat="false" ht="15" hidden="false" customHeight="false" outlineLevel="0" collapsed="false"/>
    <row r="2" customFormat="false" ht="86.25" hidden="false" customHeight="true" outlineLevel="0" collapsed="false">
      <c r="D2" s="87" t="s">
        <v>71</v>
      </c>
    </row>
    <row r="4" customFormat="false" ht="14.25" hidden="false" customHeight="false" outlineLevel="0" collapsed="false">
      <c r="D4" s="88"/>
    </row>
    <row r="5" customFormat="false" ht="13.8" hidden="false" customHeight="false" outlineLevel="0" collapsed="false">
      <c r="D5" s="88"/>
      <c r="I5" s="46"/>
      <c r="J5" s="51"/>
      <c r="K5" s="46"/>
    </row>
    <row r="6" customFormat="false" ht="13.8" hidden="false" customHeight="false" outlineLevel="0" collapsed="false">
      <c r="C6" s="89" t="s">
        <v>34</v>
      </c>
      <c r="D6" s="90" t="s">
        <v>35</v>
      </c>
      <c r="E6" s="91" t="s">
        <v>36</v>
      </c>
      <c r="F6" s="90" t="s">
        <v>37</v>
      </c>
      <c r="I6" s="46"/>
    </row>
    <row r="7" customFormat="false" ht="60" hidden="false" customHeight="true" outlineLevel="0" collapsed="false">
      <c r="C7" s="89" t="s">
        <v>5</v>
      </c>
      <c r="D7" s="92" t="s">
        <v>72</v>
      </c>
      <c r="E7" s="93"/>
      <c r="F7" s="94" t="s">
        <v>39</v>
      </c>
      <c r="J7" s="95"/>
      <c r="K7" s="96"/>
    </row>
    <row r="8" customFormat="false" ht="24.75" hidden="false" customHeight="true" outlineLevel="0" collapsed="false">
      <c r="C8" s="89"/>
      <c r="D8" s="92"/>
      <c r="E8" s="93"/>
      <c r="F8" s="94"/>
      <c r="J8" s="97"/>
      <c r="K8" s="96"/>
    </row>
    <row r="9" customFormat="false" ht="13.8" hidden="true" customHeight="false" outlineLevel="0" collapsed="false">
      <c r="C9" s="89"/>
      <c r="D9" s="92"/>
      <c r="E9" s="98"/>
      <c r="F9" s="94"/>
      <c r="J9" s="99" t="s">
        <v>73</v>
      </c>
      <c r="K9" s="100" t="str">
        <f aca="false">[1]EMEA!$G$25</f>
        <v>FM-10867</v>
      </c>
    </row>
    <row r="10" customFormat="false" ht="13.8" hidden="true" customHeight="false" outlineLevel="0" collapsed="false">
      <c r="C10" s="89"/>
      <c r="D10" s="92"/>
      <c r="E10" s="101"/>
      <c r="F10" s="94"/>
      <c r="J10" s="102" t="s">
        <v>74</v>
      </c>
      <c r="K10" s="96" t="str">
        <f aca="false">[1]EMEA!$G$26</f>
        <v>FM-10886</v>
      </c>
    </row>
    <row r="11" customFormat="false" ht="13.8" hidden="false" customHeight="false" outlineLevel="0" collapsed="false">
      <c r="C11" s="89"/>
      <c r="D11" s="103" t="s">
        <v>75</v>
      </c>
      <c r="E11" s="98"/>
      <c r="F11" s="94"/>
    </row>
    <row r="12" customFormat="false" ht="13.8" hidden="false" customHeight="false" outlineLevel="0" collapsed="false">
      <c r="C12" s="89"/>
      <c r="D12" s="104" t="s">
        <v>76</v>
      </c>
      <c r="E12" s="105"/>
      <c r="F12" s="94"/>
    </row>
    <row r="13" customFormat="false" ht="13.8" hidden="false" customHeight="false" outlineLevel="0" collapsed="false">
      <c r="C13" s="89"/>
      <c r="D13" s="104" t="s">
        <v>77</v>
      </c>
      <c r="E13" s="105"/>
      <c r="F13" s="94"/>
    </row>
    <row r="14" customFormat="false" ht="13.8" hidden="false" customHeight="false" outlineLevel="0" collapsed="false">
      <c r="C14" s="89"/>
      <c r="D14" s="104" t="s">
        <v>78</v>
      </c>
      <c r="E14" s="105"/>
      <c r="F14" s="94"/>
    </row>
    <row r="15" customFormat="false" ht="13.8" hidden="false" customHeight="false" outlineLevel="0" collapsed="false">
      <c r="C15" s="89"/>
      <c r="D15" s="104" t="s">
        <v>79</v>
      </c>
      <c r="E15" s="105"/>
      <c r="F15" s="94"/>
    </row>
    <row r="16" customFormat="false" ht="13.8" hidden="false" customHeight="false" outlineLevel="0" collapsed="false">
      <c r="C16" s="89"/>
      <c r="D16" s="104" t="s">
        <v>80</v>
      </c>
      <c r="E16" s="98"/>
      <c r="F16" s="94"/>
    </row>
    <row r="17" customFormat="false" ht="13.8" hidden="false" customHeight="false" outlineLevel="0" collapsed="false">
      <c r="C17" s="89"/>
      <c r="D17" s="104" t="s">
        <v>81</v>
      </c>
      <c r="E17" s="98"/>
      <c r="F17" s="94"/>
    </row>
    <row r="18" customFormat="false" ht="13.8" hidden="false" customHeight="false" outlineLevel="0" collapsed="false">
      <c r="C18" s="89"/>
      <c r="D18" s="104" t="s">
        <v>82</v>
      </c>
      <c r="E18" s="98"/>
      <c r="F18" s="94"/>
    </row>
    <row r="19" customFormat="false" ht="13.8" hidden="false" customHeight="false" outlineLevel="0" collapsed="false">
      <c r="C19" s="89"/>
      <c r="D19" s="104" t="s">
        <v>83</v>
      </c>
      <c r="E19" s="98"/>
      <c r="F19" s="94"/>
    </row>
    <row r="20" customFormat="false" ht="13.8" hidden="false" customHeight="false" outlineLevel="0" collapsed="false">
      <c r="C20" s="89"/>
      <c r="D20" s="106" t="s">
        <v>42</v>
      </c>
      <c r="E20" s="98"/>
      <c r="F20" s="94"/>
    </row>
    <row r="21" customFormat="false" ht="13.8" hidden="false" customHeight="false" outlineLevel="0" collapsed="false">
      <c r="C21" s="89"/>
      <c r="D21" s="106" t="s">
        <v>84</v>
      </c>
      <c r="E21" s="98"/>
      <c r="F21" s="94"/>
    </row>
    <row r="22" customFormat="false" ht="13.8" hidden="false" customHeight="true" outlineLevel="0" collapsed="false">
      <c r="C22" s="89"/>
      <c r="D22" s="107" t="s">
        <v>85</v>
      </c>
      <c r="E22" s="98"/>
      <c r="F22" s="94"/>
    </row>
    <row r="23" customFormat="false" ht="13.8" hidden="false" customHeight="false" outlineLevel="0" collapsed="false">
      <c r="C23" s="89"/>
      <c r="D23" s="107"/>
      <c r="E23" s="98"/>
      <c r="F23" s="94"/>
    </row>
    <row r="24" customFormat="false" ht="13.8" hidden="false" customHeight="false" outlineLevel="0" collapsed="false">
      <c r="C24" s="89"/>
      <c r="D24" s="108" t="s">
        <v>86</v>
      </c>
      <c r="E24" s="98"/>
      <c r="F24" s="94"/>
    </row>
    <row r="25" customFormat="false" ht="13.8" hidden="false" customHeight="false" outlineLevel="0" collapsed="false">
      <c r="C25" s="89"/>
      <c r="D25" s="109" t="s">
        <v>87</v>
      </c>
      <c r="E25" s="98"/>
      <c r="F25" s="94"/>
    </row>
    <row r="26" customFormat="false" ht="13.8" hidden="false" customHeight="true" outlineLevel="0" collapsed="false">
      <c r="C26" s="110" t="s">
        <v>52</v>
      </c>
      <c r="D26" s="111" t="s">
        <v>88</v>
      </c>
      <c r="E26" s="112"/>
      <c r="F26" s="113" t="s">
        <v>54</v>
      </c>
    </row>
    <row r="27" customFormat="false" ht="13.8" hidden="false" customHeight="false" outlineLevel="0" collapsed="false">
      <c r="C27" s="110"/>
      <c r="D27" s="114" t="s">
        <v>89</v>
      </c>
      <c r="E27" s="68"/>
      <c r="F27" s="113"/>
    </row>
    <row r="28" customFormat="false" ht="13.8" hidden="false" customHeight="true" outlineLevel="0" collapsed="false">
      <c r="C28" s="110"/>
      <c r="D28" s="67" t="s">
        <v>90</v>
      </c>
      <c r="E28" s="68"/>
      <c r="F28" s="113"/>
    </row>
    <row r="29" customFormat="false" ht="13.8" hidden="false" customHeight="false" outlineLevel="0" collapsed="false">
      <c r="C29" s="110"/>
      <c r="D29" s="67"/>
      <c r="E29" s="68"/>
      <c r="F29" s="113"/>
    </row>
    <row r="30" customFormat="false" ht="13.8" hidden="false" customHeight="false" outlineLevel="0" collapsed="false">
      <c r="C30" s="110"/>
      <c r="D30" s="67" t="s">
        <v>91</v>
      </c>
      <c r="E30" s="68"/>
      <c r="F30" s="113"/>
    </row>
    <row r="31" customFormat="false" ht="13.8" hidden="false" customHeight="false" outlineLevel="0" collapsed="false">
      <c r="C31" s="110"/>
      <c r="D31" s="67" t="s">
        <v>92</v>
      </c>
      <c r="F31" s="113"/>
    </row>
    <row r="32" customFormat="false" ht="13.8" hidden="false" customHeight="true" outlineLevel="0" collapsed="false">
      <c r="C32" s="110"/>
      <c r="D32" s="67" t="s">
        <v>93</v>
      </c>
      <c r="E32" s="68"/>
      <c r="F32" s="113"/>
    </row>
    <row r="33" customFormat="false" ht="13.8" hidden="false" customHeight="false" outlineLevel="0" collapsed="false">
      <c r="C33" s="110"/>
      <c r="D33" s="67"/>
      <c r="E33" s="68"/>
      <c r="F33" s="113"/>
    </row>
    <row r="34" customFormat="false" ht="13.8" hidden="false" customHeight="false" outlineLevel="0" collapsed="false">
      <c r="C34" s="110"/>
      <c r="D34" s="115" t="s">
        <v>94</v>
      </c>
      <c r="E34" s="68"/>
      <c r="F34" s="113"/>
    </row>
    <row r="35" customFormat="false" ht="13.8" hidden="false" customHeight="false" outlineLevel="0" collapsed="false">
      <c r="C35" s="110"/>
      <c r="D35" s="115" t="s">
        <v>95</v>
      </c>
      <c r="E35" s="68"/>
      <c r="F35" s="113"/>
    </row>
    <row r="36" customFormat="false" ht="28.5" hidden="false" customHeight="true" outlineLevel="0" collapsed="false">
      <c r="C36" s="116" t="s">
        <v>58</v>
      </c>
      <c r="D36" s="117" t="s">
        <v>96</v>
      </c>
      <c r="E36" s="118"/>
      <c r="F36" s="119" t="s">
        <v>60</v>
      </c>
    </row>
    <row r="37" customFormat="false" ht="13.8" hidden="false" customHeight="false" outlineLevel="0" collapsed="false">
      <c r="C37" s="116"/>
      <c r="D37" s="120" t="s">
        <v>97</v>
      </c>
      <c r="E37" s="121"/>
      <c r="F37" s="119"/>
    </row>
    <row r="38" customFormat="false" ht="13.8" hidden="false" customHeight="false" outlineLevel="0" collapsed="false">
      <c r="C38" s="116"/>
      <c r="D38" s="122" t="s">
        <v>98</v>
      </c>
      <c r="E38" s="123"/>
      <c r="F38" s="119"/>
    </row>
    <row r="39" customFormat="false" ht="13.8" hidden="false" customHeight="false" outlineLevel="0" collapsed="false">
      <c r="C39" s="116"/>
      <c r="D39" s="122" t="s">
        <v>99</v>
      </c>
      <c r="E39" s="123"/>
      <c r="F39" s="119"/>
    </row>
    <row r="40" customFormat="false" ht="13.8" hidden="false" customHeight="false" outlineLevel="0" collapsed="false">
      <c r="C40" s="116"/>
      <c r="D40" s="122" t="s">
        <v>100</v>
      </c>
      <c r="E40" s="123"/>
      <c r="F40" s="119"/>
    </row>
    <row r="41" customFormat="false" ht="13.8" hidden="false" customHeight="false" outlineLevel="0" collapsed="false">
      <c r="C41" s="116"/>
      <c r="D41" s="122" t="s">
        <v>101</v>
      </c>
      <c r="E41" s="123"/>
      <c r="F41" s="119"/>
    </row>
    <row r="42" customFormat="false" ht="13.8" hidden="false" customHeight="false" outlineLevel="0" collapsed="false">
      <c r="C42" s="116"/>
      <c r="D42" s="124" t="s">
        <v>102</v>
      </c>
      <c r="E42" s="125"/>
      <c r="F42" s="119"/>
    </row>
    <row r="43" customFormat="false" ht="13.8" hidden="false" customHeight="true" outlineLevel="0" collapsed="false">
      <c r="C43" s="126" t="s">
        <v>65</v>
      </c>
      <c r="D43" s="127" t="s">
        <v>103</v>
      </c>
      <c r="E43" s="65"/>
      <c r="F43" s="113" t="s">
        <v>67</v>
      </c>
    </row>
    <row r="44" customFormat="false" ht="13.8" hidden="false" customHeight="false" outlineLevel="0" collapsed="false">
      <c r="C44" s="126"/>
      <c r="D44" s="128" t="s">
        <v>104</v>
      </c>
      <c r="E44" s="68"/>
      <c r="F44" s="113"/>
    </row>
    <row r="45" customFormat="false" ht="14.25" hidden="false" customHeight="false" outlineLevel="0" collapsed="false">
      <c r="C45" s="126"/>
      <c r="D45" s="129" t="s">
        <v>105</v>
      </c>
      <c r="E45" s="68"/>
      <c r="F45" s="113"/>
    </row>
    <row r="46" customFormat="false" ht="14.25" hidden="false" customHeight="false" outlineLevel="0" collapsed="false">
      <c r="C46" s="126"/>
      <c r="D46" s="128" t="s">
        <v>106</v>
      </c>
      <c r="E46" s="68"/>
      <c r="F46" s="113"/>
    </row>
    <row r="47" customFormat="false" ht="15" hidden="false" customHeight="false" outlineLevel="0" collapsed="false">
      <c r="C47" s="126"/>
      <c r="D47" s="130" t="s">
        <v>107</v>
      </c>
      <c r="E47" s="131"/>
      <c r="F47" s="113"/>
    </row>
    <row r="48" customFormat="false" ht="14.25" hidden="false" customHeight="true" outlineLevel="0" collapsed="false">
      <c r="C48" s="132" t="s">
        <v>108</v>
      </c>
      <c r="D48" s="133" t="s">
        <v>109</v>
      </c>
      <c r="E48" s="118"/>
      <c r="F48" s="134" t="s">
        <v>69</v>
      </c>
    </row>
    <row r="49" customFormat="false" ht="14.25" hidden="false" customHeight="false" outlineLevel="0" collapsed="false">
      <c r="C49" s="132"/>
      <c r="D49" s="135" t="s">
        <v>110</v>
      </c>
      <c r="E49" s="121"/>
      <c r="F49" s="134"/>
    </row>
    <row r="50" customFormat="false" ht="14.25" hidden="false" customHeight="false" outlineLevel="0" collapsed="false">
      <c r="C50" s="132"/>
      <c r="D50" s="136" t="s">
        <v>111</v>
      </c>
      <c r="E50" s="121"/>
      <c r="F50" s="134"/>
    </row>
    <row r="51" customFormat="false" ht="14.25" hidden="false" customHeight="false" outlineLevel="0" collapsed="false">
      <c r="C51" s="132"/>
      <c r="D51" s="137" t="s">
        <v>112</v>
      </c>
      <c r="E51" s="121"/>
      <c r="F51" s="134"/>
    </row>
    <row r="52" customFormat="false" ht="14.25" hidden="false" customHeight="false" outlineLevel="0" collapsed="false">
      <c r="C52" s="132"/>
      <c r="D52" s="138" t="s">
        <v>113</v>
      </c>
      <c r="E52" s="121"/>
      <c r="F52" s="134"/>
    </row>
    <row r="53" customFormat="false" ht="14.25" hidden="false" customHeight="false" outlineLevel="0" collapsed="false">
      <c r="C53" s="132"/>
      <c r="D53" s="120" t="s">
        <v>114</v>
      </c>
      <c r="E53" s="121"/>
      <c r="F53" s="134"/>
    </row>
    <row r="54" customFormat="false" ht="14.25" hidden="false" customHeight="false" outlineLevel="0" collapsed="false">
      <c r="C54" s="132"/>
      <c r="D54" s="120" t="s">
        <v>115</v>
      </c>
      <c r="E54" s="121"/>
      <c r="F54" s="134"/>
    </row>
    <row r="55" customFormat="false" ht="15" hidden="false" customHeight="false" outlineLevel="0" collapsed="false">
      <c r="C55" s="132"/>
      <c r="D55" s="124" t="s">
        <v>116</v>
      </c>
      <c r="E55" s="125"/>
      <c r="F55" s="134"/>
    </row>
    <row r="58" customFormat="false" ht="14.25" hidden="false" customHeight="false" outlineLevel="0" collapsed="false">
      <c r="F58" s="57"/>
    </row>
    <row r="59" customFormat="false" ht="14.25" hidden="false" customHeight="false" outlineLevel="0" collapsed="false">
      <c r="F59" s="51"/>
      <c r="G59" s="51" t="s">
        <v>28</v>
      </c>
      <c r="H59" s="51" t="s">
        <v>29</v>
      </c>
      <c r="I59" s="51" t="s">
        <v>30</v>
      </c>
      <c r="J59" s="51" t="s">
        <v>31</v>
      </c>
      <c r="K59" s="51"/>
    </row>
    <row r="60" customFormat="false" ht="14.25" hidden="false" customHeight="false" outlineLevel="0" collapsed="false">
      <c r="F60" s="51" t="s">
        <v>5</v>
      </c>
      <c r="G60" s="139" t="n">
        <f aca="false">COUNTIF(E7:E25,"Not at all")/14</f>
        <v>0</v>
      </c>
      <c r="H60" s="139" t="n">
        <f aca="false">COUNTIF(E7:E25,"Partially achieved")/14</f>
        <v>0</v>
      </c>
      <c r="I60" s="139" t="n">
        <f aca="false">COUNTIF(E7:E25,"Totally achieved")/14</f>
        <v>0</v>
      </c>
      <c r="J60" s="139" t="n">
        <f aca="false">COUNTIF(E7:E25,"Not applicable")/14</f>
        <v>0</v>
      </c>
      <c r="K60" s="139"/>
    </row>
    <row r="61" customFormat="false" ht="14.25" hidden="false" customHeight="false" outlineLevel="0" collapsed="false">
      <c r="F61" s="51" t="s">
        <v>52</v>
      </c>
      <c r="G61" s="139" t="n">
        <f aca="false">COUNTIF(E26:E35,"Not at all")/8</f>
        <v>0</v>
      </c>
      <c r="H61" s="139" t="n">
        <f aca="false">COUNTIF(E26:E35,"Partially achieved")/8</f>
        <v>0</v>
      </c>
      <c r="I61" s="139" t="n">
        <f aca="false">COUNTIF(E26:E35,"Totally achieved")/8</f>
        <v>0</v>
      </c>
      <c r="J61" s="139" t="n">
        <f aca="false">COUNTIF(E26:E35,"Not applicable")/8</f>
        <v>0</v>
      </c>
      <c r="K61" s="139"/>
    </row>
    <row r="62" customFormat="false" ht="14.25" hidden="false" customHeight="false" outlineLevel="0" collapsed="false">
      <c r="F62" s="51" t="s">
        <v>58</v>
      </c>
      <c r="G62" s="139" t="n">
        <f aca="false">COUNTIF(E36:E42,"Not at all")/7</f>
        <v>0</v>
      </c>
      <c r="H62" s="139" t="n">
        <f aca="false">COUNTIF(E36:E42,"Partially achieved")/7</f>
        <v>0</v>
      </c>
      <c r="I62" s="139" t="n">
        <f aca="false">COUNTIF(E36:E42,"Totally achieved")/7</f>
        <v>0</v>
      </c>
      <c r="J62" s="139" t="n">
        <f aca="false">COUNTIF(E36:E42,"Not applicable")/7</f>
        <v>0</v>
      </c>
      <c r="K62" s="139"/>
    </row>
    <row r="63" customFormat="false" ht="14.25" hidden="false" customHeight="false" outlineLevel="0" collapsed="false">
      <c r="F63" s="51" t="s">
        <v>65</v>
      </c>
      <c r="G63" s="139" t="n">
        <f aca="false">COUNTIF(E43:E47,"Not at all")/5</f>
        <v>0</v>
      </c>
      <c r="H63" s="139" t="n">
        <f aca="false">COUNTIF(E43:E47,"Partially achieved")/5</f>
        <v>0</v>
      </c>
      <c r="I63" s="139" t="n">
        <f aca="false">COUNTIF(E43:E47,"Totally achieved")/5</f>
        <v>0</v>
      </c>
      <c r="J63" s="139" t="n">
        <f aca="false">COUNTIF(E43:E47,"Not applicable")/5</f>
        <v>0</v>
      </c>
      <c r="K63" s="139"/>
    </row>
    <row r="64" customFormat="false" ht="14.25" hidden="false" customHeight="false" outlineLevel="0" collapsed="false">
      <c r="F64" s="51" t="s">
        <v>9</v>
      </c>
      <c r="G64" s="139" t="n">
        <f aca="false">COUNTIF(E48:E55,"Not at all")/8</f>
        <v>0</v>
      </c>
      <c r="H64" s="139" t="n">
        <f aca="false">COUNTIF(E48:E55,"Partially achieved")/8</f>
        <v>0</v>
      </c>
      <c r="I64" s="139" t="n">
        <f aca="false">COUNTIF(E48:E55,"Totally achieved")/8</f>
        <v>0</v>
      </c>
      <c r="J64" s="139" t="n">
        <f aca="false">COUNTIF(E48:E55,"Not applicable")/8</f>
        <v>0</v>
      </c>
      <c r="K64" s="139"/>
    </row>
    <row r="65" customFormat="false" ht="18" hidden="false" customHeight="true" outlineLevel="0" collapsed="false">
      <c r="F65" s="140" t="s">
        <v>10</v>
      </c>
      <c r="G65" s="140"/>
      <c r="H65" s="140"/>
      <c r="I65" s="141" t="n">
        <f aca="false">IF(COUNTIF(E30,G59)+COUNTIF(E31,G59)+COUNTIF(E44,G59)+COUNTIF(E46,G59)+COUNTIF(E49,G59)+COUNTIF(E50,G59)+COUNTIF(E51,G59)+COUNTIF(E53,G59)&gt;=1,0,(COUNTIF(E7:E55,"Totally achieved")/42))</f>
        <v>0</v>
      </c>
      <c r="K65" s="3"/>
    </row>
    <row r="1048576" customFormat="false" ht="12.8" hidden="false" customHeight="false" outlineLevel="0" collapsed="false"/>
  </sheetData>
  <autoFilter ref="C6:F55"/>
  <mergeCells count="19">
    <mergeCell ref="C7:C25"/>
    <mergeCell ref="D7:D10"/>
    <mergeCell ref="E7:E8"/>
    <mergeCell ref="F7:F25"/>
    <mergeCell ref="D22:D23"/>
    <mergeCell ref="E22:E23"/>
    <mergeCell ref="C26:C35"/>
    <mergeCell ref="F26:F35"/>
    <mergeCell ref="D28:D29"/>
    <mergeCell ref="E28:E29"/>
    <mergeCell ref="D32:D33"/>
    <mergeCell ref="E32:E33"/>
    <mergeCell ref="C36:C42"/>
    <mergeCell ref="F36:F42"/>
    <mergeCell ref="C43:C47"/>
    <mergeCell ref="F43:F47"/>
    <mergeCell ref="C48:C55"/>
    <mergeCell ref="F48:F55"/>
    <mergeCell ref="F65:H65"/>
  </mergeCells>
  <conditionalFormatting sqref="E54:E55">
    <cfRule type="expression" priority="2" aboveAverage="0" equalAverage="0" bottom="0" percent="0" rank="0" text="" dxfId="6">
      <formula>$E$53="Not at all"</formula>
    </cfRule>
  </conditionalFormatting>
  <conditionalFormatting sqref="E7 E9 E11:E52">
    <cfRule type="expression" priority="3" aboveAverage="0" equalAverage="0" bottom="0" percent="0" rank="0" text="" dxfId="7">
      <formula>$E$53="Not at all"</formula>
    </cfRule>
  </conditionalFormatting>
  <conditionalFormatting sqref="E7 E9 E11:E49 E51:E55">
    <cfRule type="expression" priority="4" aboveAverage="0" equalAverage="0" bottom="0" percent="0" rank="0" text="" dxfId="8">
      <formula>$E$50="Not at all"</formula>
    </cfRule>
  </conditionalFormatting>
  <conditionalFormatting sqref="E7 E9 E11:E48 E50:E55">
    <cfRule type="expression" priority="5" aboveAverage="0" equalAverage="0" bottom="0" percent="0" rank="0" text="" dxfId="9">
      <formula>$E$49="Not at all"</formula>
    </cfRule>
  </conditionalFormatting>
  <conditionalFormatting sqref="E7 E9 E11:E45 E47:E55">
    <cfRule type="expression" priority="6" aboveAverage="0" equalAverage="0" bottom="0" percent="0" rank="0" text="" dxfId="10">
      <formula>$E$46="Not at all"</formula>
    </cfRule>
  </conditionalFormatting>
  <conditionalFormatting sqref="E7 E9 E11:E43 E45:E55">
    <cfRule type="expression" priority="7" aboveAverage="0" equalAverage="0" bottom="0" percent="0" rank="0" text="" dxfId="11">
      <formula>$E$44="Not at all"</formula>
    </cfRule>
  </conditionalFormatting>
  <conditionalFormatting sqref="E7 E9 E11:E30 E32:E55">
    <cfRule type="expression" priority="8" aboveAverage="0" equalAverage="0" bottom="0" percent="0" rank="0" text="" dxfId="12">
      <formula>$E$31="Not at all"</formula>
    </cfRule>
  </conditionalFormatting>
  <conditionalFormatting sqref="E7 E9 E11:E29 E31:E55">
    <cfRule type="expression" priority="9" aboveAverage="0" equalAverage="0" bottom="0" percent="0" rank="0" text="" dxfId="13">
      <formula>$E$30="Not at all"</formula>
    </cfRule>
  </conditionalFormatting>
  <conditionalFormatting sqref="E7 E9 E11:E55">
    <cfRule type="expression" priority="10" aboveAverage="0" equalAverage="0" bottom="0" percent="0" rank="0" text="" dxfId="14">
      <formula>$E$51="Not at all"</formula>
    </cfRule>
  </conditionalFormatting>
  <dataValidations count="2">
    <dataValidation allowBlank="false" errorStyle="stop" operator="between" showDropDown="false" showErrorMessage="true" showInputMessage="true" sqref="E7 E9:E10 E12:E25" type="list">
      <formula1>Criteria</formula1>
      <formula2>0</formula2>
    </dataValidation>
    <dataValidation allowBlank="false" errorStyle="stop" operator="between" showDropDown="false" showErrorMessage="true" showInputMessage="true" sqref="E26:E55"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K1048576"/>
  <sheetViews>
    <sheetView showFormulas="false" showGridLines="false" showRowColHeaders="true" showZeros="true" rightToLeft="false" tabSelected="false" showOutlineSymbols="true" defaultGridColor="true" view="normal" topLeftCell="A12" colorId="64" zoomScale="50" zoomScaleNormal="50" zoomScalePageLayoutView="100" workbookViewId="0">
      <selection pane="topLeft" activeCell="D8" activeCellId="0" sqref="D8"/>
    </sheetView>
  </sheetViews>
  <sheetFormatPr defaultColWidth="11.4453125" defaultRowHeight="14.25" zeroHeight="false" outlineLevelRow="0" outlineLevelCol="0"/>
  <cols>
    <col collapsed="false" customWidth="true" hidden="false" outlineLevel="0" max="1" min="1" style="1" width="3.56"/>
    <col collapsed="false" customWidth="true" hidden="false" outlineLevel="0" max="2" min="2" style="142" width="26.67"/>
    <col collapsed="false" customWidth="true" hidden="false" outlineLevel="0" max="3" min="3" style="1" width="137.67"/>
    <col collapsed="false" customWidth="true" hidden="false" outlineLevel="0" max="4" min="4" style="86" width="25.11"/>
    <col collapsed="false" customWidth="true" hidden="false" outlineLevel="0" max="5" min="5" style="1" width="35"/>
    <col collapsed="false" customWidth="true" hidden="false" outlineLevel="0" max="6" min="6" style="1" width="24.11"/>
    <col collapsed="false" customWidth="true" hidden="false" outlineLevel="0" max="7" min="7" style="1" width="20.56"/>
    <col collapsed="false" customWidth="true" hidden="false" outlineLevel="0" max="9" min="9" style="1" width="22"/>
    <col collapsed="false" customWidth="true" hidden="false" outlineLevel="0" max="10" min="10" style="1" width="17"/>
    <col collapsed="false" customWidth="true" hidden="false" outlineLevel="0" max="11" min="11" style="1" width="23.33"/>
    <col collapsed="false" customWidth="true" hidden="false" outlineLevel="0" max="12" min="12" style="57" width="34.44"/>
    <col collapsed="false" customWidth="true" hidden="false" outlineLevel="0" max="13" min="13" style="1" width="34.88"/>
  </cols>
  <sheetData>
    <row r="2" customFormat="false" ht="27" hidden="false" customHeight="true" outlineLevel="0" collapsed="false">
      <c r="C2" s="45" t="s">
        <v>117</v>
      </c>
    </row>
    <row r="3" customFormat="false" ht="14.25" hidden="false" customHeight="false" outlineLevel="0" collapsed="false">
      <c r="C3" s="45" t="s">
        <v>33</v>
      </c>
    </row>
    <row r="5" customFormat="false" ht="13.8" hidden="false" customHeight="false" outlineLevel="0" collapsed="false">
      <c r="C5" s="88"/>
    </row>
    <row r="6" customFormat="false" ht="13.8" hidden="false" customHeight="false" outlineLevel="0" collapsed="false"/>
    <row r="7" customFormat="false" ht="13.8" hidden="false" customHeight="false" outlineLevel="0" collapsed="false">
      <c r="B7" s="143" t="s">
        <v>34</v>
      </c>
      <c r="C7" s="144" t="s">
        <v>35</v>
      </c>
      <c r="D7" s="144" t="s">
        <v>36</v>
      </c>
      <c r="E7" s="144" t="s">
        <v>37</v>
      </c>
      <c r="F7" s="145" t="s">
        <v>118</v>
      </c>
    </row>
    <row r="8" customFormat="false" ht="50.25" hidden="false" customHeight="true" outlineLevel="0" collapsed="false">
      <c r="B8" s="146" t="s">
        <v>5</v>
      </c>
      <c r="C8" s="147" t="s">
        <v>119</v>
      </c>
      <c r="D8" s="148"/>
      <c r="E8" s="149" t="s">
        <v>39</v>
      </c>
      <c r="F8" s="150"/>
    </row>
    <row r="9" customFormat="false" ht="15" hidden="true" customHeight="true" outlineLevel="0" collapsed="false">
      <c r="B9" s="146"/>
      <c r="C9" s="147"/>
      <c r="D9" s="148"/>
      <c r="E9" s="149"/>
      <c r="F9" s="151"/>
    </row>
    <row r="10" customFormat="false" ht="15" hidden="true" customHeight="true" outlineLevel="0" collapsed="false">
      <c r="B10" s="146"/>
      <c r="C10" s="147"/>
      <c r="D10" s="148"/>
      <c r="E10" s="149"/>
      <c r="F10" s="151"/>
    </row>
    <row r="11" customFormat="false" ht="15" hidden="false" customHeight="true" outlineLevel="0" collapsed="false">
      <c r="B11" s="146"/>
      <c r="C11" s="147"/>
      <c r="D11" s="148"/>
      <c r="E11" s="149"/>
      <c r="F11" s="151"/>
    </row>
    <row r="12" customFormat="false" ht="15" hidden="false" customHeight="true" outlineLevel="0" collapsed="false">
      <c r="B12" s="146"/>
      <c r="C12" s="152" t="s">
        <v>120</v>
      </c>
      <c r="D12" s="153"/>
      <c r="E12" s="149"/>
      <c r="F12" s="151"/>
    </row>
    <row r="13" customFormat="false" ht="15" hidden="false" customHeight="true" outlineLevel="0" collapsed="false">
      <c r="B13" s="146"/>
      <c r="C13" s="154" t="s">
        <v>121</v>
      </c>
      <c r="D13" s="153"/>
      <c r="E13" s="149"/>
      <c r="F13" s="151"/>
    </row>
    <row r="14" customFormat="false" ht="15" hidden="false" customHeight="true" outlineLevel="0" collapsed="false">
      <c r="B14" s="146"/>
      <c r="C14" s="155" t="s">
        <v>122</v>
      </c>
      <c r="D14" s="153"/>
      <c r="E14" s="149"/>
      <c r="F14" s="151"/>
    </row>
    <row r="15" customFormat="false" ht="15" hidden="false" customHeight="true" outlineLevel="0" collapsed="false">
      <c r="B15" s="146"/>
      <c r="C15" s="155" t="s">
        <v>123</v>
      </c>
      <c r="D15" s="153"/>
      <c r="E15" s="149"/>
      <c r="F15" s="151"/>
    </row>
    <row r="16" customFormat="false" ht="15" hidden="false" customHeight="true" outlineLevel="0" collapsed="false">
      <c r="B16" s="146"/>
      <c r="C16" s="152" t="s">
        <v>42</v>
      </c>
      <c r="D16" s="153"/>
      <c r="E16" s="149"/>
      <c r="F16" s="151"/>
    </row>
    <row r="17" customFormat="false" ht="14.25" hidden="false" customHeight="false" outlineLevel="0" collapsed="false">
      <c r="B17" s="146"/>
      <c r="C17" s="156" t="s">
        <v>124</v>
      </c>
      <c r="D17" s="153"/>
      <c r="E17" s="149"/>
      <c r="F17" s="151"/>
    </row>
    <row r="18" customFormat="false" ht="32.25" hidden="false" customHeight="true" outlineLevel="0" collapsed="false">
      <c r="B18" s="146"/>
      <c r="C18" s="157" t="s">
        <v>125</v>
      </c>
      <c r="D18" s="158"/>
      <c r="E18" s="149"/>
      <c r="F18" s="159" t="s">
        <v>126</v>
      </c>
    </row>
    <row r="19" customFormat="false" ht="15" hidden="false" customHeight="true" outlineLevel="0" collapsed="false">
      <c r="B19" s="160" t="s">
        <v>52</v>
      </c>
      <c r="C19" s="161" t="s">
        <v>127</v>
      </c>
      <c r="D19" s="162"/>
      <c r="E19" s="163" t="s">
        <v>54</v>
      </c>
      <c r="F19" s="164"/>
    </row>
    <row r="20" customFormat="false" ht="13.8" hidden="false" customHeight="false" outlineLevel="0" collapsed="false">
      <c r="B20" s="160"/>
      <c r="C20" s="165" t="s">
        <v>128</v>
      </c>
      <c r="D20" s="166"/>
      <c r="E20" s="163"/>
      <c r="F20" s="167"/>
    </row>
    <row r="21" customFormat="false" ht="13.8" hidden="false" customHeight="false" outlineLevel="0" collapsed="false">
      <c r="B21" s="160"/>
      <c r="C21" s="165" t="s">
        <v>129</v>
      </c>
      <c r="D21" s="166"/>
      <c r="E21" s="163"/>
      <c r="F21" s="167"/>
    </row>
    <row r="22" customFormat="false" ht="13.8" hidden="false" customHeight="false" outlineLevel="0" collapsed="false">
      <c r="B22" s="160"/>
      <c r="C22" s="165" t="s">
        <v>130</v>
      </c>
      <c r="D22" s="166"/>
      <c r="E22" s="163"/>
      <c r="F22" s="167"/>
    </row>
    <row r="23" customFormat="false" ht="13.8" hidden="false" customHeight="false" outlineLevel="0" collapsed="false">
      <c r="B23" s="160"/>
      <c r="C23" s="165" t="s">
        <v>131</v>
      </c>
      <c r="D23" s="166"/>
      <c r="E23" s="163"/>
      <c r="F23" s="167"/>
    </row>
    <row r="24" customFormat="false" ht="13.8" hidden="false" customHeight="false" outlineLevel="0" collapsed="false">
      <c r="B24" s="160"/>
      <c r="C24" s="165" t="s">
        <v>132</v>
      </c>
      <c r="D24" s="166"/>
      <c r="E24" s="163"/>
      <c r="F24" s="167"/>
    </row>
    <row r="25" customFormat="false" ht="13.8" hidden="false" customHeight="false" outlineLevel="0" collapsed="false">
      <c r="B25" s="160"/>
      <c r="C25" s="168" t="s">
        <v>133</v>
      </c>
      <c r="D25" s="166"/>
      <c r="E25" s="163"/>
      <c r="F25" s="167"/>
    </row>
    <row r="26" customFormat="false" ht="13.8" hidden="false" customHeight="false" outlineLevel="0" collapsed="false">
      <c r="B26" s="160"/>
      <c r="C26" s="169" t="s">
        <v>134</v>
      </c>
      <c r="D26" s="166"/>
      <c r="E26" s="163"/>
      <c r="F26" s="167"/>
    </row>
    <row r="27" customFormat="false" ht="13.8" hidden="false" customHeight="false" outlineLevel="0" collapsed="false">
      <c r="B27" s="160"/>
      <c r="C27" s="169" t="s">
        <v>135</v>
      </c>
      <c r="D27" s="166"/>
      <c r="E27" s="163"/>
      <c r="F27" s="167"/>
    </row>
    <row r="28" customFormat="false" ht="13.8" hidden="false" customHeight="false" outlineLevel="0" collapsed="false">
      <c r="B28" s="160"/>
      <c r="C28" s="170" t="s">
        <v>136</v>
      </c>
      <c r="D28" s="171"/>
      <c r="E28" s="163"/>
      <c r="F28" s="167"/>
    </row>
    <row r="29" customFormat="false" ht="23.25" hidden="false" customHeight="true" outlineLevel="0" collapsed="false">
      <c r="B29" s="172" t="s">
        <v>58</v>
      </c>
      <c r="C29" s="173" t="s">
        <v>137</v>
      </c>
      <c r="D29" s="148"/>
      <c r="E29" s="149" t="s">
        <v>138</v>
      </c>
      <c r="F29" s="150"/>
    </row>
    <row r="30" customFormat="false" ht="14.25" hidden="false" customHeight="false" outlineLevel="0" collapsed="false">
      <c r="B30" s="172"/>
      <c r="C30" s="152" t="s">
        <v>139</v>
      </c>
      <c r="D30" s="153"/>
      <c r="E30" s="149"/>
      <c r="F30" s="151"/>
    </row>
    <row r="31" customFormat="false" ht="15" hidden="false" customHeight="true" outlineLevel="0" collapsed="false">
      <c r="B31" s="172"/>
      <c r="C31" s="152" t="s">
        <v>140</v>
      </c>
      <c r="D31" s="153"/>
      <c r="E31" s="149"/>
      <c r="F31" s="151"/>
    </row>
    <row r="32" customFormat="false" ht="13.8" hidden="false" customHeight="false" outlineLevel="0" collapsed="false">
      <c r="B32" s="172"/>
      <c r="C32" s="152" t="s">
        <v>141</v>
      </c>
      <c r="D32" s="153"/>
      <c r="E32" s="149"/>
      <c r="F32" s="151"/>
    </row>
    <row r="33" customFormat="false" ht="13.8" hidden="false" customHeight="false" outlineLevel="0" collapsed="false">
      <c r="B33" s="172"/>
      <c r="C33" s="174" t="s">
        <v>142</v>
      </c>
      <c r="D33" s="175"/>
      <c r="E33" s="149"/>
      <c r="F33" s="176"/>
    </row>
    <row r="34" customFormat="false" ht="15" hidden="false" customHeight="true" outlineLevel="0" collapsed="false">
      <c r="B34" s="177" t="s">
        <v>143</v>
      </c>
      <c r="C34" s="178" t="s">
        <v>144</v>
      </c>
      <c r="D34" s="162"/>
      <c r="E34" s="163" t="s">
        <v>67</v>
      </c>
      <c r="F34" s="167"/>
    </row>
    <row r="35" customFormat="false" ht="13.8" hidden="false" customHeight="false" outlineLevel="0" collapsed="false">
      <c r="B35" s="177"/>
      <c r="C35" s="179" t="s">
        <v>145</v>
      </c>
      <c r="D35" s="166"/>
      <c r="E35" s="163"/>
      <c r="F35" s="167"/>
    </row>
    <row r="36" customFormat="false" ht="13.8" hidden="false" customHeight="false" outlineLevel="0" collapsed="false">
      <c r="B36" s="177"/>
      <c r="C36" s="179" t="s">
        <v>146</v>
      </c>
      <c r="D36" s="166"/>
      <c r="E36" s="163"/>
      <c r="F36" s="167"/>
    </row>
    <row r="37" customFormat="false" ht="13.8" hidden="false" customHeight="false" outlineLevel="0" collapsed="false">
      <c r="B37" s="177"/>
      <c r="C37" s="180" t="s">
        <v>147</v>
      </c>
      <c r="D37" s="166"/>
      <c r="E37" s="163"/>
      <c r="F37" s="167"/>
    </row>
    <row r="38" customFormat="false" ht="13.8" hidden="false" customHeight="false" outlineLevel="0" collapsed="false">
      <c r="B38" s="177"/>
      <c r="C38" s="115" t="s">
        <v>148</v>
      </c>
      <c r="D38" s="166"/>
      <c r="E38" s="163"/>
      <c r="F38" s="167" t="s">
        <v>149</v>
      </c>
    </row>
    <row r="39" customFormat="false" ht="13.8" hidden="false" customHeight="false" outlineLevel="0" collapsed="false">
      <c r="B39" s="177"/>
      <c r="C39" s="115" t="s">
        <v>150</v>
      </c>
      <c r="D39" s="166"/>
      <c r="E39" s="163"/>
      <c r="F39" s="167"/>
    </row>
    <row r="40" customFormat="false" ht="13.8" hidden="false" customHeight="false" outlineLevel="0" collapsed="false">
      <c r="B40" s="177"/>
      <c r="C40" s="115" t="s">
        <v>151</v>
      </c>
      <c r="D40" s="166"/>
      <c r="E40" s="163"/>
      <c r="F40" s="167"/>
    </row>
    <row r="41" customFormat="false" ht="13.8" hidden="false" customHeight="false" outlineLevel="0" collapsed="false">
      <c r="B41" s="177"/>
      <c r="C41" s="181" t="s">
        <v>152</v>
      </c>
      <c r="D41" s="166"/>
      <c r="E41" s="163"/>
      <c r="F41" s="167"/>
    </row>
    <row r="42" customFormat="false" ht="13.8" hidden="false" customHeight="false" outlineLevel="0" collapsed="false">
      <c r="B42" s="177"/>
      <c r="C42" s="182" t="s">
        <v>153</v>
      </c>
      <c r="D42" s="166"/>
      <c r="E42" s="163"/>
      <c r="F42" s="167"/>
    </row>
    <row r="43" customFormat="false" ht="13.8" hidden="false" customHeight="false" outlineLevel="0" collapsed="false">
      <c r="B43" s="177"/>
      <c r="C43" s="182" t="s">
        <v>154</v>
      </c>
      <c r="D43" s="166"/>
      <c r="E43" s="163"/>
      <c r="F43" s="167"/>
    </row>
    <row r="44" customFormat="false" ht="13.8" hidden="false" customHeight="false" outlineLevel="0" collapsed="false">
      <c r="B44" s="177"/>
      <c r="C44" s="182" t="s">
        <v>155</v>
      </c>
      <c r="D44" s="166"/>
      <c r="E44" s="163"/>
      <c r="F44" s="167"/>
    </row>
    <row r="45" customFormat="false" ht="13.8" hidden="false" customHeight="false" outlineLevel="0" collapsed="false">
      <c r="B45" s="177"/>
      <c r="C45" s="182" t="s">
        <v>156</v>
      </c>
      <c r="D45" s="166"/>
      <c r="E45" s="163"/>
      <c r="F45" s="167"/>
    </row>
    <row r="46" customFormat="false" ht="16.5" hidden="false" customHeight="true" outlineLevel="0" collapsed="false">
      <c r="B46" s="177"/>
      <c r="C46" s="182" t="s">
        <v>157</v>
      </c>
      <c r="D46" s="166"/>
      <c r="E46" s="163"/>
      <c r="F46" s="167"/>
    </row>
    <row r="47" customFormat="false" ht="16.5" hidden="false" customHeight="true" outlineLevel="0" collapsed="false">
      <c r="B47" s="177"/>
      <c r="C47" s="183" t="s">
        <v>158</v>
      </c>
      <c r="D47" s="171"/>
      <c r="E47" s="163"/>
      <c r="F47" s="184"/>
    </row>
    <row r="48" customFormat="false" ht="15" hidden="false" customHeight="true" outlineLevel="0" collapsed="false">
      <c r="B48" s="185" t="s">
        <v>108</v>
      </c>
      <c r="C48" s="186" t="s">
        <v>159</v>
      </c>
      <c r="D48" s="187"/>
      <c r="E48" s="188" t="s">
        <v>69</v>
      </c>
      <c r="F48" s="151"/>
      <c r="G48" s="1" t="s">
        <v>160</v>
      </c>
    </row>
    <row r="49" customFormat="false" ht="13.8" hidden="false" customHeight="false" outlineLevel="0" collapsed="false">
      <c r="B49" s="185"/>
      <c r="C49" s="156" t="s">
        <v>161</v>
      </c>
      <c r="D49" s="153"/>
      <c r="E49" s="188"/>
      <c r="F49" s="151"/>
    </row>
    <row r="50" customFormat="false" ht="13.8" hidden="false" customHeight="false" outlineLevel="0" collapsed="false">
      <c r="B50" s="185"/>
      <c r="C50" s="156" t="s">
        <v>162</v>
      </c>
      <c r="D50" s="153"/>
      <c r="E50" s="188"/>
      <c r="F50" s="151"/>
    </row>
    <row r="51" customFormat="false" ht="18" hidden="false" customHeight="true" outlineLevel="0" collapsed="false">
      <c r="B51" s="185"/>
      <c r="C51" s="156" t="s">
        <v>163</v>
      </c>
      <c r="D51" s="153"/>
      <c r="E51" s="188"/>
      <c r="F51" s="151"/>
    </row>
    <row r="52" customFormat="false" ht="15" hidden="false" customHeight="false" outlineLevel="0" collapsed="false">
      <c r="B52" s="185"/>
      <c r="C52" s="189" t="s">
        <v>164</v>
      </c>
      <c r="D52" s="175"/>
      <c r="E52" s="188"/>
      <c r="F52" s="176"/>
    </row>
    <row r="54" customFormat="false" ht="28.5" hidden="false" customHeight="false" outlineLevel="0" collapsed="false">
      <c r="E54" s="44"/>
      <c r="F54" s="51" t="s">
        <v>28</v>
      </c>
      <c r="G54" s="51" t="s">
        <v>29</v>
      </c>
      <c r="H54" s="51" t="s">
        <v>30</v>
      </c>
      <c r="I54" s="51" t="s">
        <v>31</v>
      </c>
      <c r="J54" s="51"/>
      <c r="K54" s="44"/>
    </row>
    <row r="55" customFormat="false" ht="14.25" hidden="false" customHeight="false" outlineLevel="0" collapsed="false">
      <c r="E55" s="51" t="s">
        <v>5</v>
      </c>
      <c r="F55" s="84" t="n">
        <f aca="false">COUNTIF(D8:D18,"Not at all")/7</f>
        <v>0</v>
      </c>
      <c r="G55" s="84" t="n">
        <f aca="false">COUNTIF(D8:D18,"Partially achieved")/7</f>
        <v>0</v>
      </c>
      <c r="H55" s="84" t="n">
        <f aca="false">COUNTIF(D8:D18,"Totally achieved")/7</f>
        <v>0</v>
      </c>
      <c r="I55" s="84" t="n">
        <f aca="false">COUNTIF(D8:D18,"Not applicable")/7</f>
        <v>0</v>
      </c>
      <c r="J55" s="84"/>
      <c r="K55" s="44"/>
    </row>
    <row r="56" customFormat="false" ht="28.5" hidden="false" customHeight="false" outlineLevel="0" collapsed="false">
      <c r="E56" s="51" t="s">
        <v>52</v>
      </c>
      <c r="F56" s="84" t="n">
        <f aca="false">COUNTIF(D19:D28,"Not at all")/10</f>
        <v>0</v>
      </c>
      <c r="G56" s="84" t="n">
        <f aca="false">COUNTIF(D19:D28,"Partially achieved")/10</f>
        <v>0</v>
      </c>
      <c r="H56" s="84" t="n">
        <f aca="false">COUNTIF(D19:D28,"Totally achieved")/10</f>
        <v>0</v>
      </c>
      <c r="I56" s="84" t="n">
        <f aca="false">COUNTIF(D19:D28,"Not applicable")/10</f>
        <v>0</v>
      </c>
      <c r="J56" s="84"/>
      <c r="K56" s="44"/>
    </row>
    <row r="57" customFormat="false" ht="28.5" hidden="false" customHeight="false" outlineLevel="0" collapsed="false">
      <c r="E57" s="51" t="s">
        <v>58</v>
      </c>
      <c r="F57" s="84" t="n">
        <f aca="false">COUNTIF(D29:D33,"Not at all")/5</f>
        <v>0</v>
      </c>
      <c r="G57" s="84" t="n">
        <f aca="false">COUNTIF(D29:D33,"Partially achieved")/5</f>
        <v>0</v>
      </c>
      <c r="H57" s="84" t="n">
        <f aca="false">COUNTIF(D29:D33,"Totally achieved")/5</f>
        <v>0</v>
      </c>
      <c r="I57" s="84" t="n">
        <f aca="false">COUNTIF(D29:D33,"Not applicable")/5</f>
        <v>0</v>
      </c>
      <c r="J57" s="84"/>
      <c r="K57" s="44"/>
    </row>
    <row r="58" customFormat="false" ht="28.5" hidden="false" customHeight="false" outlineLevel="0" collapsed="false">
      <c r="E58" s="51" t="s">
        <v>65</v>
      </c>
      <c r="F58" s="84" t="n">
        <f aca="false">COUNTIF(D34:D47,"Not at all")/13</f>
        <v>0</v>
      </c>
      <c r="G58" s="84" t="n">
        <f aca="false">COUNTIF(D34:D47,"Partially achieved")/13</f>
        <v>0</v>
      </c>
      <c r="H58" s="84" t="n">
        <f aca="false">COUNTIF(D34:D47,"Totally achieved")/13</f>
        <v>0</v>
      </c>
      <c r="I58" s="84" t="n">
        <f aca="false">COUNTIF(D34:D47,"Not applicable")/13</f>
        <v>0</v>
      </c>
      <c r="J58" s="84"/>
      <c r="K58" s="44"/>
    </row>
    <row r="59" customFormat="false" ht="14.25" hidden="false" customHeight="false" outlineLevel="0" collapsed="false">
      <c r="E59" s="51" t="s">
        <v>9</v>
      </c>
      <c r="F59" s="84" t="n">
        <f aca="false">COUNTIF(D48:D52,"Not at all")/5</f>
        <v>0</v>
      </c>
      <c r="G59" s="84" t="n">
        <f aca="false">COUNTIF(D48:D52,"Partially achieved")/5</f>
        <v>0</v>
      </c>
      <c r="H59" s="84" t="n">
        <f aca="false">COUNTIF(D48:D52,"Totally achieved")/5</f>
        <v>0</v>
      </c>
      <c r="I59" s="84" t="n">
        <f aca="false">COUNTIF(D48:D52,"Not applicable")/5</f>
        <v>0</v>
      </c>
      <c r="J59" s="84"/>
      <c r="K59" s="44"/>
    </row>
    <row r="60" customFormat="false" ht="18" hidden="false" customHeight="true" outlineLevel="0" collapsed="false">
      <c r="E60" s="140" t="s">
        <v>10</v>
      </c>
      <c r="F60" s="140"/>
      <c r="G60" s="140"/>
      <c r="H60" s="84" t="n">
        <f aca="false">IF(COUNTIF(D50,F54)+COUNTIF(D32,F54)+COUNTIF(D28,F54)+COUNTIF(D27,F54)+COUNTIF(D26,F54)+COUNTIF(D25,F54)+COUNTIF(D19,F54)&gt;=1,0,(COUNTIF('Fire Risk Management'!D8:D52,"Totally achieved")/40))</f>
        <v>0</v>
      </c>
      <c r="I60" s="44"/>
      <c r="J60" s="44"/>
      <c r="K60" s="44"/>
    </row>
    <row r="61" customFormat="false" ht="14.25" hidden="false" customHeight="false" outlineLevel="0" collapsed="false">
      <c r="E61" s="44"/>
      <c r="F61" s="44"/>
      <c r="G61" s="44"/>
      <c r="H61" s="44"/>
      <c r="I61" s="44"/>
      <c r="J61" s="44"/>
      <c r="K61" s="44"/>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3">
    <mergeCell ref="B8:B18"/>
    <mergeCell ref="C8:C11"/>
    <mergeCell ref="D8:D11"/>
    <mergeCell ref="E8:E18"/>
    <mergeCell ref="B19:B28"/>
    <mergeCell ref="E19:E28"/>
    <mergeCell ref="B29:B33"/>
    <mergeCell ref="E29:E33"/>
    <mergeCell ref="B34:B47"/>
    <mergeCell ref="E34:E47"/>
    <mergeCell ref="B48:B52"/>
    <mergeCell ref="E48:E52"/>
    <mergeCell ref="E60:G60"/>
  </mergeCells>
  <conditionalFormatting sqref="D8 D12:D49 D51">
    <cfRule type="expression" priority="2" aboveAverage="0" equalAverage="0" bottom="0" percent="0" rank="0" text="" dxfId="15">
      <formula>$D$50="Not at all"</formula>
    </cfRule>
  </conditionalFormatting>
  <conditionalFormatting sqref="D8 D12:D31 D33:D51">
    <cfRule type="expression" priority="3" aboveAverage="0" equalAverage="0" bottom="0" percent="0" rank="0" text="" dxfId="16">
      <formula>$D$32="Not at all"</formula>
    </cfRule>
  </conditionalFormatting>
  <conditionalFormatting sqref="D8 D12:D27 D29:D51">
    <cfRule type="expression" priority="4" aboveAverage="0" equalAverage="0" bottom="0" percent="0" rank="0" text="" dxfId="17">
      <formula>$D$28="Not at all"</formula>
    </cfRule>
  </conditionalFormatting>
  <conditionalFormatting sqref="D8 D12:D26 D28:D51">
    <cfRule type="expression" priority="5" aboveAverage="0" equalAverage="0" bottom="0" percent="0" rank="0" text="" dxfId="18">
      <formula>$D$27="Not at all"</formula>
    </cfRule>
  </conditionalFormatting>
  <conditionalFormatting sqref="D8 D12:D25 D27:D51">
    <cfRule type="expression" priority="6" aboveAverage="0" equalAverage="0" bottom="0" percent="0" rank="0" text="" dxfId="19">
      <formula>$D$26="Not at all"</formula>
    </cfRule>
  </conditionalFormatting>
  <conditionalFormatting sqref="D8 D12:D24 D26:D51">
    <cfRule type="expression" priority="7" aboveAverage="0" equalAverage="0" bottom="0" percent="0" rank="0" text="" dxfId="20">
      <formula>$D$25="Not at all"</formula>
    </cfRule>
  </conditionalFormatting>
  <conditionalFormatting sqref="D8 D12:D18 D20:D51">
    <cfRule type="expression" priority="8" aboveAverage="0" equalAverage="0" bottom="0" percent="0" rank="0" text="" dxfId="21">
      <formula>$D$19="Not at all"</formula>
    </cfRule>
  </conditionalFormatting>
  <dataValidations count="2">
    <dataValidation allowBlank="false" errorStyle="stop" operator="between" showDropDown="false" showErrorMessage="true" showInputMessage="true" sqref="D12" type="none">
      <formula1>0</formula1>
      <formula2>0</formula2>
    </dataValidation>
    <dataValidation allowBlank="false" errorStyle="stop" operator="between" showDropDown="false" showErrorMessage="true" showInputMessage="true" sqref="D8 D13:D40 D42:D52"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P1048576"/>
  <sheetViews>
    <sheetView showFormulas="false" showGridLines="false" showRowColHeaders="true" showZeros="true" rightToLeft="false" tabSelected="false" showOutlineSymbols="true" defaultGridColor="true" view="normal" topLeftCell="A34" colorId="64" zoomScale="50" zoomScaleNormal="50" zoomScalePageLayoutView="100" workbookViewId="0">
      <selection pane="topLeft" activeCell="J40" activeCellId="0" sqref="J40"/>
    </sheetView>
  </sheetViews>
  <sheetFormatPr defaultColWidth="11.4453125" defaultRowHeight="14.25" zeroHeight="false" outlineLevelRow="0" outlineLevelCol="0"/>
  <cols>
    <col collapsed="false" customWidth="true" hidden="false" outlineLevel="0" max="2" min="2" style="1" width="8"/>
    <col collapsed="false" customWidth="true" hidden="false" outlineLevel="0" max="3" min="3" style="1" width="16.33"/>
    <col collapsed="false" customWidth="true" hidden="false" outlineLevel="0" max="4" min="4" style="57" width="94.67"/>
    <col collapsed="false" customWidth="true" hidden="false" outlineLevel="0" max="5" min="5" style="44" width="14.67"/>
    <col collapsed="false" customWidth="true" hidden="false" outlineLevel="0" max="6" min="6" style="1" width="34.33"/>
    <col collapsed="false" customWidth="true" hidden="false" outlineLevel="0" max="7" min="7" style="1" width="16.56"/>
    <col collapsed="false" customWidth="true" hidden="false" outlineLevel="0" max="8" min="8" style="1" width="18.56"/>
    <col collapsed="false" customWidth="true" hidden="false" outlineLevel="0" max="9" min="9" style="1" width="18.11"/>
    <col collapsed="false" customWidth="true" hidden="false" outlineLevel="0" max="10" min="10" style="1" width="19"/>
    <col collapsed="false" customWidth="true" hidden="false" outlineLevel="0" max="11" min="11" style="1" width="15.56"/>
    <col collapsed="false" customWidth="true" hidden="false" outlineLevel="0" max="14" min="14" style="1" width="22.67"/>
    <col collapsed="false" customWidth="true" hidden="false" outlineLevel="0" max="15" min="15" style="1" width="36.11"/>
    <col collapsed="false" customWidth="true" hidden="false" outlineLevel="0" max="16" min="16" style="1" width="19.44"/>
  </cols>
  <sheetData>
    <row r="2" customFormat="false" ht="45" hidden="false" customHeight="true" outlineLevel="0" collapsed="false">
      <c r="D2" s="45" t="s">
        <v>165</v>
      </c>
    </row>
    <row r="3" customFormat="false" ht="40.5" hidden="false" customHeight="true" outlineLevel="0" collapsed="false">
      <c r="D3" s="45" t="s">
        <v>33</v>
      </c>
    </row>
    <row r="7" customFormat="false" ht="13.8" hidden="false" customHeight="false" outlineLevel="0" collapsed="false"/>
    <row r="8" customFormat="false" ht="13.8" hidden="false" customHeight="false" outlineLevel="0" collapsed="false">
      <c r="C8" s="190" t="s">
        <v>34</v>
      </c>
      <c r="D8" s="191" t="s">
        <v>35</v>
      </c>
      <c r="E8" s="192" t="s">
        <v>36</v>
      </c>
      <c r="F8" s="191" t="s">
        <v>37</v>
      </c>
      <c r="N8" s="46"/>
      <c r="O8" s="51"/>
      <c r="P8" s="46"/>
    </row>
    <row r="9" customFormat="false" ht="24" hidden="false" customHeight="true" outlineLevel="0" collapsed="false">
      <c r="C9" s="193" t="s">
        <v>5</v>
      </c>
      <c r="D9" s="194" t="s">
        <v>72</v>
      </c>
      <c r="E9" s="195"/>
      <c r="F9" s="196" t="s">
        <v>39</v>
      </c>
      <c r="O9" s="57"/>
    </row>
    <row r="10" customFormat="false" ht="14.25" hidden="false" customHeight="false" outlineLevel="0" collapsed="false">
      <c r="C10" s="193"/>
      <c r="D10" s="194"/>
      <c r="E10" s="195"/>
      <c r="F10" s="196"/>
    </row>
    <row r="11" customFormat="false" ht="47.25" hidden="false" customHeight="true" outlineLevel="0" collapsed="false">
      <c r="C11" s="193"/>
      <c r="D11" s="194"/>
      <c r="E11" s="195"/>
      <c r="F11" s="196"/>
      <c r="O11" s="197"/>
      <c r="P11" s="198"/>
    </row>
    <row r="12" customFormat="false" ht="17.25" hidden="false" customHeight="true" outlineLevel="0" collapsed="false">
      <c r="C12" s="193"/>
      <c r="D12" s="194"/>
      <c r="E12" s="195"/>
      <c r="F12" s="196"/>
      <c r="O12" s="57"/>
    </row>
    <row r="13" customFormat="false" ht="17.25" hidden="false" customHeight="true" outlineLevel="0" collapsed="false">
      <c r="C13" s="193"/>
      <c r="D13" s="199" t="s">
        <v>42</v>
      </c>
      <c r="E13" s="200"/>
      <c r="F13" s="196"/>
      <c r="O13" s="57"/>
    </row>
    <row r="14" customFormat="false" ht="13.8" hidden="false" customHeight="false" outlineLevel="0" collapsed="false">
      <c r="C14" s="193"/>
      <c r="D14" s="201" t="s">
        <v>166</v>
      </c>
      <c r="E14" s="202"/>
      <c r="F14" s="196"/>
    </row>
    <row r="15" customFormat="false" ht="13.8" hidden="false" customHeight="false" outlineLevel="0" collapsed="false">
      <c r="C15" s="193"/>
      <c r="D15" s="201" t="s">
        <v>167</v>
      </c>
      <c r="E15" s="202"/>
      <c r="F15" s="196"/>
      <c r="O15" s="45"/>
    </row>
    <row r="16" customFormat="false" ht="13.8" hidden="false" customHeight="false" outlineLevel="0" collapsed="false">
      <c r="C16" s="193"/>
      <c r="D16" s="203" t="s">
        <v>168</v>
      </c>
      <c r="E16" s="202"/>
      <c r="F16" s="196"/>
    </row>
    <row r="17" customFormat="false" ht="13.8" hidden="false" customHeight="false" outlineLevel="0" collapsed="false">
      <c r="C17" s="193"/>
      <c r="D17" s="204" t="s">
        <v>169</v>
      </c>
      <c r="E17" s="205"/>
      <c r="F17" s="196"/>
    </row>
    <row r="18" customFormat="false" ht="60" hidden="false" customHeight="true" outlineLevel="0" collapsed="false">
      <c r="C18" s="160" t="s">
        <v>52</v>
      </c>
      <c r="D18" s="206" t="s">
        <v>170</v>
      </c>
      <c r="E18" s="112"/>
      <c r="F18" s="207" t="s">
        <v>54</v>
      </c>
    </row>
    <row r="19" customFormat="false" ht="30" hidden="false" customHeight="true" outlineLevel="0" collapsed="false">
      <c r="C19" s="160"/>
      <c r="D19" s="181" t="s">
        <v>171</v>
      </c>
      <c r="E19" s="68"/>
      <c r="F19" s="207"/>
    </row>
    <row r="20" customFormat="false" ht="14.25" hidden="false" customHeight="false" outlineLevel="0" collapsed="false">
      <c r="C20" s="160"/>
      <c r="D20" s="181" t="s">
        <v>172</v>
      </c>
      <c r="E20" s="68"/>
      <c r="F20" s="207"/>
    </row>
    <row r="21" customFormat="false" ht="14.25" hidden="false" customHeight="false" outlineLevel="0" collapsed="false">
      <c r="C21" s="160"/>
      <c r="D21" s="181" t="s">
        <v>173</v>
      </c>
      <c r="E21" s="131"/>
      <c r="F21" s="207"/>
    </row>
    <row r="22" customFormat="false" ht="14.25" hidden="false" customHeight="false" outlineLevel="0" collapsed="false">
      <c r="C22" s="160"/>
      <c r="D22" s="181" t="s">
        <v>174</v>
      </c>
      <c r="E22" s="131"/>
      <c r="F22" s="207"/>
    </row>
    <row r="23" customFormat="false" ht="14.25" hidden="false" customHeight="false" outlineLevel="0" collapsed="false">
      <c r="C23" s="160"/>
      <c r="D23" s="181" t="s">
        <v>175</v>
      </c>
      <c r="E23" s="68"/>
      <c r="F23" s="207"/>
    </row>
    <row r="24" customFormat="false" ht="15" hidden="false" customHeight="false" outlineLevel="0" collapsed="false">
      <c r="C24" s="160"/>
      <c r="D24" s="208" t="s">
        <v>176</v>
      </c>
      <c r="E24" s="70"/>
      <c r="F24" s="207"/>
    </row>
    <row r="25" customFormat="false" ht="45" hidden="false" customHeight="true" outlineLevel="0" collapsed="false">
      <c r="C25" s="209" t="s">
        <v>58</v>
      </c>
      <c r="D25" s="106" t="s">
        <v>177</v>
      </c>
      <c r="E25" s="210"/>
      <c r="F25" s="211" t="s">
        <v>60</v>
      </c>
    </row>
    <row r="26" customFormat="false" ht="15" hidden="false" customHeight="true" outlineLevel="0" collapsed="false">
      <c r="C26" s="209"/>
      <c r="D26" s="212" t="s">
        <v>178</v>
      </c>
      <c r="E26" s="98"/>
      <c r="F26" s="211"/>
    </row>
    <row r="27" customFormat="false" ht="6.75" hidden="false" customHeight="true" outlineLevel="0" collapsed="false">
      <c r="C27" s="209"/>
      <c r="D27" s="212"/>
      <c r="E27" s="98"/>
      <c r="F27" s="211"/>
    </row>
    <row r="28" customFormat="false" ht="15" hidden="true" customHeight="true" outlineLevel="0" collapsed="false">
      <c r="C28" s="209"/>
      <c r="D28" s="212"/>
      <c r="E28" s="98"/>
      <c r="F28" s="211"/>
    </row>
    <row r="29" customFormat="false" ht="15" hidden="true" customHeight="true" outlineLevel="0" collapsed="false">
      <c r="C29" s="209"/>
      <c r="D29" s="212"/>
      <c r="E29" s="98"/>
      <c r="F29" s="211"/>
    </row>
    <row r="30" customFormat="false" ht="14.25" hidden="false" customHeight="false" outlineLevel="0" collapsed="false">
      <c r="C30" s="209"/>
      <c r="D30" s="212"/>
      <c r="E30" s="98"/>
      <c r="F30" s="211"/>
    </row>
    <row r="31" customFormat="false" ht="14.25" hidden="false" customHeight="false" outlineLevel="0" collapsed="false">
      <c r="C31" s="209"/>
      <c r="D31" s="212" t="s">
        <v>179</v>
      </c>
      <c r="E31" s="98"/>
      <c r="F31" s="211"/>
    </row>
    <row r="32" customFormat="false" ht="14.25" hidden="false" customHeight="false" outlineLevel="0" collapsed="false">
      <c r="C32" s="209"/>
      <c r="D32" s="103" t="s">
        <v>180</v>
      </c>
      <c r="E32" s="98"/>
      <c r="F32" s="211"/>
    </row>
    <row r="33" customFormat="false" ht="15" hidden="false" customHeight="false" outlineLevel="0" collapsed="false">
      <c r="C33" s="213"/>
      <c r="D33" s="214" t="s">
        <v>181</v>
      </c>
      <c r="E33" s="215"/>
      <c r="F33" s="211"/>
    </row>
    <row r="34" customFormat="false" ht="45" hidden="false" customHeight="true" outlineLevel="0" collapsed="false">
      <c r="C34" s="160" t="s">
        <v>182</v>
      </c>
      <c r="D34" s="206" t="s">
        <v>183</v>
      </c>
      <c r="E34" s="112"/>
      <c r="F34" s="207" t="s">
        <v>67</v>
      </c>
    </row>
    <row r="35" customFormat="false" ht="28.5" hidden="false" customHeight="false" outlineLevel="0" collapsed="false">
      <c r="C35" s="160"/>
      <c r="D35" s="181" t="s">
        <v>184</v>
      </c>
      <c r="E35" s="68"/>
      <c r="F35" s="207"/>
    </row>
    <row r="36" customFormat="false" ht="14.25" hidden="false" customHeight="false" outlineLevel="0" collapsed="false">
      <c r="C36" s="160"/>
      <c r="D36" s="181" t="s">
        <v>185</v>
      </c>
      <c r="E36" s="68"/>
      <c r="F36" s="207"/>
    </row>
    <row r="37" customFormat="false" ht="14.25" hidden="false" customHeight="true" outlineLevel="0" collapsed="false">
      <c r="C37" s="160"/>
      <c r="D37" s="181" t="s">
        <v>186</v>
      </c>
      <c r="E37" s="68"/>
      <c r="F37" s="207"/>
    </row>
    <row r="38" customFormat="false" ht="14.25" hidden="false" customHeight="false" outlineLevel="0" collapsed="false">
      <c r="C38" s="160"/>
      <c r="D38" s="181"/>
      <c r="E38" s="68"/>
      <c r="F38" s="207"/>
    </row>
    <row r="39" customFormat="false" ht="28.5" hidden="false" customHeight="false" outlineLevel="0" collapsed="false">
      <c r="C39" s="160"/>
      <c r="D39" s="181" t="s">
        <v>187</v>
      </c>
      <c r="E39" s="68"/>
      <c r="F39" s="207"/>
    </row>
    <row r="40" customFormat="false" ht="30" hidden="false" customHeight="true" outlineLevel="0" collapsed="false">
      <c r="C40" s="160"/>
      <c r="D40" s="181" t="s">
        <v>188</v>
      </c>
      <c r="E40" s="216"/>
      <c r="F40" s="207"/>
    </row>
    <row r="41" customFormat="false" ht="14.25" hidden="false" customHeight="false" outlineLevel="0" collapsed="false">
      <c r="C41" s="160"/>
      <c r="D41" s="181" t="s">
        <v>189</v>
      </c>
      <c r="E41" s="68"/>
      <c r="F41" s="207"/>
    </row>
    <row r="42" customFormat="false" ht="14.25" hidden="false" customHeight="false" outlineLevel="0" collapsed="false">
      <c r="C42" s="160"/>
      <c r="D42" s="217"/>
      <c r="E42" s="68"/>
      <c r="F42" s="207"/>
    </row>
    <row r="43" customFormat="false" ht="14.25" hidden="false" customHeight="false" outlineLevel="0" collapsed="false">
      <c r="C43" s="160"/>
      <c r="D43" s="217" t="s">
        <v>190</v>
      </c>
      <c r="E43" s="68"/>
      <c r="F43" s="207"/>
    </row>
    <row r="44" customFormat="false" ht="14.25" hidden="false" customHeight="false" outlineLevel="0" collapsed="false">
      <c r="C44" s="160"/>
      <c r="D44" s="217" t="s">
        <v>191</v>
      </c>
      <c r="E44" s="68"/>
      <c r="F44" s="207"/>
    </row>
    <row r="45" customFormat="false" ht="14.25" hidden="false" customHeight="false" outlineLevel="0" collapsed="false">
      <c r="C45" s="160"/>
      <c r="D45" s="217" t="s">
        <v>192</v>
      </c>
      <c r="E45" s="68"/>
      <c r="F45" s="207"/>
    </row>
    <row r="46" customFormat="false" ht="14.25" hidden="false" customHeight="false" outlineLevel="0" collapsed="false">
      <c r="C46" s="160"/>
      <c r="D46" s="217" t="s">
        <v>193</v>
      </c>
      <c r="E46" s="68"/>
      <c r="F46" s="207"/>
    </row>
    <row r="47" customFormat="false" ht="30" hidden="false" customHeight="true" outlineLevel="0" collapsed="false">
      <c r="C47" s="160"/>
      <c r="D47" s="218" t="s">
        <v>194</v>
      </c>
      <c r="E47" s="70"/>
      <c r="F47" s="207"/>
    </row>
    <row r="48" customFormat="false" ht="9" hidden="false" customHeight="true" outlineLevel="0" collapsed="false">
      <c r="C48" s="160"/>
      <c r="D48" s="218"/>
      <c r="E48" s="70"/>
      <c r="F48" s="207"/>
    </row>
    <row r="49" customFormat="false" ht="15" hidden="true" customHeight="false" outlineLevel="0" collapsed="false">
      <c r="C49" s="160"/>
      <c r="D49" s="218"/>
      <c r="E49" s="70"/>
      <c r="F49" s="207"/>
    </row>
    <row r="50" customFormat="false" ht="15" hidden="true" customHeight="false" outlineLevel="0" collapsed="false">
      <c r="C50" s="160"/>
      <c r="D50" s="218"/>
      <c r="E50" s="70"/>
      <c r="F50" s="207"/>
    </row>
    <row r="51" customFormat="false" ht="30" hidden="false" customHeight="true" outlineLevel="0" collapsed="false">
      <c r="C51" s="219" t="s">
        <v>108</v>
      </c>
      <c r="D51" s="220" t="s">
        <v>195</v>
      </c>
      <c r="E51" s="93"/>
      <c r="F51" s="94" t="s">
        <v>69</v>
      </c>
    </row>
    <row r="52" customFormat="false" ht="28.5" hidden="false" customHeight="false" outlineLevel="0" collapsed="false">
      <c r="C52" s="219"/>
      <c r="D52" s="212" t="s">
        <v>196</v>
      </c>
      <c r="E52" s="98"/>
      <c r="F52" s="94"/>
    </row>
    <row r="53" customFormat="false" ht="15" hidden="false" customHeight="false" outlineLevel="0" collapsed="false">
      <c r="C53" s="219"/>
      <c r="D53" s="221"/>
      <c r="E53" s="222"/>
      <c r="F53" s="94"/>
    </row>
    <row r="54" customFormat="false" ht="14.25" hidden="false" customHeight="false" outlineLevel="0" collapsed="false">
      <c r="F54" s="45"/>
    </row>
    <row r="55" customFormat="false" ht="14.25" hidden="false" customHeight="false" outlineLevel="0" collapsed="false">
      <c r="F55" s="45"/>
    </row>
    <row r="56" customFormat="false" ht="14.25" hidden="false" customHeight="false" outlineLevel="0" collapsed="false">
      <c r="F56" s="44"/>
      <c r="G56" s="51" t="s">
        <v>28</v>
      </c>
      <c r="H56" s="51" t="s">
        <v>29</v>
      </c>
      <c r="I56" s="51" t="s">
        <v>30</v>
      </c>
      <c r="J56" s="51" t="s">
        <v>31</v>
      </c>
      <c r="K56" s="51"/>
    </row>
    <row r="57" customFormat="false" ht="14.25" hidden="false" customHeight="false" outlineLevel="0" collapsed="false">
      <c r="F57" s="51" t="s">
        <v>5</v>
      </c>
      <c r="G57" s="84" t="n">
        <f aca="false">COUNTIF(E9:E17,"Not at all")/5</f>
        <v>0</v>
      </c>
      <c r="H57" s="84" t="n">
        <f aca="false">COUNTIF(E9:E17,"Partially achieved")/5</f>
        <v>0</v>
      </c>
      <c r="I57" s="84" t="n">
        <f aca="false">COUNTIF(E9:E17,"Totally achieved")/5</f>
        <v>0</v>
      </c>
      <c r="J57" s="84" t="n">
        <f aca="false">COUNTIF(E9:E17,"Not applicable")/5</f>
        <v>0</v>
      </c>
      <c r="K57" s="84"/>
    </row>
    <row r="58" customFormat="false" ht="28.5" hidden="false" customHeight="false" outlineLevel="0" collapsed="false">
      <c r="F58" s="51" t="s">
        <v>52</v>
      </c>
      <c r="G58" s="84" t="n">
        <f aca="false">COUNTIF(E18:E23,"Not at all")/7</f>
        <v>0</v>
      </c>
      <c r="H58" s="84" t="n">
        <f aca="false">COUNTIF(E18:E23,"Partially achieved")/7</f>
        <v>0</v>
      </c>
      <c r="I58" s="84" t="n">
        <f aca="false">COUNTIF(E18:E23,"Totally achieved")/7</f>
        <v>0</v>
      </c>
      <c r="J58" s="84" t="n">
        <f aca="false">COUNTIF(E18:E23,"Not applicable")/7</f>
        <v>0</v>
      </c>
      <c r="K58" s="84"/>
    </row>
    <row r="59" customFormat="false" ht="28.5" hidden="false" customHeight="false" outlineLevel="0" collapsed="false">
      <c r="F59" s="51" t="s">
        <v>58</v>
      </c>
      <c r="G59" s="84" t="n">
        <f aca="false">COUNTIF(E25:E33,"Not at all")/5</f>
        <v>0</v>
      </c>
      <c r="H59" s="84" t="n">
        <f aca="false">COUNTIF(E25:E33,"Partially achieved")/5</f>
        <v>0</v>
      </c>
      <c r="I59" s="84" t="n">
        <f aca="false">COUNTIF(E25:E33,"Totally achieved")/5</f>
        <v>0</v>
      </c>
      <c r="J59" s="84" t="n">
        <f aca="false">COUNTIF(E25:E33,"Not applicable")/5</f>
        <v>0</v>
      </c>
      <c r="K59" s="84"/>
    </row>
    <row r="60" customFormat="false" ht="28.5" hidden="false" customHeight="false" outlineLevel="0" collapsed="false">
      <c r="F60" s="51" t="s">
        <v>65</v>
      </c>
      <c r="G60" s="84" t="n">
        <f aca="false">COUNTIF(E34:E50,"Not at all")/8</f>
        <v>0</v>
      </c>
      <c r="H60" s="84" t="n">
        <f aca="false">COUNTIF(E34:E50,"Partially achieved")/8</f>
        <v>0</v>
      </c>
      <c r="I60" s="84" t="n">
        <f aca="false">COUNTIF(E34:E50,"Totally achieved")/8</f>
        <v>0</v>
      </c>
      <c r="J60" s="84" t="n">
        <f aca="false">COUNTIF(E34:E50,"Not applicable")/8</f>
        <v>0</v>
      </c>
      <c r="K60" s="84"/>
    </row>
    <row r="61" customFormat="false" ht="14.25" hidden="false" customHeight="false" outlineLevel="0" collapsed="false">
      <c r="F61" s="51" t="s">
        <v>9</v>
      </c>
      <c r="G61" s="84" t="n">
        <f aca="false">COUNTIF(E51:E52,"Not at all")/2</f>
        <v>0</v>
      </c>
      <c r="H61" s="84" t="n">
        <f aca="false">COUNTIF(E51:E52,"Partially achieved")/2</f>
        <v>0</v>
      </c>
      <c r="I61" s="84" t="n">
        <f aca="false">COUNTIF(E51:E52,"Totally achieved")/2</f>
        <v>0</v>
      </c>
      <c r="J61" s="84" t="n">
        <f aca="false">COUNTIF(E51:E52,"Not applicable")/2</f>
        <v>0</v>
      </c>
      <c r="K61" s="84"/>
    </row>
    <row r="62" customFormat="false" ht="18" hidden="false" customHeight="false" outlineLevel="0" collapsed="false">
      <c r="F62" s="223" t="s">
        <v>197</v>
      </c>
      <c r="G62" s="223"/>
      <c r="H62" s="223"/>
      <c r="I62" s="224" t="n">
        <f aca="false">IF(COUNTIF(E19,G56)+COUNTIF(E21,G56)+COUNTIF(E25,G56)+COUNTIF(E34,G56)+COUNTIF(E41,G56)+COUNTIF(E52,G56)+COUNTIF(E51,G56)&gt;=1,0,(COUNTIF(E9:E53,"Totally achieved")/27))</f>
        <v>0</v>
      </c>
    </row>
    <row r="1048576" customFormat="false" ht="12.8" hidden="false" customHeight="false" outlineLevel="0" collapsed="false"/>
  </sheetData>
  <mergeCells count="20">
    <mergeCell ref="C9:C17"/>
    <mergeCell ref="D9:D12"/>
    <mergeCell ref="E9:E12"/>
    <mergeCell ref="F9:F17"/>
    <mergeCell ref="C18:C24"/>
    <mergeCell ref="F18:F24"/>
    <mergeCell ref="C25:C32"/>
    <mergeCell ref="F25:F33"/>
    <mergeCell ref="D26:D30"/>
    <mergeCell ref="E26:E30"/>
    <mergeCell ref="C34:C50"/>
    <mergeCell ref="F34:F50"/>
    <mergeCell ref="D37:D38"/>
    <mergeCell ref="E37:E38"/>
    <mergeCell ref="E41:E46"/>
    <mergeCell ref="D47:D50"/>
    <mergeCell ref="E47:E50"/>
    <mergeCell ref="C51:C53"/>
    <mergeCell ref="F51:F53"/>
    <mergeCell ref="F62:H62"/>
  </mergeCells>
  <conditionalFormatting sqref="E9:E37 E39:E53">
    <cfRule type="expression" priority="2" aboveAverage="0" equalAverage="0" bottom="0" percent="0" rank="0" text="" dxfId="22">
      <formula>$E$34="Not at all"</formula>
    </cfRule>
  </conditionalFormatting>
  <conditionalFormatting sqref="E9 E14:E18 E20:E37 E39:E41 E47 E51:E52">
    <cfRule type="expression" priority="3" aboveAverage="0" equalAverage="0" bottom="0" percent="0" rank="0" text="" dxfId="23">
      <formula>$E$19="Not at all"</formula>
    </cfRule>
  </conditionalFormatting>
  <conditionalFormatting sqref="E9 E14:E19 E21:E37 E39:E41 E47 E51:E52">
    <cfRule type="expression" priority="4" aboveAverage="0" equalAverage="0" bottom="0" percent="0" rank="0" text="" dxfId="24">
      <formula>$E$21="Not at all"</formula>
    </cfRule>
  </conditionalFormatting>
  <conditionalFormatting sqref="E9 E14:E24 E26:E37 E39:E41 E47 E51:E52">
    <cfRule type="expression" priority="5" aboveAverage="0" equalAverage="0" bottom="0" percent="0" rank="0" text="" dxfId="25">
      <formula>$E$25="Not at all"</formula>
    </cfRule>
  </conditionalFormatting>
  <conditionalFormatting sqref="E9 E14:E37 E39:E40 E51:E52">
    <cfRule type="expression" priority="6" aboveAverage="0" equalAverage="0" bottom="0" percent="0" rank="0" text="" dxfId="26">
      <formula>$E$41="Not at all"</formula>
    </cfRule>
  </conditionalFormatting>
  <conditionalFormatting sqref="E9 E14:E37 E39:E41 E51">
    <cfRule type="expression" priority="7" aboveAverage="0" equalAverage="0" bottom="0" percent="0" rank="0" text="" dxfId="27">
      <formula>$E$52="Not at all"</formula>
    </cfRule>
  </conditionalFormatting>
  <conditionalFormatting sqref="E9 E14:E37 E39:E41 E52">
    <cfRule type="expression" priority="8" aboveAverage="0" equalAverage="0" bottom="0" percent="0" rank="0" text="" dxfId="28">
      <formula>$E$51="Not at all"</formula>
    </cfRule>
  </conditionalFormatting>
  <dataValidations count="2">
    <dataValidation allowBlank="false" errorStyle="stop" operator="between" showDropDown="false" showErrorMessage="true" showInputMessage="true" sqref="E13" type="list">
      <formula1>Criteria</formula1>
      <formula2>0</formula2>
    </dataValidation>
    <dataValidation allowBlank="false" errorStyle="stop" operator="between" showDropDown="false" showErrorMessage="true" showInputMessage="true" sqref="E9 E15:E37 E39:E41 E47:E52"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1:M1048576"/>
  <sheetViews>
    <sheetView showFormulas="false" showGridLines="false" showRowColHeaders="true" showZeros="true" rightToLeft="false" tabSelected="false" showOutlineSymbols="true" defaultGridColor="true" view="normal" topLeftCell="A2" colorId="64" zoomScale="50" zoomScaleNormal="50" zoomScalePageLayoutView="100" workbookViewId="0">
      <selection pane="topLeft" activeCell="K4" activeCellId="0" sqref="K4"/>
    </sheetView>
  </sheetViews>
  <sheetFormatPr defaultColWidth="11.4453125" defaultRowHeight="14.25" zeroHeight="false" outlineLevelRow="0" outlineLevelCol="0"/>
  <cols>
    <col collapsed="false" customWidth="true" hidden="false" outlineLevel="0" max="2" min="2" style="1" width="9"/>
    <col collapsed="false" customWidth="true" hidden="false" outlineLevel="0" max="3" min="3" style="1" width="32.34"/>
    <col collapsed="false" customWidth="true" hidden="false" outlineLevel="0" max="4" min="4" style="1" width="148.67"/>
    <col collapsed="false" customWidth="true" hidden="false" outlineLevel="0" max="5" min="5" style="44" width="21.44"/>
    <col collapsed="false" customWidth="true" hidden="false" outlineLevel="0" max="6" min="6" style="1" width="49.33"/>
    <col collapsed="false" customWidth="true" hidden="false" outlineLevel="0" max="7" min="7" style="1" width="18.67"/>
    <col collapsed="false" customWidth="true" hidden="false" outlineLevel="0" max="8" min="8" style="1" width="22.33"/>
    <col collapsed="false" customWidth="true" hidden="false" outlineLevel="0" max="9" min="9" style="1" width="20.66"/>
    <col collapsed="false" customWidth="true" hidden="false" outlineLevel="0" max="10" min="10" style="1" width="22.11"/>
    <col collapsed="false" customWidth="true" hidden="false" outlineLevel="0" max="11" min="11" style="1" width="23.44"/>
    <col collapsed="false" customWidth="true" hidden="false" outlineLevel="0" max="12" min="12" style="1" width="40.44"/>
    <col collapsed="false" customWidth="true" hidden="false" outlineLevel="0" max="13" min="13" style="1" width="27.44"/>
  </cols>
  <sheetData>
    <row r="1" customFormat="false" ht="15" hidden="false" customHeight="false" outlineLevel="0" collapsed="false"/>
    <row r="2" customFormat="false" ht="105.4" hidden="false" customHeight="true" outlineLevel="0" collapsed="false">
      <c r="D2" s="87" t="s">
        <v>198</v>
      </c>
    </row>
    <row r="3" customFormat="false" ht="15" hidden="false" customHeight="false" outlineLevel="0" collapsed="false">
      <c r="C3" s="225" t="s">
        <v>34</v>
      </c>
      <c r="D3" s="226" t="s">
        <v>35</v>
      </c>
      <c r="E3" s="227" t="s">
        <v>36</v>
      </c>
      <c r="F3" s="228" t="s">
        <v>37</v>
      </c>
    </row>
    <row r="4" customFormat="false" ht="66.75" hidden="false" customHeight="true" outlineLevel="0" collapsed="false">
      <c r="C4" s="225" t="s">
        <v>5</v>
      </c>
      <c r="D4" s="229" t="s">
        <v>199</v>
      </c>
      <c r="E4" s="230"/>
      <c r="F4" s="231" t="s">
        <v>39</v>
      </c>
      <c r="K4" s="232"/>
      <c r="L4" s="233"/>
      <c r="M4" s="232"/>
    </row>
    <row r="5" customFormat="false" ht="17.35" hidden="false" customHeight="false" outlineLevel="0" collapsed="false">
      <c r="C5" s="225"/>
      <c r="D5" s="229"/>
      <c r="E5" s="230"/>
      <c r="F5" s="231"/>
      <c r="K5" s="234"/>
      <c r="L5" s="234"/>
      <c r="M5" s="234"/>
    </row>
    <row r="6" customFormat="false" ht="17.35" hidden="false" customHeight="false" outlineLevel="0" collapsed="false">
      <c r="C6" s="225"/>
      <c r="D6" s="235" t="s">
        <v>42</v>
      </c>
      <c r="E6" s="236"/>
      <c r="F6" s="231"/>
      <c r="K6" s="234"/>
      <c r="L6" s="234"/>
      <c r="M6" s="234"/>
    </row>
    <row r="7" customFormat="false" ht="36.75" hidden="false" customHeight="true" outlineLevel="0" collapsed="false">
      <c r="C7" s="225"/>
      <c r="D7" s="237" t="s">
        <v>200</v>
      </c>
      <c r="E7" s="238"/>
      <c r="F7" s="231"/>
      <c r="K7" s="234"/>
      <c r="L7" s="234"/>
      <c r="M7" s="234"/>
    </row>
    <row r="8" customFormat="false" ht="35.25" hidden="true" customHeight="true" outlineLevel="0" collapsed="false">
      <c r="C8" s="225"/>
      <c r="D8" s="237"/>
      <c r="E8" s="238"/>
      <c r="F8" s="231"/>
      <c r="K8" s="234"/>
      <c r="L8" s="234"/>
      <c r="M8" s="234"/>
    </row>
    <row r="9" customFormat="false" ht="4.5" hidden="false" customHeight="true" outlineLevel="0" collapsed="false">
      <c r="C9" s="225"/>
      <c r="D9" s="237"/>
      <c r="E9" s="238"/>
      <c r="F9" s="231"/>
      <c r="K9" s="234"/>
      <c r="L9" s="234"/>
      <c r="M9" s="234"/>
    </row>
    <row r="10" customFormat="false" ht="22.5" hidden="false" customHeight="true" outlineLevel="0" collapsed="false">
      <c r="C10" s="225"/>
      <c r="D10" s="237" t="s">
        <v>201</v>
      </c>
      <c r="E10" s="239"/>
      <c r="F10" s="231"/>
      <c r="K10" s="234"/>
      <c r="L10" s="234"/>
      <c r="M10" s="234"/>
    </row>
    <row r="11" customFormat="false" ht="24" hidden="false" customHeight="true" outlineLevel="0" collapsed="false">
      <c r="C11" s="225"/>
      <c r="D11" s="240" t="s">
        <v>202</v>
      </c>
      <c r="E11" s="239"/>
      <c r="F11" s="231"/>
    </row>
    <row r="12" customFormat="false" ht="24" hidden="false" customHeight="true" outlineLevel="0" collapsed="false">
      <c r="C12" s="225"/>
      <c r="D12" s="240" t="s">
        <v>203</v>
      </c>
      <c r="E12" s="239"/>
      <c r="F12" s="231"/>
    </row>
    <row r="13" customFormat="false" ht="19.5" hidden="false" customHeight="true" outlineLevel="0" collapsed="false">
      <c r="C13" s="225"/>
      <c r="D13" s="240" t="s">
        <v>204</v>
      </c>
      <c r="E13" s="239"/>
      <c r="F13" s="231"/>
    </row>
    <row r="14" customFormat="false" ht="18" hidden="false" customHeight="true" outlineLevel="0" collapsed="false">
      <c r="C14" s="225"/>
      <c r="D14" s="240" t="s">
        <v>205</v>
      </c>
      <c r="E14" s="239"/>
      <c r="F14" s="231"/>
    </row>
    <row r="15" customFormat="false" ht="23.25" hidden="false" customHeight="true" outlineLevel="0" collapsed="false">
      <c r="C15" s="225"/>
      <c r="D15" s="240" t="s">
        <v>206</v>
      </c>
      <c r="E15" s="239"/>
      <c r="F15" s="231"/>
    </row>
    <row r="16" customFormat="false" ht="21.75" hidden="false" customHeight="true" outlineLevel="0" collapsed="false">
      <c r="C16" s="225"/>
      <c r="D16" s="240" t="s">
        <v>207</v>
      </c>
      <c r="E16" s="239"/>
      <c r="F16" s="231"/>
    </row>
    <row r="17" customFormat="false" ht="21.75" hidden="false" customHeight="true" outlineLevel="0" collapsed="false">
      <c r="C17" s="225"/>
      <c r="D17" s="241" t="s">
        <v>208</v>
      </c>
      <c r="E17" s="242"/>
      <c r="F17" s="231"/>
    </row>
    <row r="18" customFormat="false" ht="15" hidden="false" customHeight="true" outlineLevel="0" collapsed="false">
      <c r="C18" s="160" t="s">
        <v>52</v>
      </c>
      <c r="D18" s="206" t="s">
        <v>209</v>
      </c>
      <c r="E18" s="112"/>
      <c r="F18" s="207" t="s">
        <v>54</v>
      </c>
    </row>
    <row r="19" customFormat="false" ht="14.25" hidden="false" customHeight="false" outlineLevel="0" collapsed="false">
      <c r="C19" s="160"/>
      <c r="D19" s="181" t="s">
        <v>210</v>
      </c>
      <c r="E19" s="68"/>
      <c r="F19" s="207"/>
    </row>
    <row r="20" customFormat="false" ht="14.25" hidden="false" customHeight="false" outlineLevel="0" collapsed="false">
      <c r="C20" s="160"/>
      <c r="D20" s="243" t="s">
        <v>211</v>
      </c>
      <c r="E20" s="68"/>
      <c r="F20" s="207"/>
    </row>
    <row r="21" customFormat="false" ht="28.5" hidden="false" customHeight="false" outlineLevel="0" collapsed="false">
      <c r="C21" s="160"/>
      <c r="D21" s="243" t="s">
        <v>212</v>
      </c>
      <c r="E21" s="68"/>
      <c r="F21" s="207"/>
    </row>
    <row r="22" customFormat="false" ht="14.25" hidden="false" customHeight="false" outlineLevel="0" collapsed="false">
      <c r="C22" s="160"/>
      <c r="D22" s="243" t="s">
        <v>213</v>
      </c>
      <c r="E22" s="68"/>
      <c r="F22" s="207"/>
    </row>
    <row r="23" customFormat="false" ht="14.25" hidden="false" customHeight="false" outlineLevel="0" collapsed="false">
      <c r="C23" s="160"/>
      <c r="D23" s="243" t="s">
        <v>214</v>
      </c>
      <c r="E23" s="68"/>
      <c r="F23" s="207"/>
    </row>
    <row r="24" customFormat="false" ht="14.25" hidden="false" customHeight="false" outlineLevel="0" collapsed="false">
      <c r="C24" s="160"/>
      <c r="D24" s="181" t="s">
        <v>215</v>
      </c>
      <c r="E24" s="68"/>
      <c r="F24" s="207"/>
    </row>
    <row r="25" customFormat="false" ht="14.25" hidden="false" customHeight="true" outlineLevel="0" collapsed="false">
      <c r="C25" s="160"/>
      <c r="D25" s="218" t="s">
        <v>216</v>
      </c>
      <c r="E25" s="70"/>
      <c r="F25" s="207"/>
    </row>
    <row r="26" customFormat="false" ht="2.25" hidden="false" customHeight="true" outlineLevel="0" collapsed="false">
      <c r="C26" s="160"/>
      <c r="D26" s="218"/>
      <c r="E26" s="70"/>
      <c r="F26" s="207"/>
    </row>
    <row r="27" customFormat="false" ht="15" hidden="true" customHeight="false" outlineLevel="0" collapsed="false">
      <c r="C27" s="160"/>
      <c r="D27" s="218"/>
      <c r="E27" s="70"/>
      <c r="F27" s="207"/>
    </row>
    <row r="28" customFormat="false" ht="15" hidden="false" customHeight="true" outlineLevel="0" collapsed="false">
      <c r="C28" s="244" t="s">
        <v>217</v>
      </c>
      <c r="D28" s="245" t="s">
        <v>218</v>
      </c>
      <c r="E28" s="230"/>
      <c r="F28" s="246" t="s">
        <v>60</v>
      </c>
    </row>
    <row r="29" customFormat="false" ht="14.25" hidden="false" customHeight="false" outlineLevel="0" collapsed="false">
      <c r="C29" s="244"/>
      <c r="D29" s="247" t="s">
        <v>219</v>
      </c>
      <c r="E29" s="238"/>
      <c r="F29" s="246"/>
    </row>
    <row r="30" customFormat="false" ht="15" hidden="false" customHeight="true" outlineLevel="0" collapsed="false">
      <c r="C30" s="244"/>
      <c r="D30" s="247" t="s">
        <v>220</v>
      </c>
      <c r="E30" s="238"/>
      <c r="F30" s="246"/>
    </row>
    <row r="31" customFormat="false" ht="14.25" hidden="false" customHeight="false" outlineLevel="0" collapsed="false">
      <c r="C31" s="244"/>
      <c r="D31" s="247" t="s">
        <v>221</v>
      </c>
      <c r="E31" s="238"/>
      <c r="F31" s="246"/>
    </row>
    <row r="32" customFormat="false" ht="14.25" hidden="false" customHeight="false" outlineLevel="0" collapsed="false">
      <c r="C32" s="244"/>
      <c r="D32" s="247" t="s">
        <v>222</v>
      </c>
      <c r="E32" s="238"/>
      <c r="F32" s="246"/>
    </row>
    <row r="33" customFormat="false" ht="14.25" hidden="false" customHeight="false" outlineLevel="0" collapsed="false">
      <c r="C33" s="244"/>
      <c r="D33" s="248" t="s">
        <v>223</v>
      </c>
      <c r="E33" s="249"/>
      <c r="F33" s="246"/>
    </row>
    <row r="34" customFormat="false" ht="3.75" hidden="false" customHeight="true" outlineLevel="0" collapsed="false">
      <c r="C34" s="244"/>
      <c r="D34" s="248"/>
      <c r="E34" s="249"/>
      <c r="F34" s="246"/>
    </row>
    <row r="35" customFormat="false" ht="24.75" hidden="false" customHeight="true" outlineLevel="0" collapsed="false">
      <c r="C35" s="177" t="s">
        <v>65</v>
      </c>
      <c r="D35" s="161" t="s">
        <v>224</v>
      </c>
      <c r="E35" s="112"/>
      <c r="F35" s="207" t="s">
        <v>67</v>
      </c>
    </row>
    <row r="36" customFormat="false" ht="21" hidden="false" customHeight="true" outlineLevel="0" collapsed="false">
      <c r="C36" s="177"/>
      <c r="D36" s="250" t="s">
        <v>225</v>
      </c>
      <c r="E36" s="65"/>
      <c r="F36" s="207"/>
    </row>
    <row r="37" customFormat="false" ht="21.75" hidden="false" customHeight="true" outlineLevel="0" collapsed="false">
      <c r="C37" s="177"/>
      <c r="D37" s="250" t="s">
        <v>226</v>
      </c>
      <c r="E37" s="65"/>
      <c r="F37" s="207"/>
    </row>
    <row r="38" customFormat="false" ht="21" hidden="false" customHeight="true" outlineLevel="0" collapsed="false">
      <c r="C38" s="177"/>
      <c r="D38" s="250" t="s">
        <v>227</v>
      </c>
      <c r="E38" s="65"/>
      <c r="F38" s="207"/>
    </row>
    <row r="39" customFormat="false" ht="21.75" hidden="false" customHeight="true" outlineLevel="0" collapsed="false">
      <c r="C39" s="177"/>
      <c r="D39" s="250" t="s">
        <v>228</v>
      </c>
      <c r="E39" s="65"/>
      <c r="F39" s="207"/>
    </row>
    <row r="40" customFormat="false" ht="14.25" hidden="false" customHeight="false" outlineLevel="0" collapsed="false">
      <c r="C40" s="177"/>
      <c r="D40" s="165" t="s">
        <v>229</v>
      </c>
      <c r="E40" s="68"/>
      <c r="F40" s="207"/>
    </row>
    <row r="41" customFormat="false" ht="15" hidden="false" customHeight="false" outlineLevel="0" collapsed="false">
      <c r="C41" s="177"/>
      <c r="D41" s="251" t="s">
        <v>230</v>
      </c>
      <c r="E41" s="70"/>
      <c r="F41" s="207"/>
    </row>
    <row r="42" customFormat="false" ht="14.25" hidden="false" customHeight="true" outlineLevel="0" collapsed="false">
      <c r="C42" s="252" t="s">
        <v>108</v>
      </c>
      <c r="D42" s="253" t="s">
        <v>231</v>
      </c>
      <c r="E42" s="230"/>
      <c r="F42" s="246" t="s">
        <v>69</v>
      </c>
    </row>
    <row r="43" customFormat="false" ht="14.25" hidden="false" customHeight="false" outlineLevel="0" collapsed="false">
      <c r="C43" s="252"/>
      <c r="D43" s="253"/>
      <c r="E43" s="230"/>
      <c r="F43" s="246"/>
    </row>
    <row r="44" customFormat="false" ht="15" hidden="false" customHeight="false" outlineLevel="0" collapsed="false">
      <c r="C44" s="252"/>
      <c r="D44" s="254"/>
      <c r="E44" s="254"/>
      <c r="F44" s="246"/>
    </row>
    <row r="46" customFormat="false" ht="14.25" hidden="false" customHeight="false" outlineLevel="0" collapsed="false">
      <c r="G46" s="46" t="s">
        <v>28</v>
      </c>
      <c r="H46" s="46" t="s">
        <v>29</v>
      </c>
      <c r="I46" s="46" t="s">
        <v>30</v>
      </c>
      <c r="J46" s="46" t="s">
        <v>31</v>
      </c>
      <c r="K46" s="46"/>
    </row>
    <row r="47" customFormat="false" ht="14.25" hidden="false" customHeight="false" outlineLevel="0" collapsed="false">
      <c r="F47" s="83" t="s">
        <v>5</v>
      </c>
      <c r="G47" s="224" t="n">
        <f aca="false">COUNTIF(E4:E17,"Not at all")/10</f>
        <v>0</v>
      </c>
      <c r="H47" s="224" t="n">
        <f aca="false">COUNTIF(E4:E17,"Partially achieved")/10</f>
        <v>0</v>
      </c>
      <c r="I47" s="224" t="n">
        <f aca="false">COUNTIF(E4:E17,"Totally achieved")/10</f>
        <v>0</v>
      </c>
      <c r="J47" s="224" t="n">
        <f aca="false">COUNTIF(E4:E17,"Not applicable")/10</f>
        <v>0</v>
      </c>
      <c r="K47" s="224"/>
    </row>
    <row r="48" customFormat="false" ht="45" hidden="false" customHeight="true" outlineLevel="0" collapsed="false">
      <c r="F48" s="83" t="s">
        <v>52</v>
      </c>
      <c r="G48" s="224" t="n">
        <f aca="false">COUNTIF(E18:E27,"Not at all")/8</f>
        <v>0</v>
      </c>
      <c r="H48" s="224" t="n">
        <f aca="false">COUNTIF(E18:E27,"Partially achieved")/8</f>
        <v>0</v>
      </c>
      <c r="I48" s="224" t="n">
        <f aca="false">COUNTIF(E18:E27,"Totally achieved")/8</f>
        <v>0</v>
      </c>
      <c r="J48" s="224" t="n">
        <f aca="false">COUNTIF(E18:E27,"Not applicable")/8</f>
        <v>0</v>
      </c>
      <c r="K48" s="224"/>
    </row>
    <row r="49" customFormat="false" ht="14.25" hidden="false" customHeight="false" outlineLevel="0" collapsed="false">
      <c r="F49" s="83" t="s">
        <v>58</v>
      </c>
      <c r="G49" s="224" t="n">
        <f aca="false">COUNTIF(E28:E34,"Not at all")/6</f>
        <v>0</v>
      </c>
      <c r="H49" s="224" t="n">
        <f aca="false">COUNTIF(E28:E34,"Partially achieved")/6</f>
        <v>0</v>
      </c>
      <c r="I49" s="224" t="n">
        <f aca="false">COUNTIF(E28:E34,"Totally achieved")/6</f>
        <v>0</v>
      </c>
      <c r="J49" s="224" t="n">
        <f aca="false">COUNTIF(E28:E34,"Not applicable")/6</f>
        <v>0</v>
      </c>
      <c r="K49" s="224"/>
    </row>
    <row r="50" customFormat="false" ht="14.25" hidden="false" customHeight="false" outlineLevel="0" collapsed="false">
      <c r="F50" s="83" t="s">
        <v>65</v>
      </c>
      <c r="G50" s="224" t="n">
        <f aca="false">COUNTIF(E35:E41,"Not at all")/6</f>
        <v>0</v>
      </c>
      <c r="H50" s="224" t="n">
        <f aca="false">COUNTIF(E35:E41,"Partially achieved")/6</f>
        <v>0</v>
      </c>
      <c r="I50" s="224" t="n">
        <f aca="false">COUNTIF(E35:E41,"Totally achieved")/6</f>
        <v>0</v>
      </c>
      <c r="J50" s="224" t="n">
        <f aca="false">COUNTIF(E35:E41,"Not applicable")/6</f>
        <v>0</v>
      </c>
      <c r="K50" s="224"/>
    </row>
    <row r="51" customFormat="false" ht="14.25" hidden="false" customHeight="false" outlineLevel="0" collapsed="false">
      <c r="F51" s="83" t="s">
        <v>9</v>
      </c>
      <c r="G51" s="224" t="n">
        <f aca="false">COUNTIF(E42,"Not at all")</f>
        <v>0</v>
      </c>
      <c r="H51" s="224" t="n">
        <f aca="false">COUNTIF(E42,"Partially achieved")</f>
        <v>0</v>
      </c>
      <c r="I51" s="224" t="n">
        <f aca="false">COUNTIF(E42,"Totally achieved")</f>
        <v>0</v>
      </c>
      <c r="J51" s="224" t="n">
        <f aca="false">COUNTIF(E42,"Not applicable")</f>
        <v>0</v>
      </c>
      <c r="K51" s="224"/>
    </row>
    <row r="52" customFormat="false" ht="18" hidden="false" customHeight="true" outlineLevel="0" collapsed="false">
      <c r="F52" s="140" t="s">
        <v>10</v>
      </c>
      <c r="G52" s="140"/>
      <c r="H52" s="140"/>
      <c r="I52" s="255" t="n">
        <f aca="false">IF(COUNTIF(E20,G46)+COUNTIF(E21,G46)+COUNTIF(E22,G46)+COUNTIF(E23,G46)+COUNTIF(E24,G46)+COUNTIF(E40,G46)+COUNTIF(E41,G46)&gt;=1,0,(COUNTIF(E4:E43,"Totally achieved")/31))</f>
        <v>0</v>
      </c>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2">
    <mergeCell ref="C4:C17"/>
    <mergeCell ref="D4:D5"/>
    <mergeCell ref="E4:E5"/>
    <mergeCell ref="F4:F17"/>
    <mergeCell ref="D7:D9"/>
    <mergeCell ref="E7:E9"/>
    <mergeCell ref="C18:C27"/>
    <mergeCell ref="F18:F27"/>
    <mergeCell ref="D25:D27"/>
    <mergeCell ref="E25:E27"/>
    <mergeCell ref="C28:C34"/>
    <mergeCell ref="F28:F34"/>
    <mergeCell ref="D33:D34"/>
    <mergeCell ref="E33:E34"/>
    <mergeCell ref="C35:C41"/>
    <mergeCell ref="F35:F41"/>
    <mergeCell ref="C42:C44"/>
    <mergeCell ref="D42:D43"/>
    <mergeCell ref="E42:E43"/>
    <mergeCell ref="F42:F44"/>
    <mergeCell ref="D44:E44"/>
    <mergeCell ref="F52:H52"/>
  </mergeCells>
  <conditionalFormatting sqref="E4 E7 E10:E20 E22:E25 E28:E33 E35:E43">
    <cfRule type="expression" priority="2" aboveAverage="0" equalAverage="0" bottom="0" percent="0" rank="0" text="" dxfId="29">
      <formula>$E$21="Not at all"</formula>
    </cfRule>
  </conditionalFormatting>
  <conditionalFormatting sqref="E4 E7 E10:E19 E22:E25 E28:E33 E35:E43">
    <cfRule type="expression" priority="3" aboveAverage="0" equalAverage="0" bottom="0" percent="0" rank="0" text="" dxfId="30">
      <formula>$E$20="Not at all"</formula>
    </cfRule>
  </conditionalFormatting>
  <conditionalFormatting sqref="E4 E7 E10:E25 E28:E33 E35:E43">
    <cfRule type="expression" priority="4" aboveAverage="0" equalAverage="0" bottom="0" percent="0" rank="0" text="" dxfId="31">
      <formula>#ref!="Not at all"</formula>
    </cfRule>
    <cfRule type="expression" priority="5" aboveAverage="0" equalAverage="0" bottom="0" percent="0" rank="0" text="" dxfId="32">
      <formula>$E$35="Not at all"</formula>
    </cfRule>
  </conditionalFormatting>
  <conditionalFormatting sqref="E4 E7 E10:E25 E28:E33 E35:E40 E42">
    <cfRule type="expression" priority="6" aboveAverage="0" equalAverage="0" bottom="0" percent="0" rank="0" text="" dxfId="33">
      <formula>$E$41="Not at all"</formula>
    </cfRule>
  </conditionalFormatting>
  <conditionalFormatting sqref="E41:E43">
    <cfRule type="expression" priority="7" aboveAverage="0" equalAverage="0" bottom="0" percent="0" rank="0" text="" dxfId="34">
      <formula>$E$40="Not at all"</formula>
    </cfRule>
  </conditionalFormatting>
  <conditionalFormatting sqref="E4 E7 E10:E25 E28:E33 E35:E39">
    <cfRule type="expression" priority="8" aboveAverage="0" equalAverage="0" bottom="0" percent="0" rank="0" text="" dxfId="35">
      <formula>$E$40="Not at all"</formula>
    </cfRule>
  </conditionalFormatting>
  <conditionalFormatting sqref="E4 E7 E10:E23 E28:E33 E35:E43">
    <cfRule type="expression" priority="9" aboveAverage="0" equalAverage="0" bottom="0" percent="0" rank="0" text="" dxfId="36">
      <formula>$E$24="Not at all"</formula>
    </cfRule>
  </conditionalFormatting>
  <conditionalFormatting sqref="E4 E7 E10:E22 E24:E25 E28:E33 E35:E43">
    <cfRule type="expression" priority="10" aboveAverage="0" equalAverage="0" bottom="0" percent="0" rank="0" text="" dxfId="37">
      <formula>$E$23="Not at all"</formula>
    </cfRule>
  </conditionalFormatting>
  <conditionalFormatting sqref="E4 E7 E10:E21 E23:E25 E28:E33 E35:E43">
    <cfRule type="expression" priority="11" aboveAverage="0" equalAverage="0" bottom="0" percent="0" rank="0" text="" dxfId="38">
      <formula>$E$22="Not at all"</formula>
    </cfRule>
  </conditionalFormatting>
  <dataValidations count="3">
    <dataValidation allowBlank="false" errorStyle="stop" operator="between" showDropDown="false" showErrorMessage="true" showInputMessage="true" sqref="E10 E35" type="none">
      <formula1>0</formula1>
      <formula2>0</formula2>
    </dataValidation>
    <dataValidation allowBlank="false" errorStyle="stop" operator="between" showDropDown="false" showErrorMessage="true" showInputMessage="true" sqref="E6" type="list">
      <formula1>Criteria</formula1>
      <formula2>0</formula2>
    </dataValidation>
    <dataValidation allowBlank="false" errorStyle="stop" operator="between" showDropDown="false" showErrorMessage="true" showInputMessage="true" sqref="E4 E7 E11:E25 E28:E33 E36:E43"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N83"/>
  <sheetViews>
    <sheetView showFormulas="false" showGridLines="false" showRowColHeaders="true" showZeros="true" rightToLeft="false" tabSelected="false" showOutlineSymbols="true" defaultGridColor="true" view="normal" topLeftCell="A32" colorId="64" zoomScale="50" zoomScaleNormal="50" zoomScalePageLayoutView="100" workbookViewId="0">
      <selection pane="topLeft" activeCell="E9" activeCellId="0" sqref="E9"/>
    </sheetView>
  </sheetViews>
  <sheetFormatPr defaultColWidth="11.4453125" defaultRowHeight="14.25" zeroHeight="false" outlineLevelRow="0" outlineLevelCol="0"/>
  <cols>
    <col collapsed="false" customWidth="true" hidden="false" outlineLevel="0" max="2" min="2" style="1" width="24.56"/>
    <col collapsed="false" customWidth="true" hidden="false" outlineLevel="0" max="3" min="3" style="1" width="31.33"/>
    <col collapsed="false" customWidth="true" hidden="false" outlineLevel="0" max="4" min="4" style="1" width="94"/>
    <col collapsed="false" customWidth="true" hidden="false" outlineLevel="0" max="5" min="5" style="57" width="21"/>
    <col collapsed="false" customWidth="true" hidden="false" outlineLevel="0" max="6" min="6" style="1" width="46"/>
    <col collapsed="false" customWidth="true" hidden="false" outlineLevel="0" max="7" min="7" style="1" width="19.88"/>
    <col collapsed="false" customWidth="true" hidden="false" outlineLevel="0" max="8" min="8" style="1" width="18.67"/>
    <col collapsed="false" customWidth="true" hidden="false" outlineLevel="0" max="9" min="9" style="1" width="19.88"/>
    <col collapsed="false" customWidth="true" hidden="false" outlineLevel="0" max="10" min="10" style="1" width="20.88"/>
    <col collapsed="false" customWidth="true" hidden="false" outlineLevel="0" max="11" min="11" style="1" width="19.44"/>
    <col collapsed="false" customWidth="true" hidden="false" outlineLevel="0" max="12" min="12" style="1" width="28.11"/>
    <col collapsed="false" customWidth="true" hidden="false" outlineLevel="0" max="13" min="13" style="1" width="34.66"/>
    <col collapsed="false" customWidth="true" hidden="false" outlineLevel="0" max="14" min="14" style="1" width="30.88"/>
  </cols>
  <sheetData>
    <row r="3" customFormat="false" ht="14.25" hidden="false" customHeight="false" outlineLevel="0" collapsed="false">
      <c r="D3" s="44" t="s">
        <v>232</v>
      </c>
    </row>
    <row r="4" customFormat="false" ht="15" hidden="false" customHeight="true" outlineLevel="0" collapsed="false"/>
    <row r="5" customFormat="false" ht="57.75" hidden="false" customHeight="true" outlineLevel="0" collapsed="false">
      <c r="D5" s="57" t="s">
        <v>233</v>
      </c>
    </row>
    <row r="6" customFormat="false" ht="13.8" hidden="false" customHeight="false" outlineLevel="0" collapsed="false"/>
    <row r="7" customFormat="false" ht="13.8" hidden="false" customHeight="false" outlineLevel="0" collapsed="false"/>
    <row r="8" customFormat="false" ht="13.8" hidden="false" customHeight="false" outlineLevel="0" collapsed="false">
      <c r="A8" s="86"/>
      <c r="B8" s="256" t="s">
        <v>234</v>
      </c>
      <c r="C8" s="256"/>
      <c r="D8" s="257" t="s">
        <v>35</v>
      </c>
      <c r="E8" s="258" t="s">
        <v>235</v>
      </c>
      <c r="F8" s="259" t="s">
        <v>37</v>
      </c>
      <c r="G8" s="86"/>
      <c r="H8" s="86"/>
      <c r="I8" s="86"/>
      <c r="J8" s="86"/>
      <c r="K8" s="86"/>
      <c r="L8" s="46"/>
      <c r="M8" s="51"/>
      <c r="N8" s="46"/>
    </row>
    <row r="9" customFormat="false" ht="98.25" hidden="false" customHeight="true" outlineLevel="0" collapsed="false">
      <c r="B9" s="260" t="s">
        <v>5</v>
      </c>
      <c r="C9" s="261"/>
      <c r="D9" s="262" t="s">
        <v>199</v>
      </c>
      <c r="E9" s="263"/>
      <c r="F9" s="264" t="s">
        <v>39</v>
      </c>
      <c r="L9" s="86"/>
      <c r="M9" s="198"/>
      <c r="N9" s="198"/>
    </row>
    <row r="10" customFormat="false" ht="12.75" hidden="false" customHeight="true" outlineLevel="0" collapsed="false">
      <c r="B10" s="260"/>
      <c r="C10" s="261"/>
      <c r="D10" s="262"/>
      <c r="E10" s="263"/>
      <c r="F10" s="264"/>
    </row>
    <row r="11" customFormat="false" ht="6" hidden="true" customHeight="true" outlineLevel="0" collapsed="false">
      <c r="B11" s="260"/>
      <c r="C11" s="261"/>
      <c r="D11" s="262"/>
      <c r="E11" s="263"/>
      <c r="F11" s="264"/>
    </row>
    <row r="12" customFormat="false" ht="13.8" hidden="false" customHeight="false" outlineLevel="0" collapsed="false">
      <c r="B12" s="260"/>
      <c r="C12" s="261"/>
      <c r="D12" s="265" t="s">
        <v>236</v>
      </c>
      <c r="E12" s="266"/>
      <c r="F12" s="264"/>
    </row>
    <row r="13" customFormat="false" ht="13.8" hidden="false" customHeight="false" outlineLevel="0" collapsed="false">
      <c r="B13" s="260"/>
      <c r="C13" s="261"/>
      <c r="D13" s="267" t="s">
        <v>237</v>
      </c>
      <c r="E13" s="266"/>
      <c r="F13" s="264"/>
    </row>
    <row r="14" customFormat="false" ht="13.8" hidden="false" customHeight="false" outlineLevel="0" collapsed="false">
      <c r="B14" s="260"/>
      <c r="C14" s="261"/>
      <c r="D14" s="267" t="s">
        <v>238</v>
      </c>
      <c r="E14" s="266"/>
      <c r="F14" s="264"/>
    </row>
    <row r="15" customFormat="false" ht="13.8" hidden="false" customHeight="false" outlineLevel="0" collapsed="false">
      <c r="B15" s="260"/>
      <c r="C15" s="261"/>
      <c r="D15" s="267" t="s">
        <v>239</v>
      </c>
      <c r="E15" s="266"/>
      <c r="F15" s="264"/>
    </row>
    <row r="16" customFormat="false" ht="13.8" hidden="false" customHeight="false" outlineLevel="0" collapsed="false">
      <c r="B16" s="260"/>
      <c r="C16" s="261"/>
      <c r="D16" s="267" t="s">
        <v>240</v>
      </c>
      <c r="E16" s="266"/>
      <c r="F16" s="264"/>
    </row>
    <row r="17" customFormat="false" ht="13.8" hidden="false" customHeight="false" outlineLevel="0" collapsed="false">
      <c r="B17" s="260"/>
      <c r="C17" s="261"/>
      <c r="D17" s="267" t="s">
        <v>241</v>
      </c>
      <c r="E17" s="266"/>
      <c r="F17" s="264"/>
    </row>
    <row r="18" customFormat="false" ht="45" hidden="false" customHeight="true" outlineLevel="0" collapsed="false">
      <c r="B18" s="260"/>
      <c r="C18" s="261"/>
      <c r="D18" s="268" t="s">
        <v>42</v>
      </c>
      <c r="E18" s="266"/>
      <c r="F18" s="264"/>
    </row>
    <row r="19" customFormat="false" ht="13.8" hidden="false" customHeight="false" outlineLevel="0" collapsed="false">
      <c r="B19" s="260"/>
      <c r="C19" s="261"/>
      <c r="D19" s="268" t="s">
        <v>242</v>
      </c>
      <c r="E19" s="266"/>
      <c r="F19" s="264"/>
    </row>
    <row r="20" customFormat="false" ht="13.8" hidden="false" customHeight="false" outlineLevel="0" collapsed="false">
      <c r="B20" s="260"/>
      <c r="C20" s="261"/>
      <c r="D20" s="268" t="s">
        <v>243</v>
      </c>
      <c r="E20" s="266"/>
      <c r="F20" s="264"/>
    </row>
    <row r="21" customFormat="false" ht="13.8" hidden="false" customHeight="false" outlineLevel="0" collapsed="false">
      <c r="B21" s="260"/>
      <c r="C21" s="261"/>
      <c r="D21" s="268" t="s">
        <v>244</v>
      </c>
      <c r="E21" s="266"/>
      <c r="F21" s="264"/>
    </row>
    <row r="22" customFormat="false" ht="13.8" hidden="false" customHeight="false" outlineLevel="0" collapsed="false">
      <c r="B22" s="260"/>
      <c r="C22" s="261"/>
      <c r="D22" s="268" t="s">
        <v>245</v>
      </c>
      <c r="E22" s="266"/>
      <c r="F22" s="264"/>
    </row>
    <row r="23" customFormat="false" ht="13.8" hidden="false" customHeight="false" outlineLevel="0" collapsed="false">
      <c r="B23" s="260"/>
      <c r="C23" s="261"/>
      <c r="D23" s="268" t="s">
        <v>246</v>
      </c>
      <c r="E23" s="266"/>
      <c r="F23" s="264"/>
    </row>
    <row r="24" customFormat="false" ht="13.8" hidden="false" customHeight="false" outlineLevel="0" collapsed="false">
      <c r="B24" s="260"/>
      <c r="C24" s="261"/>
      <c r="D24" s="268" t="s">
        <v>247</v>
      </c>
      <c r="E24" s="266"/>
      <c r="F24" s="264"/>
    </row>
    <row r="25" customFormat="false" ht="13.8" hidden="false" customHeight="false" outlineLevel="0" collapsed="false">
      <c r="B25" s="260"/>
      <c r="C25" s="261"/>
      <c r="D25" s="269" t="s">
        <v>248</v>
      </c>
      <c r="E25" s="270"/>
      <c r="F25" s="264"/>
    </row>
    <row r="26" customFormat="false" ht="30" hidden="false" customHeight="true" outlineLevel="0" collapsed="false">
      <c r="B26" s="110" t="s">
        <v>52</v>
      </c>
      <c r="C26" s="271"/>
      <c r="D26" s="206" t="s">
        <v>249</v>
      </c>
      <c r="E26" s="272"/>
      <c r="F26" s="113" t="s">
        <v>54</v>
      </c>
    </row>
    <row r="27" customFormat="false" ht="28.5" hidden="false" customHeight="false" outlineLevel="0" collapsed="false">
      <c r="B27" s="110"/>
      <c r="C27" s="271"/>
      <c r="D27" s="181" t="s">
        <v>250</v>
      </c>
      <c r="E27" s="273"/>
      <c r="F27" s="113"/>
    </row>
    <row r="28" customFormat="false" ht="13.8" hidden="false" customHeight="false" outlineLevel="0" collapsed="false">
      <c r="B28" s="110"/>
      <c r="C28" s="271"/>
      <c r="D28" s="181" t="s">
        <v>251</v>
      </c>
      <c r="E28" s="273"/>
      <c r="F28" s="113"/>
    </row>
    <row r="29" customFormat="false" ht="13.8" hidden="false" customHeight="false" outlineLevel="0" collapsed="false">
      <c r="B29" s="110"/>
      <c r="C29" s="271"/>
      <c r="D29" s="181" t="s">
        <v>252</v>
      </c>
      <c r="E29" s="273"/>
      <c r="F29" s="113"/>
    </row>
    <row r="30" customFormat="false" ht="13.8" hidden="false" customHeight="false" outlineLevel="0" collapsed="false">
      <c r="B30" s="110"/>
      <c r="C30" s="271"/>
      <c r="D30" s="181" t="s">
        <v>253</v>
      </c>
      <c r="E30" s="273"/>
      <c r="F30" s="113"/>
    </row>
    <row r="31" customFormat="false" ht="13.8" hidden="false" customHeight="false" outlineLevel="0" collapsed="false">
      <c r="B31" s="110"/>
      <c r="C31" s="271"/>
      <c r="D31" s="181" t="s">
        <v>254</v>
      </c>
      <c r="E31" s="273"/>
      <c r="F31" s="113"/>
    </row>
    <row r="32" customFormat="false" ht="13.8" hidden="false" customHeight="false" outlineLevel="0" collapsed="false">
      <c r="B32" s="110"/>
      <c r="C32" s="271"/>
      <c r="D32" s="181" t="s">
        <v>255</v>
      </c>
      <c r="E32" s="273"/>
      <c r="F32" s="113"/>
    </row>
    <row r="33" customFormat="false" ht="13.8" hidden="false" customHeight="false" outlineLevel="0" collapsed="false">
      <c r="B33" s="110"/>
      <c r="C33" s="271"/>
      <c r="D33" s="181" t="s">
        <v>256</v>
      </c>
      <c r="E33" s="273"/>
      <c r="F33" s="113"/>
    </row>
    <row r="34" customFormat="false" ht="13.8" hidden="false" customHeight="false" outlineLevel="0" collapsed="false">
      <c r="B34" s="110"/>
      <c r="C34" s="271"/>
      <c r="D34" s="181" t="s">
        <v>257</v>
      </c>
      <c r="E34" s="273"/>
      <c r="F34" s="113"/>
    </row>
    <row r="35" customFormat="false" ht="13.8" hidden="false" customHeight="false" outlineLevel="0" collapsed="false">
      <c r="B35" s="110"/>
      <c r="C35" s="271"/>
      <c r="D35" s="181" t="s">
        <v>258</v>
      </c>
      <c r="E35" s="273"/>
      <c r="F35" s="113"/>
    </row>
    <row r="36" customFormat="false" ht="13.8" hidden="false" customHeight="false" outlineLevel="0" collapsed="false">
      <c r="B36" s="110"/>
      <c r="C36" s="271"/>
      <c r="D36" s="181" t="s">
        <v>259</v>
      </c>
      <c r="E36" s="273"/>
      <c r="F36" s="113"/>
    </row>
    <row r="37" customFormat="false" ht="13.8" hidden="false" customHeight="false" outlineLevel="0" collapsed="false">
      <c r="B37" s="110"/>
      <c r="C37" s="271"/>
      <c r="D37" s="274" t="s">
        <v>260</v>
      </c>
      <c r="E37" s="275"/>
      <c r="F37" s="113"/>
    </row>
    <row r="38" customFormat="false" ht="30" hidden="false" customHeight="true" outlineLevel="0" collapsed="false">
      <c r="B38" s="276" t="s">
        <v>58</v>
      </c>
      <c r="C38" s="277"/>
      <c r="D38" s="262" t="s">
        <v>261</v>
      </c>
      <c r="E38" s="278"/>
      <c r="F38" s="279" t="s">
        <v>60</v>
      </c>
    </row>
    <row r="39" customFormat="false" ht="13.8" hidden="false" customHeight="false" outlineLevel="0" collapsed="false">
      <c r="B39" s="276"/>
      <c r="C39" s="277"/>
      <c r="D39" s="268" t="s">
        <v>262</v>
      </c>
      <c r="E39" s="266"/>
      <c r="F39" s="279"/>
    </row>
    <row r="40" customFormat="false" ht="13.8" hidden="false" customHeight="false" outlineLevel="0" collapsed="false">
      <c r="B40" s="276"/>
      <c r="C40" s="277"/>
      <c r="D40" s="280" t="s">
        <v>263</v>
      </c>
      <c r="E40" s="266"/>
      <c r="F40" s="279"/>
    </row>
    <row r="41" customFormat="false" ht="13.8" hidden="false" customHeight="false" outlineLevel="0" collapsed="false">
      <c r="B41" s="276"/>
      <c r="C41" s="277"/>
      <c r="D41" s="280" t="s">
        <v>264</v>
      </c>
      <c r="E41" s="266"/>
      <c r="F41" s="279"/>
    </row>
    <row r="42" customFormat="false" ht="13.8" hidden="false" customHeight="false" outlineLevel="0" collapsed="false">
      <c r="B42" s="276"/>
      <c r="C42" s="277"/>
      <c r="D42" s="280" t="s">
        <v>265</v>
      </c>
      <c r="E42" s="266"/>
      <c r="F42" s="279"/>
    </row>
    <row r="43" customFormat="false" ht="13.8" hidden="false" customHeight="false" outlineLevel="0" collapsed="false">
      <c r="B43" s="276"/>
      <c r="C43" s="277"/>
      <c r="D43" s="280" t="s">
        <v>266</v>
      </c>
      <c r="E43" s="266"/>
      <c r="F43" s="279"/>
    </row>
    <row r="44" customFormat="false" ht="13.8" hidden="false" customHeight="false" outlineLevel="0" collapsed="false">
      <c r="B44" s="276"/>
      <c r="C44" s="277"/>
      <c r="D44" s="281" t="s">
        <v>267</v>
      </c>
      <c r="E44" s="270"/>
      <c r="F44" s="279"/>
    </row>
    <row r="45" customFormat="false" ht="13.8" hidden="false" customHeight="true" outlineLevel="0" collapsed="false">
      <c r="B45" s="160" t="s">
        <v>65</v>
      </c>
      <c r="C45" s="282" t="s">
        <v>268</v>
      </c>
      <c r="D45" s="206" t="s">
        <v>269</v>
      </c>
      <c r="E45" s="272"/>
      <c r="F45" s="207" t="s">
        <v>67</v>
      </c>
    </row>
    <row r="46" customFormat="false" ht="13.8" hidden="false" customHeight="false" outlineLevel="0" collapsed="false">
      <c r="B46" s="160"/>
      <c r="C46" s="282"/>
      <c r="D46" s="181" t="s">
        <v>270</v>
      </c>
      <c r="E46" s="273"/>
      <c r="F46" s="207"/>
    </row>
    <row r="47" customFormat="false" ht="13.8" hidden="false" customHeight="false" outlineLevel="0" collapsed="false">
      <c r="B47" s="160"/>
      <c r="C47" s="282"/>
      <c r="D47" s="181" t="s">
        <v>271</v>
      </c>
      <c r="E47" s="273"/>
      <c r="F47" s="207"/>
    </row>
    <row r="48" customFormat="false" ht="13.8" hidden="false" customHeight="false" outlineLevel="0" collapsed="false">
      <c r="B48" s="160"/>
      <c r="C48" s="283" t="s">
        <v>272</v>
      </c>
      <c r="D48" s="67" t="s">
        <v>273</v>
      </c>
      <c r="E48" s="273"/>
      <c r="F48" s="207"/>
    </row>
    <row r="49" customFormat="false" ht="13.8" hidden="false" customHeight="false" outlineLevel="0" collapsed="false">
      <c r="B49" s="160"/>
      <c r="C49" s="283"/>
      <c r="D49" s="67" t="s">
        <v>274</v>
      </c>
      <c r="E49" s="273"/>
      <c r="F49" s="207"/>
    </row>
    <row r="50" customFormat="false" ht="28.5" hidden="false" customHeight="true" outlineLevel="0" collapsed="false">
      <c r="B50" s="160"/>
      <c r="C50" s="283"/>
      <c r="D50" s="284" t="s">
        <v>275</v>
      </c>
      <c r="E50" s="285"/>
      <c r="F50" s="207"/>
    </row>
    <row r="51" customFormat="false" ht="13.8" hidden="false" customHeight="false" outlineLevel="0" collapsed="false">
      <c r="B51" s="160"/>
      <c r="C51" s="283"/>
      <c r="D51" s="284"/>
      <c r="E51" s="285"/>
      <c r="F51" s="207"/>
    </row>
    <row r="52" customFormat="false" ht="13.8" hidden="false" customHeight="false" outlineLevel="0" collapsed="false">
      <c r="B52" s="160"/>
      <c r="C52" s="283"/>
      <c r="D52" s="67" t="s">
        <v>276</v>
      </c>
      <c r="E52" s="273"/>
      <c r="F52" s="207"/>
    </row>
    <row r="53" customFormat="false" ht="30" hidden="false" customHeight="true" outlineLevel="0" collapsed="false">
      <c r="B53" s="160"/>
      <c r="C53" s="286" t="s">
        <v>277</v>
      </c>
      <c r="D53" s="165" t="s">
        <v>278</v>
      </c>
      <c r="E53" s="273"/>
      <c r="F53" s="207"/>
    </row>
    <row r="54" customFormat="false" ht="13.8" hidden="false" customHeight="false" outlineLevel="0" collapsed="false">
      <c r="B54" s="160"/>
      <c r="C54" s="286"/>
      <c r="D54" s="287" t="s">
        <v>279</v>
      </c>
      <c r="E54" s="273"/>
      <c r="F54" s="207"/>
    </row>
    <row r="55" customFormat="false" ht="13.8" hidden="false" customHeight="false" outlineLevel="0" collapsed="false">
      <c r="B55" s="160"/>
      <c r="C55" s="286"/>
      <c r="D55" s="287" t="s">
        <v>280</v>
      </c>
      <c r="E55" s="273"/>
      <c r="F55" s="207"/>
    </row>
    <row r="56" customFormat="false" ht="13.8" hidden="false" customHeight="false" outlineLevel="0" collapsed="false">
      <c r="B56" s="160"/>
      <c r="C56" s="286"/>
      <c r="D56" s="287" t="s">
        <v>281</v>
      </c>
      <c r="E56" s="273"/>
      <c r="F56" s="207"/>
    </row>
    <row r="57" customFormat="false" ht="13.8" hidden="false" customHeight="false" outlineLevel="0" collapsed="false">
      <c r="B57" s="160"/>
      <c r="C57" s="286"/>
      <c r="D57" s="287" t="s">
        <v>282</v>
      </c>
      <c r="E57" s="273"/>
      <c r="F57" s="207"/>
    </row>
    <row r="58" customFormat="false" ht="13.8" hidden="false" customHeight="false" outlineLevel="0" collapsed="false">
      <c r="B58" s="160"/>
      <c r="C58" s="286"/>
      <c r="D58" s="165" t="s">
        <v>283</v>
      </c>
      <c r="E58" s="273"/>
      <c r="F58" s="207"/>
    </row>
    <row r="59" customFormat="false" ht="13.8" hidden="false" customHeight="false" outlineLevel="0" collapsed="false">
      <c r="B59" s="160"/>
      <c r="C59" s="286"/>
      <c r="D59" s="287" t="s">
        <v>284</v>
      </c>
      <c r="E59" s="285"/>
      <c r="F59" s="207"/>
    </row>
    <row r="60" customFormat="false" ht="13.8" hidden="false" customHeight="false" outlineLevel="0" collapsed="false">
      <c r="B60" s="160"/>
      <c r="C60" s="286"/>
      <c r="D60" s="287"/>
      <c r="E60" s="285"/>
      <c r="F60" s="207"/>
    </row>
    <row r="61" customFormat="false" ht="13.8" hidden="false" customHeight="false" outlineLevel="0" collapsed="false">
      <c r="B61" s="160"/>
      <c r="C61" s="286"/>
      <c r="D61" s="287" t="s">
        <v>285</v>
      </c>
      <c r="E61" s="273"/>
      <c r="F61" s="207"/>
    </row>
    <row r="62" customFormat="false" ht="13.8" hidden="false" customHeight="false" outlineLevel="0" collapsed="false">
      <c r="B62" s="160"/>
      <c r="C62" s="286"/>
      <c r="D62" s="287" t="s">
        <v>286</v>
      </c>
      <c r="E62" s="273"/>
      <c r="F62" s="207"/>
    </row>
    <row r="63" customFormat="false" ht="13.8" hidden="false" customHeight="false" outlineLevel="0" collapsed="false">
      <c r="B63" s="160"/>
      <c r="C63" s="286"/>
      <c r="D63" s="287" t="s">
        <v>287</v>
      </c>
      <c r="E63" s="273"/>
      <c r="F63" s="207"/>
    </row>
    <row r="64" customFormat="false" ht="13.8" hidden="false" customHeight="false" outlineLevel="0" collapsed="false">
      <c r="B64" s="160"/>
      <c r="C64" s="283" t="s">
        <v>288</v>
      </c>
      <c r="D64" s="165" t="s">
        <v>289</v>
      </c>
      <c r="E64" s="273"/>
      <c r="F64" s="207"/>
    </row>
    <row r="65" customFormat="false" ht="13.8" hidden="false" customHeight="false" outlineLevel="0" collapsed="false">
      <c r="B65" s="160"/>
      <c r="C65" s="283"/>
      <c r="D65" s="165" t="s">
        <v>290</v>
      </c>
      <c r="E65" s="273"/>
      <c r="F65" s="207"/>
    </row>
    <row r="66" customFormat="false" ht="13.8" hidden="false" customHeight="false" outlineLevel="0" collapsed="false">
      <c r="B66" s="160"/>
      <c r="C66" s="283"/>
      <c r="D66" s="288" t="s">
        <v>291</v>
      </c>
      <c r="E66" s="273"/>
      <c r="F66" s="207"/>
    </row>
    <row r="67" customFormat="false" ht="13.8" hidden="false" customHeight="false" outlineLevel="0" collapsed="false">
      <c r="B67" s="160"/>
      <c r="C67" s="289" t="s">
        <v>292</v>
      </c>
      <c r="D67" s="181" t="s">
        <v>293</v>
      </c>
      <c r="E67" s="273"/>
      <c r="F67" s="207"/>
    </row>
    <row r="68" customFormat="false" ht="13.8" hidden="false" customHeight="false" outlineLevel="0" collapsed="false">
      <c r="B68" s="160"/>
      <c r="C68" s="289"/>
      <c r="D68" s="181" t="s">
        <v>294</v>
      </c>
      <c r="E68" s="273"/>
      <c r="F68" s="207"/>
    </row>
    <row r="69" customFormat="false" ht="13.8" hidden="false" customHeight="false" outlineLevel="0" collapsed="false">
      <c r="B69" s="160"/>
      <c r="C69" s="289"/>
      <c r="D69" s="181" t="s">
        <v>295</v>
      </c>
      <c r="E69" s="273"/>
      <c r="F69" s="207"/>
    </row>
    <row r="70" customFormat="false" ht="13.8" hidden="false" customHeight="false" outlineLevel="0" collapsed="false">
      <c r="B70" s="160"/>
      <c r="C70" s="289"/>
      <c r="D70" s="181" t="s">
        <v>296</v>
      </c>
      <c r="E70" s="273"/>
      <c r="F70" s="207"/>
    </row>
    <row r="71" customFormat="false" ht="13.8" hidden="false" customHeight="false" outlineLevel="0" collapsed="false">
      <c r="B71" s="160"/>
      <c r="C71" s="289"/>
      <c r="D71" s="218" t="s">
        <v>297</v>
      </c>
      <c r="E71" s="290"/>
      <c r="F71" s="207"/>
    </row>
    <row r="72" customFormat="false" ht="30" hidden="false" customHeight="true" outlineLevel="0" collapsed="false">
      <c r="B72" s="291" t="s">
        <v>298</v>
      </c>
      <c r="C72" s="292"/>
      <c r="D72" s="293" t="s">
        <v>299</v>
      </c>
      <c r="E72" s="294"/>
      <c r="F72" s="264" t="s">
        <v>69</v>
      </c>
    </row>
    <row r="73" customFormat="false" ht="14.25" hidden="false" customHeight="false" outlineLevel="0" collapsed="false">
      <c r="B73" s="291"/>
      <c r="C73" s="292"/>
      <c r="D73" s="268" t="s">
        <v>300</v>
      </c>
      <c r="E73" s="266"/>
      <c r="F73" s="264"/>
    </row>
    <row r="74" customFormat="false" ht="15" hidden="false" customHeight="false" outlineLevel="0" collapsed="false">
      <c r="B74" s="291"/>
      <c r="C74" s="295"/>
      <c r="D74" s="295"/>
      <c r="E74" s="295"/>
      <c r="F74" s="264"/>
    </row>
    <row r="76" customFormat="false" ht="14.25" hidden="false" customHeight="false" outlineLevel="0" collapsed="false">
      <c r="F76" s="296"/>
      <c r="G76" s="139" t="s">
        <v>28</v>
      </c>
      <c r="H76" s="139" t="s">
        <v>29</v>
      </c>
      <c r="I76" s="139" t="s">
        <v>30</v>
      </c>
      <c r="J76" s="139" t="s">
        <v>31</v>
      </c>
      <c r="K76" s="139"/>
    </row>
    <row r="77" customFormat="false" ht="14.25" hidden="false" customHeight="false" outlineLevel="0" collapsed="false">
      <c r="F77" s="297" t="s">
        <v>5</v>
      </c>
      <c r="G77" s="84" t="n">
        <f aca="false">COUNTIF(E9:E25,"Not at all")/14</f>
        <v>0</v>
      </c>
      <c r="H77" s="84" t="n">
        <f aca="false">COUNTIF(E9:E25,"Partially achieved")/14</f>
        <v>0</v>
      </c>
      <c r="I77" s="84" t="n">
        <f aca="false">COUNTIF(E9:E25,"Totally achieved")/14</f>
        <v>0</v>
      </c>
      <c r="J77" s="84" t="n">
        <f aca="false">COUNTIF(E9:E25,"Not applicable")/14</f>
        <v>0</v>
      </c>
      <c r="K77" s="84"/>
    </row>
    <row r="78" customFormat="false" ht="14.25" hidden="false" customHeight="false" outlineLevel="0" collapsed="false">
      <c r="F78" s="297" t="s">
        <v>52</v>
      </c>
      <c r="G78" s="84" t="n">
        <f aca="false">COUNTIF(E26:E36,"Not at all")/11</f>
        <v>0</v>
      </c>
      <c r="H78" s="84" t="n">
        <f aca="false">COUNTIF(E26:E36,"Partially achieved")/11</f>
        <v>0</v>
      </c>
      <c r="I78" s="84" t="n">
        <f aca="false">COUNTIF(E26:E36,"Totally achieved")/11</f>
        <v>0</v>
      </c>
      <c r="J78" s="84" t="n">
        <f aca="false">COUNTIF(E26:E36,"Not applicable")/11</f>
        <v>0</v>
      </c>
      <c r="K78" s="84"/>
    </row>
    <row r="79" customFormat="false" ht="14.25" hidden="false" customHeight="false" outlineLevel="0" collapsed="false">
      <c r="F79" s="297" t="s">
        <v>58</v>
      </c>
      <c r="G79" s="84" t="n">
        <f aca="false">COUNTIF(E38:E44,"Not at all")/6</f>
        <v>0</v>
      </c>
      <c r="H79" s="84" t="n">
        <f aca="false">COUNTIF(E38:E44,"Partially achieved")/6</f>
        <v>0</v>
      </c>
      <c r="I79" s="84" t="n">
        <f aca="false">COUNTIF(E38:E44,"Totally achieved")/6</f>
        <v>0</v>
      </c>
      <c r="J79" s="84" t="n">
        <f aca="false">COUNTIF(E38:E44,"Not applicable")/6</f>
        <v>0</v>
      </c>
      <c r="K79" s="84"/>
    </row>
    <row r="80" customFormat="false" ht="14.25" hidden="false" customHeight="false" outlineLevel="0" collapsed="false">
      <c r="F80" s="297" t="s">
        <v>65</v>
      </c>
      <c r="G80" s="84" t="n">
        <f aca="false">COUNTIF(E45:E71,"Not at all")/23</f>
        <v>0</v>
      </c>
      <c r="H80" s="84" t="n">
        <f aca="false">COUNTIF(E45:E71,"Partially achieved")/23</f>
        <v>0</v>
      </c>
      <c r="I80" s="84" t="n">
        <f aca="false">COUNTIF(E45:E71,"Totally achieved")/23</f>
        <v>0</v>
      </c>
      <c r="J80" s="84" t="n">
        <f aca="false">COUNTIF(E45:E71,"Not applicable")/23</f>
        <v>0</v>
      </c>
      <c r="K80" s="84"/>
    </row>
    <row r="81" customFormat="false" ht="14.25" hidden="false" customHeight="false" outlineLevel="0" collapsed="false">
      <c r="F81" s="297" t="s">
        <v>9</v>
      </c>
      <c r="G81" s="84" t="n">
        <f aca="false">COUNTIF(E72:E73,"Not at all")/2</f>
        <v>0</v>
      </c>
      <c r="H81" s="84" t="n">
        <f aca="false">COUNTIF(E72:E73,"Partially achieved")/2</f>
        <v>0</v>
      </c>
      <c r="I81" s="84" t="n">
        <f aca="false">COUNTIF(E72:E73,"Totally achieved")/2</f>
        <v>0</v>
      </c>
      <c r="J81" s="84" t="n">
        <f aca="false">COUNTIF(E72:E73,"Not applicable")/2</f>
        <v>0</v>
      </c>
      <c r="K81" s="84"/>
    </row>
    <row r="82" customFormat="false" ht="18" hidden="false" customHeight="true" outlineLevel="0" collapsed="false">
      <c r="F82" s="298" t="s">
        <v>10</v>
      </c>
      <c r="G82" s="298"/>
      <c r="H82" s="298"/>
      <c r="I82" s="299" t="n">
        <f aca="false">IF(COUNTIF(E50,G76)+COUNTIF(E69,G76)+COUNTIF(E71,G76)&gt;=1,0,(COUNTIF(E9:E73,"Totally achieved")/56))</f>
        <v>0</v>
      </c>
      <c r="J82" s="296"/>
      <c r="K82" s="296"/>
    </row>
    <row r="83" customFormat="false" ht="14.25" hidden="false" customHeight="false" outlineLevel="0" collapsed="false">
      <c r="F83" s="296"/>
      <c r="G83" s="296"/>
      <c r="H83" s="296"/>
      <c r="I83" s="296"/>
      <c r="J83" s="296"/>
      <c r="K83" s="296"/>
    </row>
  </sheetData>
  <mergeCells count="28">
    <mergeCell ref="B8:C8"/>
    <mergeCell ref="B9:B25"/>
    <mergeCell ref="C9:C25"/>
    <mergeCell ref="D9:D11"/>
    <mergeCell ref="E9:E11"/>
    <mergeCell ref="F9:F25"/>
    <mergeCell ref="B26:B37"/>
    <mergeCell ref="C26:C37"/>
    <mergeCell ref="F26:F37"/>
    <mergeCell ref="B38:B44"/>
    <mergeCell ref="C38:C44"/>
    <mergeCell ref="F38:F44"/>
    <mergeCell ref="B45:B71"/>
    <mergeCell ref="C45:C47"/>
    <mergeCell ref="F45:F71"/>
    <mergeCell ref="C48:C52"/>
    <mergeCell ref="D50:D51"/>
    <mergeCell ref="E50:E51"/>
    <mergeCell ref="C53:C63"/>
    <mergeCell ref="D59:D60"/>
    <mergeCell ref="E59:E60"/>
    <mergeCell ref="C64:C66"/>
    <mergeCell ref="C67:C71"/>
    <mergeCell ref="B72:B74"/>
    <mergeCell ref="C72:C73"/>
    <mergeCell ref="F72:F74"/>
    <mergeCell ref="C74:E74"/>
    <mergeCell ref="F82:H82"/>
  </mergeCells>
  <conditionalFormatting sqref="E9 E12:E73">
    <cfRule type="expression" priority="2" aboveAverage="0" equalAverage="0" bottom="0" percent="0" rank="0" text="" dxfId="39">
      <formula>$E$71="Not at all"</formula>
    </cfRule>
    <cfRule type="expression" priority="3" aboveAverage="0" equalAverage="0" bottom="0" percent="0" rank="0" text="" dxfId="40">
      <formula>$E$69="Not at all"</formula>
    </cfRule>
  </conditionalFormatting>
  <conditionalFormatting sqref="E9 E12:E49 E52:E73">
    <cfRule type="expression" priority="4" aboveAverage="0" equalAverage="0" bottom="0" percent="0" rank="0" text="" dxfId="41">
      <formula>$E$50="Not at all"</formula>
    </cfRule>
  </conditionalFormatting>
  <dataValidations count="2">
    <dataValidation allowBlank="false" errorStyle="stop" operator="between" showDropDown="false" showErrorMessage="true" showInputMessage="true" sqref="E12" type="none">
      <formula1>0</formula1>
      <formula2>0</formula2>
    </dataValidation>
    <dataValidation allowBlank="false" errorStyle="stop" operator="between" showDropDown="false" showErrorMessage="true" showInputMessage="true" sqref="E9 E13:E29 E31:E38 E40:E52 E54:E58 E61:E73"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C2:K1048576"/>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A9" activeCellId="0" sqref="A9"/>
    </sheetView>
  </sheetViews>
  <sheetFormatPr defaultColWidth="11.4453125" defaultRowHeight="14.25" zeroHeight="false" outlineLevelRow="0" outlineLevelCol="0"/>
  <cols>
    <col collapsed="false" customWidth="true" hidden="false" outlineLevel="0" max="3" min="3" style="1" width="16.44"/>
    <col collapsed="false" customWidth="true" hidden="false" outlineLevel="0" max="4" min="4" style="1" width="94.33"/>
    <col collapsed="false" customWidth="false" hidden="false" outlineLevel="0" max="5" min="5" style="44" width="11.44"/>
    <col collapsed="false" customWidth="true" hidden="false" outlineLevel="0" max="6" min="6" style="1" width="35.33"/>
    <col collapsed="false" customWidth="true" hidden="false" outlineLevel="0" max="11" min="11" style="1" width="16.89"/>
  </cols>
  <sheetData>
    <row r="2" customFormat="false" ht="14.25" hidden="false" customHeight="false" outlineLevel="0" collapsed="false">
      <c r="D2" s="300"/>
    </row>
    <row r="4" customFormat="false" ht="14.25" hidden="false" customHeight="false" outlineLevel="0" collapsed="false">
      <c r="D4" s="45" t="s">
        <v>232</v>
      </c>
    </row>
    <row r="5" customFormat="false" ht="28.5" hidden="false" customHeight="false" outlineLevel="0" collapsed="false">
      <c r="D5" s="45" t="s">
        <v>233</v>
      </c>
    </row>
    <row r="6" customFormat="false" ht="14.25" hidden="false" customHeight="false" outlineLevel="0" collapsed="false">
      <c r="D6" s="301"/>
    </row>
    <row r="7" customFormat="false" ht="14.25" hidden="false" customHeight="false" outlineLevel="0" collapsed="false">
      <c r="D7" s="301"/>
    </row>
    <row r="9" customFormat="false" ht="15" hidden="false" customHeight="false" outlineLevel="0" collapsed="false"/>
    <row r="10" customFormat="false" ht="15" hidden="false" customHeight="false" outlineLevel="0" collapsed="false">
      <c r="C10" s="302" t="s">
        <v>34</v>
      </c>
      <c r="D10" s="303" t="s">
        <v>35</v>
      </c>
      <c r="E10" s="304" t="s">
        <v>36</v>
      </c>
      <c r="F10" s="303" t="s">
        <v>37</v>
      </c>
    </row>
    <row r="11" customFormat="false" ht="90.75" hidden="false" customHeight="true" outlineLevel="0" collapsed="false">
      <c r="C11" s="305" t="s">
        <v>301</v>
      </c>
      <c r="D11" s="306" t="s">
        <v>199</v>
      </c>
      <c r="E11" s="307"/>
      <c r="F11" s="308" t="s">
        <v>39</v>
      </c>
    </row>
    <row r="12" customFormat="false" ht="13.5" hidden="true" customHeight="true" outlineLevel="0" collapsed="false">
      <c r="C12" s="305"/>
      <c r="D12" s="306"/>
      <c r="E12" s="307"/>
      <c r="F12" s="308"/>
    </row>
    <row r="13" customFormat="false" ht="13.8" hidden="true" customHeight="false" outlineLevel="0" collapsed="false">
      <c r="C13" s="305"/>
      <c r="D13" s="306"/>
      <c r="E13" s="307"/>
      <c r="F13" s="308"/>
    </row>
    <row r="14" customFormat="false" ht="13.8" hidden="true" customHeight="false" outlineLevel="0" collapsed="false">
      <c r="C14" s="305"/>
      <c r="D14" s="306"/>
      <c r="E14" s="307"/>
      <c r="F14" s="308"/>
    </row>
    <row r="15" customFormat="false" ht="13.8" hidden="false" customHeight="false" outlineLevel="0" collapsed="false">
      <c r="C15" s="305"/>
      <c r="D15" s="306" t="s">
        <v>42</v>
      </c>
      <c r="E15" s="307"/>
      <c r="F15" s="308"/>
    </row>
    <row r="16" customFormat="false" ht="21.75" hidden="false" customHeight="true" outlineLevel="0" collapsed="false">
      <c r="C16" s="305"/>
      <c r="D16" s="309" t="s">
        <v>302</v>
      </c>
      <c r="E16" s="310"/>
      <c r="F16" s="308"/>
    </row>
    <row r="17" customFormat="false" ht="14.25" hidden="false" customHeight="false" outlineLevel="0" collapsed="false">
      <c r="C17" s="305"/>
      <c r="D17" s="309"/>
      <c r="E17" s="310"/>
      <c r="F17" s="308"/>
    </row>
    <row r="18" customFormat="false" ht="27" hidden="false" customHeight="true" outlineLevel="0" collapsed="false">
      <c r="C18" s="305"/>
      <c r="D18" s="309" t="s">
        <v>303</v>
      </c>
      <c r="E18" s="310"/>
      <c r="F18" s="308"/>
    </row>
    <row r="19" customFormat="false" ht="13.8" hidden="false" customHeight="false" outlineLevel="0" collapsed="false">
      <c r="C19" s="305"/>
      <c r="D19" s="309"/>
      <c r="E19" s="310"/>
      <c r="F19" s="308"/>
    </row>
    <row r="20" customFormat="false" ht="13.8" hidden="false" customHeight="false" outlineLevel="0" collapsed="false">
      <c r="C20" s="305"/>
      <c r="D20" s="311" t="s">
        <v>304</v>
      </c>
      <c r="E20" s="310"/>
      <c r="F20" s="308"/>
    </row>
    <row r="21" customFormat="false" ht="13.8" hidden="false" customHeight="false" outlineLevel="0" collapsed="false">
      <c r="C21" s="305"/>
      <c r="D21" s="311" t="s">
        <v>305</v>
      </c>
      <c r="E21" s="310"/>
      <c r="F21" s="308"/>
    </row>
    <row r="22" customFormat="false" ht="13.8" hidden="false" customHeight="false" outlineLevel="0" collapsed="false">
      <c r="C22" s="305"/>
      <c r="D22" s="310" t="s">
        <v>306</v>
      </c>
      <c r="E22" s="310"/>
      <c r="F22" s="308"/>
    </row>
    <row r="23" customFormat="false" ht="13.8" hidden="false" customHeight="false" outlineLevel="0" collapsed="false">
      <c r="C23" s="305"/>
      <c r="D23" s="310" t="s">
        <v>307</v>
      </c>
      <c r="E23" s="310"/>
      <c r="F23" s="308"/>
    </row>
    <row r="24" customFormat="false" ht="13.8" hidden="false" customHeight="false" outlineLevel="0" collapsed="false">
      <c r="C24" s="305"/>
      <c r="D24" s="310" t="s">
        <v>308</v>
      </c>
      <c r="E24" s="310"/>
      <c r="F24" s="308"/>
    </row>
    <row r="25" customFormat="false" ht="13.8" hidden="false" customHeight="false" outlineLevel="0" collapsed="false">
      <c r="C25" s="305"/>
      <c r="D25" s="310" t="s">
        <v>309</v>
      </c>
      <c r="E25" s="310"/>
      <c r="F25" s="308"/>
    </row>
    <row r="26" customFormat="false" ht="13.8" hidden="false" customHeight="false" outlineLevel="0" collapsed="false">
      <c r="C26" s="305"/>
      <c r="D26" s="310" t="s">
        <v>310</v>
      </c>
      <c r="E26" s="310"/>
      <c r="F26" s="308"/>
    </row>
    <row r="27" customFormat="false" ht="13.8" hidden="false" customHeight="false" outlineLevel="0" collapsed="false">
      <c r="C27" s="305"/>
      <c r="D27" s="312" t="s">
        <v>311</v>
      </c>
      <c r="E27" s="313"/>
      <c r="F27" s="308"/>
    </row>
    <row r="28" customFormat="false" ht="21.75" hidden="false" customHeight="true" outlineLevel="0" collapsed="false">
      <c r="C28" s="314" t="s">
        <v>52</v>
      </c>
      <c r="D28" s="315" t="s">
        <v>312</v>
      </c>
      <c r="E28" s="65"/>
      <c r="F28" s="316" t="s">
        <v>54</v>
      </c>
    </row>
    <row r="29" customFormat="false" ht="18" hidden="false" customHeight="true" outlineLevel="0" collapsed="false">
      <c r="C29" s="314"/>
      <c r="D29" s="317" t="s">
        <v>313</v>
      </c>
      <c r="E29" s="131"/>
      <c r="F29" s="316"/>
    </row>
    <row r="30" customFormat="false" ht="13.8" hidden="false" customHeight="false" outlineLevel="0" collapsed="false">
      <c r="C30" s="314"/>
      <c r="D30" s="317" t="s">
        <v>314</v>
      </c>
      <c r="E30" s="131"/>
      <c r="F30" s="316"/>
    </row>
    <row r="31" customFormat="false" ht="13.8" hidden="false" customHeight="false" outlineLevel="0" collapsed="false">
      <c r="C31" s="314"/>
      <c r="D31" s="318" t="s">
        <v>315</v>
      </c>
      <c r="E31" s="68"/>
      <c r="F31" s="316"/>
    </row>
    <row r="32" customFormat="false" ht="13.8" hidden="false" customHeight="false" outlineLevel="0" collapsed="false">
      <c r="C32" s="314"/>
      <c r="D32" s="318" t="s">
        <v>316</v>
      </c>
      <c r="E32" s="68"/>
      <c r="F32" s="316"/>
    </row>
    <row r="33" customFormat="false" ht="13.8" hidden="false" customHeight="false" outlineLevel="0" collapsed="false">
      <c r="C33" s="314"/>
      <c r="D33" s="319" t="s">
        <v>317</v>
      </c>
      <c r="E33" s="68"/>
      <c r="F33" s="316"/>
    </row>
    <row r="34" customFormat="false" ht="37.5" hidden="false" customHeight="true" outlineLevel="0" collapsed="false">
      <c r="C34" s="314"/>
      <c r="D34" s="320" t="s">
        <v>318</v>
      </c>
      <c r="E34" s="131"/>
      <c r="F34" s="316"/>
    </row>
    <row r="35" customFormat="false" ht="26.25" hidden="false" customHeight="true" outlineLevel="0" collapsed="false">
      <c r="C35" s="305" t="s">
        <v>58</v>
      </c>
      <c r="D35" s="321" t="s">
        <v>319</v>
      </c>
      <c r="E35" s="322"/>
      <c r="F35" s="308" t="s">
        <v>60</v>
      </c>
    </row>
    <row r="36" customFormat="false" ht="13.8" hidden="false" customHeight="false" outlineLevel="0" collapsed="false">
      <c r="C36" s="305"/>
      <c r="D36" s="311" t="s">
        <v>320</v>
      </c>
      <c r="E36" s="310"/>
      <c r="F36" s="308"/>
    </row>
    <row r="37" customFormat="false" ht="13.8" hidden="false" customHeight="false" outlineLevel="0" collapsed="false">
      <c r="C37" s="305"/>
      <c r="D37" s="323" t="s">
        <v>321</v>
      </c>
      <c r="E37" s="313"/>
      <c r="F37" s="308"/>
    </row>
    <row r="38" customFormat="false" ht="45" hidden="false" customHeight="true" outlineLevel="0" collapsed="false">
      <c r="C38" s="63" t="s">
        <v>65</v>
      </c>
      <c r="D38" s="64" t="s">
        <v>322</v>
      </c>
      <c r="E38" s="65"/>
      <c r="F38" s="66" t="s">
        <v>67</v>
      </c>
    </row>
    <row r="39" customFormat="false" ht="14.25" hidden="false" customHeight="false" outlineLevel="0" collapsed="false">
      <c r="C39" s="63"/>
      <c r="D39" s="67" t="s">
        <v>323</v>
      </c>
      <c r="E39" s="68"/>
      <c r="F39" s="66"/>
    </row>
    <row r="40" customFormat="false" ht="28.5" hidden="false" customHeight="false" outlineLevel="0" collapsed="false">
      <c r="C40" s="63"/>
      <c r="D40" s="67" t="s">
        <v>324</v>
      </c>
      <c r="E40" s="68"/>
      <c r="F40" s="66"/>
    </row>
    <row r="41" customFormat="false" ht="14.25" hidden="false" customHeight="false" outlineLevel="0" collapsed="false">
      <c r="C41" s="63"/>
      <c r="D41" s="115" t="s">
        <v>325</v>
      </c>
      <c r="E41" s="68"/>
      <c r="F41" s="66"/>
    </row>
    <row r="42" customFormat="false" ht="22.5" hidden="false" customHeight="true" outlineLevel="0" collapsed="false">
      <c r="C42" s="63"/>
      <c r="D42" s="115" t="s">
        <v>326</v>
      </c>
      <c r="E42" s="68"/>
      <c r="F42" s="66"/>
    </row>
    <row r="43" customFormat="false" ht="30.75" hidden="false" customHeight="true" outlineLevel="0" collapsed="false">
      <c r="C43" s="63"/>
      <c r="D43" s="324" t="s">
        <v>327</v>
      </c>
      <c r="E43" s="70"/>
      <c r="F43" s="66"/>
    </row>
    <row r="44" customFormat="false" ht="65.25" hidden="false" customHeight="true" outlineLevel="0" collapsed="false">
      <c r="C44" s="305" t="s">
        <v>108</v>
      </c>
      <c r="D44" s="325" t="s">
        <v>328</v>
      </c>
      <c r="E44" s="326"/>
      <c r="F44" s="308" t="s">
        <v>69</v>
      </c>
    </row>
    <row r="45" customFormat="false" ht="14.25" hidden="false" customHeight="false" outlineLevel="0" collapsed="false">
      <c r="F45" s="45"/>
    </row>
    <row r="46" customFormat="false" ht="28.5" hidden="false" customHeight="false" outlineLevel="0" collapsed="false">
      <c r="F46" s="44"/>
      <c r="G46" s="51" t="s">
        <v>28</v>
      </c>
      <c r="H46" s="51" t="s">
        <v>29</v>
      </c>
      <c r="I46" s="51" t="s">
        <v>30</v>
      </c>
      <c r="J46" s="51" t="s">
        <v>31</v>
      </c>
      <c r="K46" s="51"/>
    </row>
    <row r="47" customFormat="false" ht="14.25" hidden="false" customHeight="false" outlineLevel="0" collapsed="false">
      <c r="F47" s="51" t="s">
        <v>5</v>
      </c>
      <c r="G47" s="84" t="n">
        <f aca="false">COUNTIF(E11:E27,"Not at all")/11</f>
        <v>0</v>
      </c>
      <c r="H47" s="84" t="n">
        <f aca="false">COUNTIF(E11:E27,"Partially achieved")/11</f>
        <v>0</v>
      </c>
      <c r="I47" s="84" t="n">
        <f aca="false">COUNTIF(E11:E27,"Totally achieved")/11</f>
        <v>0</v>
      </c>
      <c r="J47" s="84" t="n">
        <f aca="false">COUNTIF(E11:E26,"Not applicable")/11</f>
        <v>0</v>
      </c>
      <c r="K47" s="84"/>
    </row>
    <row r="48" customFormat="false" ht="28.5" hidden="false" customHeight="false" outlineLevel="0" collapsed="false">
      <c r="F48" s="51" t="s">
        <v>52</v>
      </c>
      <c r="G48" s="84" t="n">
        <f aca="false">COUNTIF(E28:E34,"Not at all")/7</f>
        <v>0</v>
      </c>
      <c r="H48" s="84" t="n">
        <f aca="false">COUNTIF(E28:E34,"Partially achieved")/7</f>
        <v>0</v>
      </c>
      <c r="I48" s="84" t="n">
        <f aca="false">COUNTIF(E28:E34,"Totally achieved")/7</f>
        <v>0</v>
      </c>
      <c r="J48" s="84" t="n">
        <f aca="false">COUNTIF(E28:E34,"Not applicable")/7</f>
        <v>0</v>
      </c>
      <c r="K48" s="84"/>
    </row>
    <row r="49" customFormat="false" ht="28.5" hidden="false" customHeight="false" outlineLevel="0" collapsed="false">
      <c r="F49" s="51" t="s">
        <v>58</v>
      </c>
      <c r="G49" s="84" t="n">
        <f aca="false">COUNTIF(E35:E37,"Not at all")/3</f>
        <v>0</v>
      </c>
      <c r="H49" s="84" t="n">
        <f aca="false">COUNTIF(E35:E37,"Partially achieved")/3</f>
        <v>0</v>
      </c>
      <c r="I49" s="84" t="n">
        <f aca="false">COUNTIF(E35:E37,"Totally achieved")/3</f>
        <v>0</v>
      </c>
      <c r="J49" s="84" t="n">
        <f aca="false">COUNTIF(E35:E37,"Not applicable")/3</f>
        <v>0</v>
      </c>
      <c r="K49" s="84"/>
    </row>
    <row r="50" customFormat="false" ht="28.5" hidden="false" customHeight="false" outlineLevel="0" collapsed="false">
      <c r="F50" s="51" t="s">
        <v>65</v>
      </c>
      <c r="G50" s="84" t="n">
        <f aca="false">COUNTIF(E38:E43,"Not at all")/6</f>
        <v>0</v>
      </c>
      <c r="H50" s="84" t="n">
        <f aca="false">COUNTIF(E38:E43,"Partially achieved")/6</f>
        <v>0</v>
      </c>
      <c r="I50" s="84" t="n">
        <f aca="false">COUNTIF(E38:E43,"Totally achieved")/6</f>
        <v>0</v>
      </c>
      <c r="J50" s="84" t="n">
        <f aca="false">COUNTIF(E38:E43,"Not applicable")/6</f>
        <v>0</v>
      </c>
      <c r="K50" s="84"/>
    </row>
    <row r="51" customFormat="false" ht="14.25" hidden="false" customHeight="false" outlineLevel="0" collapsed="false">
      <c r="F51" s="51" t="s">
        <v>9</v>
      </c>
      <c r="G51" s="84" t="n">
        <f aca="false">COUNTIF(E44,"Not at all")</f>
        <v>0</v>
      </c>
      <c r="H51" s="84" t="n">
        <f aca="false">COUNTIF(E44,"Partially achieved")</f>
        <v>0</v>
      </c>
      <c r="I51" s="84" t="n">
        <f aca="false">COUNTIF(E44,"Totally achieved")</f>
        <v>0</v>
      </c>
      <c r="J51" s="84" t="n">
        <f aca="false">COUNTIF(E44,"Not applicable")</f>
        <v>0</v>
      </c>
      <c r="K51" s="84"/>
    </row>
    <row r="52" customFormat="false" ht="18" hidden="false" customHeight="true" outlineLevel="0" collapsed="false">
      <c r="F52" s="140" t="s">
        <v>10</v>
      </c>
      <c r="G52" s="140"/>
      <c r="H52" s="140"/>
      <c r="I52" s="255" t="n">
        <f aca="false">COUNTIF(E11:E44,"Totally achieved")/28</f>
        <v>0</v>
      </c>
    </row>
    <row r="53" customFormat="false" ht="14.25" hidden="false" customHeight="false" outlineLevel="0" collapsed="false">
      <c r="F53" s="45"/>
    </row>
    <row r="54" customFormat="false" ht="14.25" hidden="false" customHeight="false" outlineLevel="0" collapsed="false">
      <c r="F54" s="45"/>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5">
    <mergeCell ref="C11:C27"/>
    <mergeCell ref="D11:D14"/>
    <mergeCell ref="E11:E14"/>
    <mergeCell ref="F11:F27"/>
    <mergeCell ref="D16:D17"/>
    <mergeCell ref="E16:E17"/>
    <mergeCell ref="D18:D19"/>
    <mergeCell ref="E18:E19"/>
    <mergeCell ref="C28:C34"/>
    <mergeCell ref="F28:F34"/>
    <mergeCell ref="C35:C37"/>
    <mergeCell ref="F35:F37"/>
    <mergeCell ref="C38:C43"/>
    <mergeCell ref="F38:F43"/>
    <mergeCell ref="F52:H52"/>
  </mergeCells>
  <dataValidations count="2">
    <dataValidation allowBlank="false" errorStyle="stop" operator="between" showDropDown="false" showErrorMessage="true" showInputMessage="true" sqref="E15" type="list">
      <formula1>Criteria</formula1>
      <formula2>0</formula2>
    </dataValidation>
    <dataValidation allowBlank="false" errorStyle="stop" operator="between" showDropDown="false" showErrorMessage="true" showInputMessage="true" sqref="E11 E16:E20 E22:E44"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M64"/>
  <sheetViews>
    <sheetView showFormulas="false" showGridLines="false" showRowColHeaders="true" showZeros="true" rightToLeft="false" tabSelected="false" showOutlineSymbols="true" defaultGridColor="true" view="normal" topLeftCell="A24" colorId="64" zoomScale="50" zoomScaleNormal="50" zoomScalePageLayoutView="100" workbookViewId="0">
      <selection pane="topLeft" activeCell="J2" activeCellId="0" sqref="J2"/>
    </sheetView>
  </sheetViews>
  <sheetFormatPr defaultColWidth="11.4453125" defaultRowHeight="14.25" zeroHeight="false" outlineLevelRow="0" outlineLevelCol="0"/>
  <cols>
    <col collapsed="false" customWidth="true" hidden="false" outlineLevel="0" max="2" min="2" style="1" width="21.33"/>
    <col collapsed="false" customWidth="true" hidden="false" outlineLevel="0" max="3" min="3" style="57" width="106.33"/>
    <col collapsed="false" customWidth="true" hidden="false" outlineLevel="0" max="4" min="4" style="1" width="20.33"/>
    <col collapsed="false" customWidth="true" hidden="false" outlineLevel="0" max="5" min="5" style="1" width="34.56"/>
    <col collapsed="false" customWidth="true" hidden="false" outlineLevel="0" max="6" min="6" style="1" width="23.88"/>
    <col collapsed="false" customWidth="true" hidden="false" outlineLevel="0" max="7" min="7" style="1" width="21"/>
    <col collapsed="false" customWidth="true" hidden="false" outlineLevel="0" max="9" min="8" style="1" width="19"/>
    <col collapsed="false" customWidth="true" hidden="false" outlineLevel="0" max="10" min="10" style="1" width="19.11"/>
    <col collapsed="false" customWidth="true" hidden="false" outlineLevel="0" max="11" min="11" style="1" width="22.33"/>
    <col collapsed="false" customWidth="true" hidden="false" outlineLevel="0" max="12" min="12" style="1" width="31.11"/>
    <col collapsed="false" customWidth="true" hidden="false" outlineLevel="0" max="13" min="13" style="1" width="23.44"/>
  </cols>
  <sheetData>
    <row r="1" customFormat="false" ht="58.5" hidden="false" customHeight="true" outlineLevel="0" collapsed="false">
      <c r="C1" s="95" t="s">
        <v>329</v>
      </c>
    </row>
    <row r="2" customFormat="false" ht="58.5" hidden="false" customHeight="true" outlineLevel="0" collapsed="false">
      <c r="C2" s="95"/>
    </row>
    <row r="3" customFormat="false" ht="57.75" hidden="false" customHeight="true" outlineLevel="0" collapsed="false">
      <c r="B3" s="327" t="s">
        <v>34</v>
      </c>
      <c r="C3" s="328" t="s">
        <v>35</v>
      </c>
      <c r="D3" s="329"/>
      <c r="E3" s="330" t="s">
        <v>37</v>
      </c>
      <c r="K3" s="46"/>
      <c r="L3" s="51"/>
      <c r="M3" s="46"/>
    </row>
    <row r="4" customFormat="false" ht="66.75" hidden="false" customHeight="true" outlineLevel="0" collapsed="false">
      <c r="B4" s="331" t="s">
        <v>5</v>
      </c>
      <c r="C4" s="332" t="s">
        <v>199</v>
      </c>
      <c r="D4" s="333"/>
      <c r="E4" s="334" t="s">
        <v>39</v>
      </c>
    </row>
    <row r="5" customFormat="false" ht="17.25" hidden="true" customHeight="true" outlineLevel="0" collapsed="false">
      <c r="B5" s="331"/>
      <c r="C5" s="332"/>
      <c r="D5" s="333"/>
      <c r="E5" s="334"/>
      <c r="L5" s="57"/>
    </row>
    <row r="6" customFormat="false" ht="28.5" hidden="true" customHeight="true" outlineLevel="0" collapsed="false">
      <c r="B6" s="331"/>
      <c r="C6" s="332"/>
      <c r="D6" s="333"/>
      <c r="E6" s="334"/>
    </row>
    <row r="7" customFormat="false" ht="15" hidden="true" customHeight="true" outlineLevel="0" collapsed="false">
      <c r="B7" s="331"/>
      <c r="C7" s="332"/>
      <c r="D7" s="333"/>
      <c r="E7" s="334"/>
    </row>
    <row r="8" customFormat="false" ht="15" hidden="false" customHeight="false" outlineLevel="0" collapsed="false">
      <c r="B8" s="335"/>
      <c r="C8" s="336" t="s">
        <v>42</v>
      </c>
      <c r="D8" s="337"/>
      <c r="E8" s="334"/>
    </row>
    <row r="9" customFormat="false" ht="45" hidden="false" customHeight="true" outlineLevel="0" collapsed="false">
      <c r="B9" s="63" t="s">
        <v>52</v>
      </c>
      <c r="C9" s="338" t="s">
        <v>330</v>
      </c>
      <c r="D9" s="339"/>
      <c r="E9" s="66" t="s">
        <v>54</v>
      </c>
    </row>
    <row r="10" customFormat="false" ht="45" hidden="false" customHeight="true" outlineLevel="0" collapsed="false">
      <c r="B10" s="63"/>
      <c r="C10" s="168" t="s">
        <v>331</v>
      </c>
      <c r="D10" s="340"/>
      <c r="E10" s="66"/>
    </row>
    <row r="11" customFormat="false" ht="45" hidden="false" customHeight="true" outlineLevel="0" collapsed="false">
      <c r="B11" s="63"/>
      <c r="C11" s="243" t="s">
        <v>332</v>
      </c>
      <c r="D11" s="341"/>
      <c r="E11" s="66"/>
    </row>
    <row r="12" customFormat="false" ht="13.8" hidden="false" customHeight="false" outlineLevel="0" collapsed="false">
      <c r="B12" s="63"/>
      <c r="C12" s="342" t="s">
        <v>333</v>
      </c>
      <c r="D12" s="341"/>
      <c r="E12" s="66"/>
    </row>
    <row r="13" customFormat="false" ht="13.8" hidden="false" customHeight="false" outlineLevel="0" collapsed="false">
      <c r="B13" s="63"/>
      <c r="C13" s="342" t="s">
        <v>334</v>
      </c>
      <c r="D13" s="341"/>
      <c r="E13" s="66"/>
    </row>
    <row r="14" customFormat="false" ht="13.8" hidden="false" customHeight="false" outlineLevel="0" collapsed="false">
      <c r="B14" s="63"/>
      <c r="C14" s="342" t="s">
        <v>335</v>
      </c>
      <c r="D14" s="341"/>
      <c r="E14" s="66"/>
    </row>
    <row r="15" customFormat="false" ht="13.8" hidden="false" customHeight="false" outlineLevel="0" collapsed="false">
      <c r="B15" s="63"/>
      <c r="C15" s="342" t="s">
        <v>336</v>
      </c>
      <c r="D15" s="341"/>
      <c r="E15" s="66"/>
    </row>
    <row r="16" customFormat="false" ht="13.8" hidden="false" customHeight="false" outlineLevel="0" collapsed="false">
      <c r="B16" s="63"/>
      <c r="C16" s="342" t="s">
        <v>337</v>
      </c>
      <c r="D16" s="341"/>
      <c r="E16" s="66"/>
    </row>
    <row r="17" customFormat="false" ht="13.8" hidden="false" customHeight="false" outlineLevel="0" collapsed="false">
      <c r="B17" s="63"/>
      <c r="C17" s="342" t="s">
        <v>338</v>
      </c>
      <c r="D17" s="341"/>
      <c r="E17" s="66"/>
    </row>
    <row r="18" customFormat="false" ht="13.8" hidden="false" customHeight="false" outlineLevel="0" collapsed="false">
      <c r="B18" s="63"/>
      <c r="C18" s="342" t="s">
        <v>339</v>
      </c>
      <c r="D18" s="341"/>
      <c r="E18" s="66"/>
    </row>
    <row r="19" customFormat="false" ht="13.8" hidden="false" customHeight="false" outlineLevel="0" collapsed="false">
      <c r="B19" s="63"/>
      <c r="C19" s="114" t="s">
        <v>340</v>
      </c>
      <c r="D19" s="341"/>
      <c r="E19" s="66"/>
    </row>
    <row r="20" customFormat="false" ht="13.8" hidden="false" customHeight="false" outlineLevel="0" collapsed="false">
      <c r="B20" s="63"/>
      <c r="C20" s="114" t="s">
        <v>341</v>
      </c>
      <c r="D20" s="341"/>
      <c r="E20" s="66"/>
    </row>
    <row r="21" customFormat="false" ht="24.05" hidden="false" customHeight="false" outlineLevel="0" collapsed="false">
      <c r="B21" s="63"/>
      <c r="C21" s="318" t="s">
        <v>342</v>
      </c>
      <c r="D21" s="341"/>
      <c r="E21" s="66"/>
    </row>
    <row r="22" customFormat="false" ht="24.05" hidden="false" customHeight="false" outlineLevel="0" collapsed="false">
      <c r="B22" s="63"/>
      <c r="C22" s="318" t="s">
        <v>343</v>
      </c>
      <c r="D22" s="341"/>
      <c r="E22" s="66"/>
    </row>
    <row r="23" customFormat="false" ht="13.8" hidden="false" customHeight="false" outlineLevel="0" collapsed="false">
      <c r="B23" s="63"/>
      <c r="C23" s="318" t="s">
        <v>344</v>
      </c>
      <c r="D23" s="341"/>
      <c r="E23" s="66"/>
    </row>
    <row r="24" customFormat="false" ht="13.8" hidden="false" customHeight="false" outlineLevel="0" collapsed="false">
      <c r="B24" s="63"/>
      <c r="C24" s="318" t="s">
        <v>345</v>
      </c>
      <c r="D24" s="341"/>
      <c r="E24" s="66"/>
    </row>
    <row r="25" customFormat="false" ht="28.5" hidden="false" customHeight="false" outlineLevel="0" collapsed="false">
      <c r="B25" s="63"/>
      <c r="C25" s="318" t="s">
        <v>346</v>
      </c>
      <c r="D25" s="341"/>
      <c r="E25" s="66"/>
    </row>
    <row r="26" customFormat="false" ht="13.8" hidden="false" customHeight="false" outlineLevel="0" collapsed="false">
      <c r="B26" s="63"/>
      <c r="C26" s="343" t="s">
        <v>347</v>
      </c>
      <c r="D26" s="341"/>
      <c r="E26" s="66"/>
    </row>
    <row r="27" customFormat="false" ht="13.8" hidden="false" customHeight="false" outlineLevel="0" collapsed="false">
      <c r="B27" s="63"/>
      <c r="C27" s="343" t="s">
        <v>348</v>
      </c>
      <c r="D27" s="341"/>
      <c r="E27" s="66"/>
    </row>
    <row r="28" customFormat="false" ht="13.8" hidden="false" customHeight="false" outlineLevel="0" collapsed="false">
      <c r="B28" s="63"/>
      <c r="C28" s="343" t="s">
        <v>349</v>
      </c>
      <c r="D28" s="341"/>
      <c r="E28" s="66"/>
    </row>
    <row r="29" customFormat="false" ht="13.8" hidden="false" customHeight="false" outlineLevel="0" collapsed="false">
      <c r="B29" s="63"/>
      <c r="C29" s="344" t="s">
        <v>350</v>
      </c>
      <c r="D29" s="345"/>
      <c r="E29" s="66"/>
    </row>
    <row r="30" customFormat="false" ht="18" hidden="false" customHeight="true" outlineLevel="0" collapsed="false">
      <c r="B30" s="346" t="s">
        <v>58</v>
      </c>
      <c r="C30" s="347" t="s">
        <v>351</v>
      </c>
      <c r="D30" s="348"/>
      <c r="E30" s="334" t="s">
        <v>60</v>
      </c>
    </row>
    <row r="31" customFormat="false" ht="13.8" hidden="false" customHeight="false" outlineLevel="0" collapsed="false">
      <c r="B31" s="346"/>
      <c r="C31" s="349" t="s">
        <v>352</v>
      </c>
      <c r="D31" s="350"/>
      <c r="E31" s="334"/>
    </row>
    <row r="32" customFormat="false" ht="13.8" hidden="false" customHeight="false" outlineLevel="0" collapsed="false">
      <c r="B32" s="346"/>
      <c r="C32" s="349" t="s">
        <v>353</v>
      </c>
      <c r="D32" s="350"/>
      <c r="E32" s="334"/>
    </row>
    <row r="33" customFormat="false" ht="30" hidden="false" customHeight="true" outlineLevel="0" collapsed="false">
      <c r="B33" s="346"/>
      <c r="C33" s="351" t="s">
        <v>354</v>
      </c>
      <c r="D33" s="352"/>
      <c r="E33" s="334"/>
    </row>
    <row r="34" customFormat="false" ht="15" hidden="false" customHeight="false" outlineLevel="0" collapsed="false">
      <c r="B34" s="346"/>
      <c r="C34" s="351"/>
      <c r="D34" s="352"/>
      <c r="E34" s="334"/>
    </row>
    <row r="35" customFormat="false" ht="45" hidden="false" customHeight="true" outlineLevel="0" collapsed="false">
      <c r="B35" s="160" t="s">
        <v>65</v>
      </c>
      <c r="C35" s="353" t="s">
        <v>355</v>
      </c>
      <c r="D35" s="354"/>
      <c r="E35" s="207" t="s">
        <v>67</v>
      </c>
    </row>
    <row r="36" customFormat="false" ht="28.5" hidden="false" customHeight="false" outlineLevel="0" collapsed="false">
      <c r="B36" s="160"/>
      <c r="C36" s="343" t="s">
        <v>356</v>
      </c>
      <c r="D36" s="341"/>
      <c r="E36" s="207"/>
    </row>
    <row r="37" customFormat="false" ht="28.5" hidden="false" customHeight="false" outlineLevel="0" collapsed="false">
      <c r="B37" s="160"/>
      <c r="C37" s="318" t="s">
        <v>357</v>
      </c>
      <c r="D37" s="341"/>
      <c r="E37" s="207"/>
    </row>
    <row r="38" customFormat="false" ht="13.8" hidden="false" customHeight="false" outlineLevel="0" collapsed="false">
      <c r="B38" s="160"/>
      <c r="C38" s="114" t="s">
        <v>358</v>
      </c>
      <c r="D38" s="341"/>
      <c r="E38" s="207"/>
    </row>
    <row r="39" customFormat="false" ht="13.8" hidden="false" customHeight="false" outlineLevel="0" collapsed="false">
      <c r="B39" s="160"/>
      <c r="C39" s="114" t="s">
        <v>359</v>
      </c>
      <c r="D39" s="341"/>
      <c r="E39" s="207"/>
    </row>
    <row r="40" customFormat="false" ht="28.5" hidden="false" customHeight="false" outlineLevel="0" collapsed="false">
      <c r="B40" s="160"/>
      <c r="C40" s="355" t="s">
        <v>360</v>
      </c>
      <c r="D40" s="341"/>
      <c r="E40" s="207"/>
    </row>
    <row r="41" customFormat="false" ht="13.8" hidden="false" customHeight="false" outlineLevel="0" collapsed="false">
      <c r="B41" s="160"/>
      <c r="C41" s="343" t="s">
        <v>361</v>
      </c>
      <c r="D41" s="341"/>
      <c r="E41" s="207"/>
    </row>
    <row r="42" customFormat="false" ht="13.8" hidden="false" customHeight="false" outlineLevel="0" collapsed="false">
      <c r="B42" s="160"/>
      <c r="C42" s="343" t="s">
        <v>362</v>
      </c>
      <c r="D42" s="341"/>
      <c r="E42" s="207"/>
    </row>
    <row r="43" customFormat="false" ht="13.8" hidden="false" customHeight="false" outlineLevel="0" collapsed="false">
      <c r="B43" s="160"/>
      <c r="C43" s="343" t="s">
        <v>363</v>
      </c>
      <c r="D43" s="341"/>
      <c r="E43" s="207"/>
    </row>
    <row r="44" customFormat="false" ht="13.8" hidden="false" customHeight="true" outlineLevel="0" collapsed="false">
      <c r="B44" s="160"/>
      <c r="C44" s="356" t="s">
        <v>364</v>
      </c>
      <c r="D44" s="357"/>
      <c r="E44" s="207"/>
    </row>
    <row r="45" customFormat="false" ht="6.75" hidden="false" customHeight="true" outlineLevel="0" collapsed="false">
      <c r="B45" s="160"/>
      <c r="C45" s="356"/>
      <c r="D45" s="357"/>
      <c r="E45" s="207"/>
    </row>
    <row r="46" customFormat="false" ht="18" hidden="true" customHeight="true" outlineLevel="0" collapsed="false">
      <c r="B46" s="160"/>
      <c r="C46" s="356"/>
      <c r="D46" s="357"/>
      <c r="E46" s="207"/>
    </row>
    <row r="47" customFormat="false" ht="18" hidden="true" customHeight="true" outlineLevel="0" collapsed="false">
      <c r="B47" s="160"/>
      <c r="C47" s="356"/>
      <c r="D47" s="357"/>
      <c r="E47" s="207"/>
    </row>
    <row r="48" customFormat="false" ht="13.8" hidden="true" customHeight="false" outlineLevel="0" collapsed="false">
      <c r="B48" s="160"/>
      <c r="C48" s="356"/>
      <c r="D48" s="357"/>
      <c r="E48" s="207"/>
    </row>
    <row r="49" customFormat="false" ht="13.8" hidden="true" customHeight="false" outlineLevel="0" collapsed="false">
      <c r="B49" s="160"/>
      <c r="C49" s="356"/>
      <c r="D49" s="357"/>
      <c r="E49" s="207"/>
    </row>
    <row r="50" customFormat="false" ht="2.25" hidden="false" customHeight="true" outlineLevel="0" collapsed="false">
      <c r="B50" s="160"/>
      <c r="C50" s="356"/>
      <c r="D50" s="357"/>
      <c r="E50" s="207"/>
    </row>
    <row r="51" customFormat="false" ht="12" hidden="true" customHeight="true" outlineLevel="0" collapsed="false">
      <c r="B51" s="160"/>
      <c r="C51" s="356"/>
      <c r="D51" s="357"/>
      <c r="E51" s="207"/>
    </row>
    <row r="52" customFormat="false" ht="21" hidden="true" customHeight="true" outlineLevel="0" collapsed="false">
      <c r="B52" s="160"/>
      <c r="C52" s="356"/>
      <c r="D52" s="357"/>
      <c r="E52" s="207"/>
    </row>
    <row r="53" customFormat="false" ht="21.75" hidden="false" customHeight="true" outlineLevel="0" collapsed="false">
      <c r="B53" s="327" t="s">
        <v>108</v>
      </c>
      <c r="C53" s="347" t="s">
        <v>365</v>
      </c>
      <c r="D53" s="358"/>
      <c r="E53" s="334" t="s">
        <v>69</v>
      </c>
    </row>
    <row r="54" customFormat="false" ht="28.5" hidden="false" customHeight="true" outlineLevel="0" collapsed="false">
      <c r="B54" s="327"/>
      <c r="C54" s="359" t="s">
        <v>366</v>
      </c>
      <c r="D54" s="360"/>
      <c r="E54" s="334"/>
    </row>
    <row r="55" customFormat="false" ht="23.25" hidden="false" customHeight="true" outlineLevel="0" collapsed="false">
      <c r="B55" s="327"/>
      <c r="C55" s="336" t="s">
        <v>367</v>
      </c>
      <c r="D55" s="361"/>
      <c r="E55" s="334"/>
    </row>
    <row r="56" customFormat="false" ht="14.25" hidden="false" customHeight="false" outlineLevel="0" collapsed="false">
      <c r="B56" s="142"/>
    </row>
    <row r="57" customFormat="false" ht="14.25" hidden="false" customHeight="false" outlineLevel="0" collapsed="false">
      <c r="B57" s="142"/>
      <c r="E57" s="296"/>
      <c r="F57" s="139" t="s">
        <v>28</v>
      </c>
      <c r="G57" s="139" t="s">
        <v>29</v>
      </c>
      <c r="H57" s="139" t="s">
        <v>30</v>
      </c>
      <c r="I57" s="139" t="s">
        <v>31</v>
      </c>
      <c r="J57" s="139"/>
    </row>
    <row r="58" customFormat="false" ht="14.25" hidden="false" customHeight="false" outlineLevel="0" collapsed="false">
      <c r="B58" s="142"/>
      <c r="E58" s="297" t="s">
        <v>5</v>
      </c>
      <c r="F58" s="84" t="n">
        <f aca="false">COUNTIF(D4:D7,"Not at all")/2</f>
        <v>0</v>
      </c>
      <c r="G58" s="84" t="n">
        <f aca="false">COUNTIF(D4:D7,"Partially achieved")/2</f>
        <v>0</v>
      </c>
      <c r="H58" s="84" t="n">
        <f aca="false">COUNTIF(D4:D7,"Totally achieved")/2</f>
        <v>0</v>
      </c>
      <c r="I58" s="84" t="n">
        <f aca="false">COUNTIF(D4:D7,"Not applicable")/2</f>
        <v>0</v>
      </c>
      <c r="J58" s="84"/>
    </row>
    <row r="59" customFormat="false" ht="28.5" hidden="false" customHeight="false" outlineLevel="0" collapsed="false">
      <c r="B59" s="142"/>
      <c r="E59" s="297" t="s">
        <v>52</v>
      </c>
      <c r="F59" s="84" t="n">
        <f aca="false">COUNTIF(D9:D29,"Not at all")/20</f>
        <v>0</v>
      </c>
      <c r="G59" s="84" t="n">
        <f aca="false">COUNTIF(D9:D29,"Partially achieved")/20</f>
        <v>0</v>
      </c>
      <c r="H59" s="84" t="n">
        <f aca="false">COUNTIF(D9:D29,"Totally achieved")/20</f>
        <v>0</v>
      </c>
      <c r="I59" s="84" t="n">
        <f aca="false">COUNTIF(D9:D29,"Not applicable")/20</f>
        <v>0</v>
      </c>
      <c r="J59" s="84"/>
    </row>
    <row r="60" customFormat="false" ht="28.5" hidden="false" customHeight="false" outlineLevel="0" collapsed="false">
      <c r="B60" s="142"/>
      <c r="E60" s="297" t="s">
        <v>58</v>
      </c>
      <c r="F60" s="84" t="n">
        <f aca="false">COUNTIF(D30:D34,"Not at all")/4</f>
        <v>0</v>
      </c>
      <c r="G60" s="84" t="n">
        <f aca="false">COUNTIF(D30:D34,"Partially achieved")/4</f>
        <v>0</v>
      </c>
      <c r="H60" s="84" t="n">
        <f aca="false">COUNTIF(D30:D34,"Totally achieved")/4</f>
        <v>0</v>
      </c>
      <c r="I60" s="84" t="n">
        <f aca="false">COUNTIF(D30:D34,"Not applicable")/4</f>
        <v>0</v>
      </c>
      <c r="J60" s="84"/>
    </row>
    <row r="61" customFormat="false" ht="28.5" hidden="false" customHeight="false" outlineLevel="0" collapsed="false">
      <c r="B61" s="142"/>
      <c r="E61" s="297" t="s">
        <v>65</v>
      </c>
      <c r="F61" s="84" t="n">
        <f aca="false">COUNTIF(D35:D52,"Not at all")/10</f>
        <v>0</v>
      </c>
      <c r="G61" s="84" t="n">
        <f aca="false">COUNTIF(D35:D52,"Partially achieved")/10</f>
        <v>0</v>
      </c>
      <c r="H61" s="84" t="n">
        <f aca="false">COUNTIF(D35:D52,"Totally achieved")/10</f>
        <v>0</v>
      </c>
      <c r="I61" s="84" t="n">
        <f aca="false">COUNTIF(D35:D52,"Not applicable")/10</f>
        <v>0</v>
      </c>
      <c r="J61" s="84"/>
    </row>
    <row r="62" customFormat="false" ht="14.25" hidden="false" customHeight="false" outlineLevel="0" collapsed="false">
      <c r="B62" s="142"/>
      <c r="E62" s="297" t="s">
        <v>9</v>
      </c>
      <c r="F62" s="84" t="n">
        <f aca="false">COUNTIF(D53:D55,"Not at all")/3</f>
        <v>0</v>
      </c>
      <c r="G62" s="84" t="n">
        <f aca="false">COUNTIF(D53:D55,"Partially achieved")/3</f>
        <v>0</v>
      </c>
      <c r="H62" s="84" t="n">
        <f aca="false">COUNTIF(D53:D55,"Totally achieved")/3</f>
        <v>0</v>
      </c>
      <c r="I62" s="84" t="n">
        <f aca="false">COUNTIF(D53:D55,"Not applicable")/3</f>
        <v>0</v>
      </c>
      <c r="J62" s="84"/>
    </row>
    <row r="63" customFormat="false" ht="18" hidden="false" customHeight="true" outlineLevel="0" collapsed="false">
      <c r="B63" s="142"/>
      <c r="E63" s="298" t="s">
        <v>10</v>
      </c>
      <c r="F63" s="298"/>
      <c r="G63" s="298"/>
      <c r="H63" s="141" t="n">
        <f aca="false">IF(COUNTIF(D10,F57)+COUNTIF(D20,F57)+COUNTIF(D21,F57)+COUNTIF(D22,F57)+COUNTIF(D23,F57)+COUNTIF(D24,F57)+COUNTIF(D25,F57)+COUNTIF(D26,F57)+COUNTIF(D27,F57)+COUNTIF(D37,F57)+COUNTIF(D40,F57)&gt;=1,0,(COUNTIF(D4:D55,"Totally achieved")/439))</f>
        <v>0</v>
      </c>
    </row>
    <row r="64" customFormat="false" ht="14.25" hidden="false" customHeight="false" outlineLevel="0" collapsed="false">
      <c r="B64" s="142"/>
    </row>
  </sheetData>
  <mergeCells count="17">
    <mergeCell ref="B4:B7"/>
    <mergeCell ref="C4:C7"/>
    <mergeCell ref="D4:D7"/>
    <mergeCell ref="E4:E8"/>
    <mergeCell ref="B9:B29"/>
    <mergeCell ref="E9:E29"/>
    <mergeCell ref="B30:B34"/>
    <mergeCell ref="E30:E34"/>
    <mergeCell ref="C33:C34"/>
    <mergeCell ref="D33:D34"/>
    <mergeCell ref="B35:B52"/>
    <mergeCell ref="E35:E52"/>
    <mergeCell ref="C44:C52"/>
    <mergeCell ref="D44:D52"/>
    <mergeCell ref="B53:B55"/>
    <mergeCell ref="E53:E55"/>
    <mergeCell ref="E63:G63"/>
  </mergeCells>
  <conditionalFormatting sqref="D4 D9:D55">
    <cfRule type="expression" priority="2" aboveAverage="0" equalAverage="0" bottom="0" percent="0" rank="0" text="" dxfId="42">
      <formula>$D$40="Not at all"</formula>
    </cfRule>
    <cfRule type="expression" priority="3" aboveAverage="0" equalAverage="0" bottom="0" percent="0" rank="0" text="" dxfId="43">
      <formula>$D$37="Not at all"</formula>
    </cfRule>
    <cfRule type="expression" priority="4" aboveAverage="0" equalAverage="0" bottom="0" percent="0" rank="0" text="" dxfId="44">
      <formula>$D$27="Not at all"</formula>
    </cfRule>
    <cfRule type="expression" priority="5" aboveAverage="0" equalAverage="0" bottom="0" percent="0" rank="0" text="" dxfId="45">
      <formula>$D$26="Not at all"</formula>
    </cfRule>
    <cfRule type="expression" priority="6" aboveAverage="0" equalAverage="0" bottom="0" percent="0" rank="0" text="" dxfId="46">
      <formula>$D$25="Not at all"</formula>
    </cfRule>
    <cfRule type="expression" priority="7" aboveAverage="0" equalAverage="0" bottom="0" percent="0" rank="0" text="" dxfId="47">
      <formula>$D$24="Not at all"</formula>
    </cfRule>
    <cfRule type="expression" priority="8" aboveAverage="0" equalAverage="0" bottom="0" percent="0" rank="0" text="" dxfId="48">
      <formula>$D$23="Not at all"</formula>
    </cfRule>
    <cfRule type="expression" priority="9" aboveAverage="0" equalAverage="0" bottom="0" percent="0" rank="0" text="" dxfId="49">
      <formula>$D$22="Not at all"</formula>
    </cfRule>
    <cfRule type="expression" priority="10" aboveAverage="0" equalAverage="0" bottom="0" percent="0" rank="0" text="" dxfId="50">
      <formula>$D$21="Not at all"</formula>
    </cfRule>
    <cfRule type="expression" priority="11" aboveAverage="0" equalAverage="0" bottom="0" percent="0" rank="0" text="" dxfId="51">
      <formula>$D$20="Not at all"</formula>
    </cfRule>
    <cfRule type="expression" priority="12" aboveAverage="0" equalAverage="0" bottom="0" percent="0" rank="0" text="" dxfId="52">
      <formula>$D$10="Not at all"</formula>
    </cfRule>
  </conditionalFormatting>
  <dataValidations count="2">
    <dataValidation allowBlank="false" errorStyle="stop" operator="between" showDropDown="false" showErrorMessage="true" showInputMessage="true" sqref="D8" type="list">
      <formula1>Criteria</formula1>
      <formula2>0</formula2>
    </dataValidation>
    <dataValidation allowBlank="false" errorStyle="stop" operator="between" showDropDown="false" showErrorMessage="true" showInputMessage="true" sqref="D4 D9:D10 D12:D55" type="list">
      <formula1>'Standards Assessment'!$B$78:$B$81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06075F9FEE2749A749BE221AC1187F" ma:contentTypeVersion="17" ma:contentTypeDescription="Crée un document." ma:contentTypeScope="" ma:versionID="15a010f4d35dfee6215768cfa2624c8a">
  <xsd:schema xmlns:xsd="http://www.w3.org/2001/XMLSchema" xmlns:xs="http://www.w3.org/2001/XMLSchema" xmlns:p="http://schemas.microsoft.com/office/2006/metadata/properties" xmlns:ns2="a2469465-38d0-4200-954a-6c48e85fcb20" xmlns:ns3="2dd72b41-da15-4c13-94b4-b8b7abed3e20" targetNamespace="http://schemas.microsoft.com/office/2006/metadata/properties" ma:root="true" ma:fieldsID="6c088ec93bca459cd990ccac8796629d" ns2:_="" ns3:_="">
    <xsd:import namespace="a2469465-38d0-4200-954a-6c48e85fcb20"/>
    <xsd:import namespace="2dd72b41-da15-4c13-94b4-b8b7abed3e2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469465-38d0-4200-954a-6c48e85fc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7294a522-7756-4a4d-beb1-d63d6beea59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d72b41-da15-4c13-94b4-b8b7abed3e2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ab09b45a-23c5-4278-b6b7-e35d98877f95}" ma:internalName="TaxCatchAll" ma:showField="CatchAllData" ma:web="2dd72b41-da15-4c13-94b4-b8b7abed3e20">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2469465-38d0-4200-954a-6c48e85fcb20">
      <Terms xmlns="http://schemas.microsoft.com/office/infopath/2007/PartnerControls"/>
    </lcf76f155ced4ddcb4097134ff3c332f>
    <TaxCatchAll xmlns="2dd72b41-da15-4c13-94b4-b8b7abed3e20" xsi:nil="true"/>
  </documentManagement>
</p:properties>
</file>

<file path=customXml/itemProps1.xml><?xml version="1.0" encoding="utf-8"?>
<ds:datastoreItem xmlns:ds="http://schemas.openxmlformats.org/officeDocument/2006/customXml" ds:itemID="{55EAF3B7-4DBD-44D7-904E-6A5E8F7D68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469465-38d0-4200-954a-6c48e85fcb20"/>
    <ds:schemaRef ds:uri="2dd72b41-da15-4c13-94b4-b8b7abed3e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8A2F46-8CE9-437B-9303-4B0A85AE96A1}">
  <ds:schemaRefs>
    <ds:schemaRef ds:uri="http://schemas.microsoft.com/sharepoint/v3/contenttype/forms"/>
  </ds:schemaRefs>
</ds:datastoreItem>
</file>

<file path=customXml/itemProps3.xml><?xml version="1.0" encoding="utf-8"?>
<ds:datastoreItem xmlns:ds="http://schemas.openxmlformats.org/officeDocument/2006/customXml" ds:itemID="{1A1FAB62-55BE-4F82-B9C0-9D1133B3FCDE}">
  <ds:schemaRefs>
    <ds:schemaRef ds:uri="http://purl.org/dc/elements/1.1/"/>
    <ds:schemaRef ds:uri="http://www.w3.org/XML/1998/namespace"/>
    <ds:schemaRef ds:uri="http://purl.org/dc/terms/"/>
    <ds:schemaRef ds:uri="a2469465-38d0-4200-954a-6c48e85fcb20"/>
    <ds:schemaRef ds:uri="http://purl.org/dc/dcmitype/"/>
    <ds:schemaRef ds:uri="http://schemas.openxmlformats.org/package/2006/metadata/core-properties"/>
    <ds:schemaRef ds:uri="http://schemas.microsoft.com/office/2006/documentManagement/types"/>
    <ds:schemaRef ds:uri="2dd72b41-da15-4c13-94b4-b8b7abed3e20"/>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7</TotalTime>
  <Application>LibreOffice/7.6.0.3$Windows_x86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2023-04-17T06:18:24Z</dcterms:created>
  <dc:creator>LISCOET, Robin</dc:creator>
  <dc:description/>
  <dc:language>fr-FR</dc:language>
  <cp:lastModifiedBy/>
  <dcterms:modified xsi:type="dcterms:W3CDTF">2023-09-15T11:51:01Z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0x0101009E06075F9FEE2749A749BE221AC1187F</vt:lpwstr>
  </property>
  <property fmtid="{D5CDD505-2E9C-101B-9397-08002B2CF9AE}" pid="3" name="MediaServiceImageTags">
    <vt:lpwstr/>
  </property>
</Properties>
</file>