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>
    <definedName hidden="1" localSheetId="0" name="_xlnm._FilterDatabase">Sheet3!$A$1:$O$1001</definedName>
    <definedName hidden="1" localSheetId="1" name="_xlnm._FilterDatabase">Sheet1!$E$1:$N$1001</definedName>
    <definedName hidden="1" localSheetId="2" name="_xlnm._FilterDatabase">Sheet2!$A$1:$C$1001</definedName>
  </definedNames>
  <calcPr/>
</workbook>
</file>

<file path=xl/sharedStrings.xml><?xml version="1.0" encoding="utf-8"?>
<sst xmlns="http://schemas.openxmlformats.org/spreadsheetml/2006/main" count="359" uniqueCount="164">
  <si>
    <t>TYPE</t>
  </si>
  <si>
    <t>COLOUR</t>
  </si>
  <si>
    <t>2020 POPULATION</t>
  </si>
  <si>
    <t>%</t>
  </si>
  <si>
    <t>POPULATION FUTURE</t>
  </si>
  <si>
    <t>% CHANGE</t>
  </si>
  <si>
    <t>1980-2016 AREA</t>
  </si>
  <si>
    <t>2075-2100 AREA</t>
  </si>
  <si>
    <t>2020 DENSITY</t>
  </si>
  <si>
    <t>DENSITY FUTURE</t>
  </si>
  <si>
    <t>EF</t>
  </si>
  <si>
    <t>SEA</t>
  </si>
  <si>
    <t>FFFFFF</t>
  </si>
  <si>
    <t>DSD</t>
  </si>
  <si>
    <t>DWD</t>
  </si>
  <si>
    <t>DFD</t>
  </si>
  <si>
    <t>00465F</t>
  </si>
  <si>
    <t>DFC</t>
  </si>
  <si>
    <t>007D7D</t>
  </si>
  <si>
    <t>CFC</t>
  </si>
  <si>
    <t>32C800</t>
  </si>
  <si>
    <t>DSC</t>
  </si>
  <si>
    <t>ET</t>
  </si>
  <si>
    <t>B2B2B2</t>
  </si>
  <si>
    <t>DWC</t>
  </si>
  <si>
    <t>4B50B4</t>
  </si>
  <si>
    <t>CSC</t>
  </si>
  <si>
    <t>BSH</t>
  </si>
  <si>
    <t>FF9696</t>
  </si>
  <si>
    <t>BWH</t>
  </si>
  <si>
    <t>FF0000</t>
  </si>
  <si>
    <t>DSB</t>
  </si>
  <si>
    <t>C800C8</t>
  </si>
  <si>
    <t>DWB</t>
  </si>
  <si>
    <t>5A78DC</t>
  </si>
  <si>
    <t>BSK</t>
  </si>
  <si>
    <t>FFDC64</t>
  </si>
  <si>
    <t>DFB</t>
  </si>
  <si>
    <t>37C8FF</t>
  </si>
  <si>
    <t>AF</t>
  </si>
  <si>
    <t>0000FF</t>
  </si>
  <si>
    <t>DSA</t>
  </si>
  <si>
    <t>FF00FF</t>
  </si>
  <si>
    <t>BWK</t>
  </si>
  <si>
    <t>F5A500</t>
  </si>
  <si>
    <t>CWC</t>
  </si>
  <si>
    <t>DFA</t>
  </si>
  <si>
    <t>00FFFF</t>
  </si>
  <si>
    <t>AM</t>
  </si>
  <si>
    <t>0078FF</t>
  </si>
  <si>
    <t>AW</t>
  </si>
  <si>
    <t>46AAFA</t>
  </si>
  <si>
    <t>CSB</t>
  </si>
  <si>
    <t>C8C800</t>
  </si>
  <si>
    <t>CWB</t>
  </si>
  <si>
    <t>64C864</t>
  </si>
  <si>
    <t>CFB</t>
  </si>
  <si>
    <t>64FF50</t>
  </si>
  <si>
    <t>CFA</t>
  </si>
  <si>
    <t>C8FF50</t>
  </si>
  <si>
    <t>CSA</t>
  </si>
  <si>
    <t>FFFF00</t>
  </si>
  <si>
    <t>CWA</t>
  </si>
  <si>
    <t>96FF96</t>
  </si>
  <si>
    <t>DWA</t>
  </si>
  <si>
    <t>AAAFFF</t>
  </si>
  <si>
    <t>B2</t>
  </si>
  <si>
    <t>FF</t>
  </si>
  <si>
    <t>00255</t>
  </si>
  <si>
    <t>255255255 358694256</t>
  </si>
  <si>
    <t>66</t>
  </si>
  <si>
    <t>0120255</t>
  </si>
  <si>
    <t>102102102 14102426</t>
  </si>
  <si>
    <t>DC</t>
  </si>
  <si>
    <t>64</t>
  </si>
  <si>
    <t>70170250</t>
  </si>
  <si>
    <t>178178178 8476882</t>
  </si>
  <si>
    <t>00</t>
  </si>
  <si>
    <t>46</t>
  </si>
  <si>
    <t>5F</t>
  </si>
  <si>
    <t>255150150</t>
  </si>
  <si>
    <t>255150150 7655478</t>
  </si>
  <si>
    <t>7D</t>
  </si>
  <si>
    <t>255220100</t>
  </si>
  <si>
    <t>255220100 8970583</t>
  </si>
  <si>
    <t>4B</t>
  </si>
  <si>
    <t>50</t>
  </si>
  <si>
    <t>B4</t>
  </si>
  <si>
    <t>25500</t>
  </si>
  <si>
    <t>70095 608518</t>
  </si>
  <si>
    <t>96</t>
  </si>
  <si>
    <t>32</t>
  </si>
  <si>
    <t>2451650</t>
  </si>
  <si>
    <t>125125 15671113</t>
  </si>
  <si>
    <t>20020080</t>
  </si>
  <si>
    <t>150100150 55324</t>
  </si>
  <si>
    <t>10025580</t>
  </si>
  <si>
    <t>75080180 2962540</t>
  </si>
  <si>
    <t>87</t>
  </si>
  <si>
    <t>502000</t>
  </si>
  <si>
    <t>150050150 1574862</t>
  </si>
  <si>
    <t>C8</t>
  </si>
  <si>
    <t>2552550</t>
  </si>
  <si>
    <t>50000135 226104</t>
  </si>
  <si>
    <t>2002000</t>
  </si>
  <si>
    <t>50200000 105502</t>
  </si>
  <si>
    <t>37</t>
  </si>
  <si>
    <t>1501500</t>
  </si>
  <si>
    <t>100255080 2686517</t>
  </si>
  <si>
    <t>150255150</t>
  </si>
  <si>
    <t>55200255 7461068</t>
  </si>
  <si>
    <t>5A</t>
  </si>
  <si>
    <t>78</t>
  </si>
  <si>
    <t>100200100</t>
  </si>
  <si>
    <t>200000200 582793</t>
  </si>
  <si>
    <t>5015050</t>
  </si>
  <si>
    <t>90120220 1196376</t>
  </si>
  <si>
    <t>AA</t>
  </si>
  <si>
    <t>0255255</t>
  </si>
  <si>
    <t>255255 2013837</t>
  </si>
  <si>
    <t>55200255</t>
  </si>
  <si>
    <t>170175255 1224244</t>
  </si>
  <si>
    <t>0125125</t>
  </si>
  <si>
    <t>200200000 879665</t>
  </si>
  <si>
    <t>07095</t>
  </si>
  <si>
    <t>255000255 248189</t>
  </si>
  <si>
    <t>2550255</t>
  </si>
  <si>
    <t>255255000 1519994</t>
  </si>
  <si>
    <t>F5</t>
  </si>
  <si>
    <t>A5</t>
  </si>
  <si>
    <t>2000200</t>
  </si>
  <si>
    <t>200255080 5628808</t>
  </si>
  <si>
    <t>13450150</t>
  </si>
  <si>
    <t>245165000 7927053</t>
  </si>
  <si>
    <t>150100150</t>
  </si>
  <si>
    <t>255000000 21976494</t>
  </si>
  <si>
    <t>170175255</t>
  </si>
  <si>
    <t>150255150 4204842</t>
  </si>
  <si>
    <t>90120220</t>
  </si>
  <si>
    <t>100200100 1739374</t>
  </si>
  <si>
    <t>7580180</t>
  </si>
  <si>
    <t>255 7520522</t>
  </si>
  <si>
    <t>FA</t>
  </si>
  <si>
    <t>500135</t>
  </si>
  <si>
    <t>120255 5271902</t>
  </si>
  <si>
    <t>102102102</t>
  </si>
  <si>
    <t>70170250 17087855</t>
  </si>
  <si>
    <t>178178178</t>
  </si>
  <si>
    <t>50150050 2659</t>
  </si>
  <si>
    <t>N/A</t>
  </si>
  <si>
    <t>255255255</t>
  </si>
  <si>
    <t>150150000 2423</t>
  </si>
  <si>
    <t>000000255</t>
  </si>
  <si>
    <t>000120255</t>
  </si>
  <si>
    <t>070170250</t>
  </si>
  <si>
    <t>050200000</t>
  </si>
  <si>
    <t>05015050</t>
  </si>
  <si>
    <t>000255255</t>
  </si>
  <si>
    <t>055200255</t>
  </si>
  <si>
    <t>000125125</t>
  </si>
  <si>
    <t>000070095</t>
  </si>
  <si>
    <t>090120220</t>
  </si>
  <si>
    <t>075080180</t>
  </si>
  <si>
    <t>050000135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</si>
</sst>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966496"/>
        <bgColor rgb="FF966496"/>
      </patternFill>
    </fill>
    <fill>
      <patternFill patternType="solid">
        <fgColor rgb="FF320087"/>
        <bgColor rgb="FF320087"/>
      </patternFill>
    </fill>
    <fill>
      <patternFill patternType="solid">
        <fgColor rgb="FF00465F"/>
        <bgColor rgb="FF00465F"/>
      </patternFill>
    </fill>
    <fill>
      <patternFill patternType="solid">
        <fgColor rgb="FF007D7D"/>
        <bgColor rgb="FF007D7D"/>
      </patternFill>
    </fill>
    <fill>
      <patternFill patternType="solid">
        <fgColor rgb="FF32C800"/>
        <bgColor rgb="FF32C800"/>
      </patternFill>
    </fill>
    <fill>
      <patternFill patternType="solid">
        <fgColor rgb="FF963296"/>
        <bgColor rgb="FF963296"/>
      </patternFill>
    </fill>
    <fill>
      <patternFill patternType="solid">
        <fgColor rgb="FFB2B2B2"/>
        <bgColor rgb="FFB2B2B2"/>
      </patternFill>
    </fill>
    <fill>
      <patternFill patternType="solid">
        <fgColor rgb="FF4B50B4"/>
        <bgColor rgb="FF4B50B4"/>
      </patternFill>
    </fill>
    <fill>
      <patternFill patternType="solid">
        <fgColor rgb="FF969600"/>
        <bgColor rgb="FF969600"/>
      </patternFill>
    </fill>
    <fill>
      <patternFill patternType="solid">
        <fgColor rgb="FFFF9696"/>
        <bgColor rgb="FFFF9696"/>
      </patternFill>
    </fill>
    <fill>
      <patternFill patternType="solid">
        <fgColor rgb="FFFF0000"/>
        <bgColor rgb="FFFF0000"/>
      </patternFill>
    </fill>
    <fill>
      <patternFill patternType="solid">
        <fgColor rgb="FFC800C8"/>
        <bgColor rgb="FFC800C8"/>
      </patternFill>
    </fill>
    <fill>
      <patternFill patternType="solid">
        <fgColor rgb="FF5A78DC"/>
        <bgColor rgb="FF5A78DC"/>
      </patternFill>
    </fill>
    <fill>
      <patternFill patternType="solid">
        <fgColor rgb="FFFFDC64"/>
        <bgColor rgb="FFFFDC64"/>
      </patternFill>
    </fill>
    <fill>
      <patternFill patternType="solid">
        <fgColor rgb="FF37C8FF"/>
        <bgColor rgb="FF37C8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5A500"/>
        <bgColor rgb="FFF5A500"/>
      </patternFill>
    </fill>
    <fill>
      <patternFill patternType="solid">
        <fgColor rgb="FF329632"/>
        <bgColor rgb="FF329632"/>
      </patternFill>
    </fill>
    <fill>
      <patternFill patternType="solid">
        <fgColor rgb="FF00FFFF"/>
        <bgColor rgb="FF00FFFF"/>
      </patternFill>
    </fill>
    <fill>
      <patternFill patternType="solid">
        <fgColor rgb="FF0078FF"/>
        <bgColor rgb="FF0078FF"/>
      </patternFill>
    </fill>
    <fill>
      <patternFill patternType="solid">
        <fgColor rgb="FF46AAFA"/>
        <bgColor rgb="FF46AAFA"/>
      </patternFill>
    </fill>
    <fill>
      <patternFill patternType="solid">
        <fgColor rgb="FFC8C800"/>
        <bgColor rgb="FFC8C800"/>
      </patternFill>
    </fill>
    <fill>
      <patternFill patternType="solid">
        <fgColor rgb="FF64C864"/>
        <bgColor rgb="FF64C864"/>
      </patternFill>
    </fill>
    <fill>
      <patternFill patternType="solid">
        <fgColor rgb="FF64FF50"/>
        <bgColor rgb="FF64FF50"/>
      </patternFill>
    </fill>
    <fill>
      <patternFill patternType="solid">
        <fgColor rgb="FFC8FF50"/>
        <bgColor rgb="FFC8FF50"/>
      </patternFill>
    </fill>
    <fill>
      <patternFill patternType="solid">
        <fgColor rgb="FFFFFF00"/>
        <bgColor rgb="FFFFFF00"/>
      </patternFill>
    </fill>
    <fill>
      <patternFill patternType="solid">
        <fgColor rgb="FF96FF96"/>
        <bgColor rgb="FF96FF96"/>
      </patternFill>
    </fill>
    <fill>
      <patternFill patternType="solid">
        <fgColor rgb="FFAAAFFF"/>
        <bgColor rgb="FFAAAFFF"/>
      </patternFill>
    </fill>
  </fills>
  <borders count="1">
    <border/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0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4" xfId="0" applyFont="1" applyNumberForma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right" readingOrder="0"/>
    </xf>
    <xf borderId="0" fillId="6" fontId="2" numFmtId="0" xfId="0" applyAlignment="1" applyFill="1" applyFont="1">
      <alignment readingOrder="0"/>
    </xf>
    <xf borderId="0" fillId="6" fontId="2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horizontal="right"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right" readingOrder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right"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right" readingOrder="0"/>
    </xf>
    <xf borderId="0" fillId="11" fontId="2" numFmtId="0" xfId="0" applyAlignment="1" applyFill="1" applyFont="1">
      <alignment readingOrder="0"/>
    </xf>
    <xf borderId="0" fillId="11" fontId="2" numFmtId="0" xfId="0" applyAlignment="1" applyFont="1">
      <alignment horizontal="right" readingOrder="0"/>
    </xf>
    <xf borderId="0" fillId="12" fontId="2" numFmtId="0" xfId="0" applyAlignment="1" applyFill="1" applyFont="1">
      <alignment readingOrder="0"/>
    </xf>
    <xf borderId="0" fillId="12" fontId="2" numFmtId="0" xfId="0" applyAlignment="1" applyFont="1">
      <alignment horizontal="right" readingOrder="0"/>
    </xf>
    <xf borderId="0" fillId="13" fontId="2" numFmtId="0" xfId="0" applyAlignment="1" applyFill="1" applyFont="1">
      <alignment readingOrder="0"/>
    </xf>
    <xf borderId="0" fillId="13" fontId="2" numFmtId="0" xfId="0" applyAlignment="1" applyFont="1">
      <alignment horizontal="right" readingOrder="0"/>
    </xf>
    <xf borderId="0" fillId="14" fontId="2" numFmtId="0" xfId="0" applyAlignment="1" applyFill="1" applyFont="1">
      <alignment readingOrder="0"/>
    </xf>
    <xf borderId="0" fillId="14" fontId="2" numFmtId="0" xfId="0" applyAlignment="1" applyFont="1">
      <alignment horizontal="right" readingOrder="0"/>
    </xf>
    <xf borderId="0" fillId="15" fontId="2" numFmtId="0" xfId="0" applyAlignment="1" applyFill="1" applyFont="1">
      <alignment readingOrder="0"/>
    </xf>
    <xf borderId="0" fillId="15" fontId="2" numFmtId="0" xfId="0" applyAlignment="1" applyFont="1">
      <alignment horizontal="right" readingOrder="0"/>
    </xf>
    <xf borderId="0" fillId="16" fontId="2" numFmtId="0" xfId="0" applyAlignment="1" applyFill="1" applyFont="1">
      <alignment readingOrder="0"/>
    </xf>
    <xf borderId="0" fillId="16" fontId="2" numFmtId="0" xfId="0" applyAlignment="1" applyFont="1">
      <alignment horizontal="right" readingOrder="0"/>
    </xf>
    <xf borderId="0" fillId="17" fontId="2" numFmtId="0" xfId="0" applyAlignment="1" applyFill="1" applyFont="1">
      <alignment readingOrder="0"/>
    </xf>
    <xf borderId="0" fillId="17" fontId="2" numFmtId="0" xfId="0" applyAlignment="1" applyFont="1">
      <alignment horizontal="right" readingOrder="0"/>
    </xf>
    <xf borderId="0" fillId="18" fontId="2" numFmtId="0" xfId="0" applyAlignment="1" applyFill="1" applyFont="1">
      <alignment readingOrder="0"/>
    </xf>
    <xf borderId="0" fillId="18" fontId="2" numFmtId="0" xfId="0" applyAlignment="1" applyFont="1">
      <alignment horizontal="right" readingOrder="0"/>
    </xf>
    <xf borderId="0" fillId="19" fontId="2" numFmtId="0" xfId="0" applyAlignment="1" applyFill="1" applyFont="1">
      <alignment readingOrder="0"/>
    </xf>
    <xf borderId="0" fillId="19" fontId="2" numFmtId="0" xfId="0" applyAlignment="1" applyFont="1">
      <alignment horizontal="right" readingOrder="0"/>
    </xf>
    <xf borderId="0" fillId="20" fontId="2" numFmtId="0" xfId="0" applyAlignment="1" applyFill="1" applyFont="1">
      <alignment readingOrder="0"/>
    </xf>
    <xf borderId="0" fillId="20" fontId="2" numFmtId="0" xfId="0" applyAlignment="1" applyFont="1">
      <alignment horizontal="right" readingOrder="0"/>
    </xf>
    <xf borderId="0" fillId="21" fontId="2" numFmtId="0" xfId="0" applyAlignment="1" applyFill="1" applyFont="1">
      <alignment readingOrder="0"/>
    </xf>
    <xf borderId="0" fillId="21" fontId="2" numFmtId="0" xfId="0" applyAlignment="1" applyFont="1">
      <alignment horizontal="right" readingOrder="0"/>
    </xf>
    <xf borderId="0" fillId="22" fontId="2" numFmtId="0" xfId="0" applyAlignment="1" applyFill="1" applyFont="1">
      <alignment readingOrder="0"/>
    </xf>
    <xf borderId="0" fillId="22" fontId="2" numFmtId="0" xfId="0" applyAlignment="1" applyFont="1">
      <alignment horizontal="right" readingOrder="0"/>
    </xf>
    <xf borderId="0" fillId="23" fontId="2" numFmtId="0" xfId="0" applyAlignment="1" applyFill="1" applyFont="1">
      <alignment readingOrder="0"/>
    </xf>
    <xf borderId="0" fillId="23" fontId="2" numFmtId="0" xfId="0" applyAlignment="1" applyFont="1">
      <alignment horizontal="right" readingOrder="0"/>
    </xf>
    <xf borderId="0" fillId="24" fontId="2" numFmtId="0" xfId="0" applyAlignment="1" applyFill="1" applyFont="1">
      <alignment readingOrder="0"/>
    </xf>
    <xf borderId="0" fillId="24" fontId="2" numFmtId="0" xfId="0" applyAlignment="1" applyFont="1">
      <alignment horizontal="right" readingOrder="0"/>
    </xf>
    <xf borderId="0" fillId="25" fontId="2" numFmtId="0" xfId="0" applyAlignment="1" applyFill="1" applyFont="1">
      <alignment readingOrder="0"/>
    </xf>
    <xf borderId="0" fillId="25" fontId="2" numFmtId="0" xfId="0" applyAlignment="1" applyFont="1">
      <alignment horizontal="right" readingOrder="0"/>
    </xf>
    <xf borderId="0" fillId="26" fontId="2" numFmtId="0" xfId="0" applyAlignment="1" applyFill="1" applyFont="1">
      <alignment readingOrder="0"/>
    </xf>
    <xf borderId="0" fillId="26" fontId="2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27" fontId="2" numFmtId="0" xfId="0" applyAlignment="1" applyFill="1" applyFont="1">
      <alignment readingOrder="0"/>
    </xf>
    <xf borderId="0" fillId="27" fontId="2" numFmtId="0" xfId="0" applyAlignment="1" applyFont="1">
      <alignment horizontal="right" readingOrder="0"/>
    </xf>
    <xf borderId="0" fillId="28" fontId="2" numFmtId="0" xfId="0" applyAlignment="1" applyFill="1" applyFont="1">
      <alignment readingOrder="0"/>
    </xf>
    <xf borderId="0" fillId="28" fontId="2" numFmtId="0" xfId="0" applyAlignment="1" applyFont="1">
      <alignment horizontal="right" readingOrder="0"/>
    </xf>
    <xf borderId="0" fillId="29" fontId="2" numFmtId="0" xfId="0" applyAlignment="1" applyFill="1" applyFont="1">
      <alignment readingOrder="0"/>
    </xf>
    <xf borderId="0" fillId="29" fontId="2" numFmtId="0" xfId="0" applyAlignment="1" applyFont="1">
      <alignment horizontal="right" readingOrder="0"/>
    </xf>
    <xf borderId="0" fillId="30" fontId="2" numFmtId="0" xfId="0" applyAlignment="1" applyFill="1" applyFont="1">
      <alignment readingOrder="0"/>
    </xf>
    <xf borderId="0" fillId="30" fontId="2" numFmtId="0" xfId="0" applyAlignment="1" applyFont="1">
      <alignment horizontal="right" readingOrder="0"/>
    </xf>
    <xf borderId="0" fillId="31" fontId="2" numFmtId="0" xfId="0" applyAlignment="1" applyFill="1" applyFont="1">
      <alignment readingOrder="0"/>
    </xf>
    <xf borderId="0" fillId="31" fontId="2" numFmtId="0" xfId="0" applyAlignment="1" applyFont="1">
      <alignment horizontal="right" readingOrder="0"/>
    </xf>
    <xf borderId="0" fillId="32" fontId="2" numFmtId="0" xfId="0" applyAlignment="1" applyFill="1" applyFont="1">
      <alignment readingOrder="0"/>
    </xf>
    <xf borderId="0" fillId="32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19" fontId="2" numFmtId="0" xfId="0" applyAlignment="1" applyFont="1">
      <alignment horizontal="left" readingOrder="0"/>
    </xf>
    <xf borderId="0" fillId="19" fontId="2" numFmtId="0" xfId="0" applyAlignment="1" applyFont="1">
      <alignment horizontal="left"/>
    </xf>
    <xf borderId="0" fillId="24" fontId="2" numFmtId="0" xfId="0" applyAlignment="1" applyFont="1">
      <alignment horizontal="left" readingOrder="0"/>
    </xf>
    <xf borderId="0" fillId="24" fontId="2" numFmtId="0" xfId="0" applyAlignment="1" applyFont="1">
      <alignment horizontal="left"/>
    </xf>
    <xf borderId="0" fillId="25" fontId="2" numFmtId="0" xfId="0" applyAlignment="1" applyFont="1">
      <alignment horizontal="left" readingOrder="0"/>
    </xf>
    <xf borderId="0" fillId="25" fontId="2" numFmtId="0" xfId="0" applyAlignment="1" applyFont="1">
      <alignment horizontal="left"/>
    </xf>
    <xf quotePrefix="1" borderId="0" fillId="0" fontId="2" numFmtId="0" xfId="0" applyAlignment="1" applyFont="1">
      <alignment readingOrder="0"/>
    </xf>
    <xf borderId="0" fillId="13" fontId="2" numFmtId="0" xfId="0" applyAlignment="1" applyFont="1">
      <alignment horizontal="left" readingOrder="0"/>
    </xf>
    <xf borderId="0" fillId="13" fontId="2" numFmtId="0" xfId="0" applyAlignment="1" applyFont="1">
      <alignment horizontal="left"/>
    </xf>
    <xf borderId="0" fillId="17" fontId="2" numFmtId="0" xfId="0" applyAlignment="1" applyFont="1">
      <alignment horizontal="left" readingOrder="0"/>
    </xf>
    <xf borderId="0" fillId="17" fontId="2" numFmtId="0" xfId="0" applyAlignment="1" applyFont="1">
      <alignment horizontal="left"/>
    </xf>
    <xf borderId="0" fillId="14" fontId="2" numFmtId="0" xfId="0" applyAlignment="1" applyFont="1">
      <alignment horizontal="left" readingOrder="0"/>
    </xf>
    <xf borderId="0" fillId="14" fontId="2" numFmtId="0" xfId="0" applyAlignment="1" applyFont="1">
      <alignment horizontal="left"/>
    </xf>
    <xf borderId="0" fillId="21" fontId="2" numFmtId="0" xfId="0" applyAlignment="1" applyFont="1">
      <alignment horizontal="left" readingOrder="0"/>
    </xf>
    <xf borderId="0" fillId="21" fontId="2" numFmtId="0" xfId="0" applyAlignment="1" applyFont="1">
      <alignment horizontal="left"/>
    </xf>
    <xf borderId="0" fillId="29" fontId="2" numFmtId="0" xfId="0" applyAlignment="1" applyFont="1">
      <alignment horizontal="left" readingOrder="0"/>
    </xf>
    <xf borderId="0" fillId="29" fontId="2" numFmtId="0" xfId="0" applyAlignment="1" applyFont="1">
      <alignment horizontal="left"/>
    </xf>
    <xf borderId="0" fillId="28" fontId="2" numFmtId="0" xfId="0" applyAlignment="1" applyFont="1">
      <alignment horizontal="left" readingOrder="0"/>
    </xf>
    <xf borderId="0" fillId="28" fontId="2" numFmtId="0" xfId="0" applyAlignment="1" applyFont="1">
      <alignment horizontal="left"/>
    </xf>
    <xf borderId="0" fillId="8" fontId="2" numFmtId="0" xfId="0" applyAlignment="1" applyFont="1">
      <alignment horizontal="left" readingOrder="0"/>
    </xf>
    <xf borderId="0" fillId="8" fontId="2" numFmtId="0" xfId="0" applyAlignment="1" applyFont="1">
      <alignment horizontal="left"/>
    </xf>
    <xf borderId="0" fillId="30" fontId="2" numFmtId="0" xfId="0" applyAlignment="1" applyFont="1">
      <alignment horizontal="left" readingOrder="0"/>
    </xf>
    <xf borderId="0" fillId="30" fontId="2" numFmtId="0" xfId="0" applyAlignment="1" applyFont="1">
      <alignment horizontal="left"/>
    </xf>
    <xf borderId="0" fillId="26" fontId="2" numFmtId="0" xfId="0" applyAlignment="1" applyFont="1">
      <alignment horizontal="left" readingOrder="0"/>
    </xf>
    <xf borderId="0" fillId="26" fontId="2" numFmtId="0" xfId="0" applyAlignment="1" applyFont="1">
      <alignment horizontal="left"/>
    </xf>
    <xf borderId="0" fillId="12" fontId="2" numFmtId="0" xfId="0" applyAlignment="1" applyFont="1">
      <alignment horizontal="left" readingOrder="0"/>
    </xf>
    <xf borderId="0" fillId="12" fontId="2" numFmtId="0" xfId="0" applyAlignment="1" applyFont="1">
      <alignment horizontal="left"/>
    </xf>
    <xf borderId="0" fillId="31" fontId="2" numFmtId="0" xfId="0" applyAlignment="1" applyFont="1">
      <alignment horizontal="left" readingOrder="0"/>
    </xf>
    <xf borderId="0" fillId="31" fontId="2" numFmtId="0" xfId="0" applyAlignment="1" applyFont="1">
      <alignment horizontal="left"/>
    </xf>
    <xf borderId="0" fillId="27" fontId="2" numFmtId="0" xfId="0" applyAlignment="1" applyFont="1">
      <alignment horizontal="left" readingOrder="0"/>
    </xf>
    <xf borderId="0" fillId="27" fontId="2" numFmtId="0" xfId="0" applyAlignment="1" applyFont="1">
      <alignment horizontal="left"/>
    </xf>
    <xf borderId="0" fillId="22" fontId="2" numFmtId="0" xfId="0" applyAlignment="1" applyFont="1">
      <alignment horizontal="left" readingOrder="0"/>
    </xf>
    <xf borderId="0" fillId="22" fontId="2" numFmtId="0" xfId="0" applyAlignment="1" applyFont="1">
      <alignment horizontal="left"/>
    </xf>
    <xf borderId="0" fillId="23" fontId="2" numFmtId="0" xfId="0" applyAlignment="1" applyFont="1">
      <alignment horizontal="left" readingOrder="0"/>
    </xf>
    <xf borderId="0" fillId="23" fontId="2" numFmtId="0" xfId="0" applyAlignment="1" applyFont="1">
      <alignment horizontal="left"/>
    </xf>
    <xf borderId="0" fillId="18" fontId="2" numFmtId="0" xfId="0" applyAlignment="1" applyFont="1">
      <alignment horizontal="left" readingOrder="0"/>
    </xf>
    <xf borderId="0" fillId="18" fontId="2" numFmtId="0" xfId="0" applyAlignment="1" applyFont="1">
      <alignment horizontal="left"/>
    </xf>
    <xf borderId="0" fillId="7" fontId="2" numFmtId="0" xfId="0" applyAlignment="1" applyFont="1">
      <alignment horizontal="left" readingOrder="0"/>
    </xf>
    <xf borderId="0" fillId="7" fontId="2" numFmtId="0" xfId="0" applyAlignment="1" applyFont="1">
      <alignment horizontal="left"/>
    </xf>
    <xf borderId="0" fillId="6" fontId="2" numFmtId="0" xfId="0" applyAlignment="1" applyFont="1">
      <alignment horizontal="left" readingOrder="0"/>
    </xf>
    <xf borderId="0" fillId="6" fontId="2" numFmtId="0" xfId="0" applyAlignment="1" applyFont="1">
      <alignment horizontal="left"/>
    </xf>
    <xf borderId="0" fillId="20" fontId="2" numFmtId="0" xfId="0" applyAlignment="1" applyFont="1">
      <alignment horizontal="left" readingOrder="0"/>
    </xf>
    <xf borderId="0" fillId="20" fontId="2" numFmtId="0" xfId="0" applyAlignment="1" applyFont="1">
      <alignment horizontal="left"/>
    </xf>
    <xf borderId="0" fillId="15" fontId="2" numFmtId="0" xfId="0" applyAlignment="1" applyFont="1">
      <alignment horizontal="left" readingOrder="0"/>
    </xf>
    <xf borderId="0" fillId="15" fontId="2" numFmtId="0" xfId="0" applyAlignment="1" applyFont="1">
      <alignment horizontal="left"/>
    </xf>
    <xf borderId="0" fillId="9" fontId="2" numFmtId="0" xfId="0" applyAlignment="1" applyFont="1">
      <alignment horizontal="left" readingOrder="0"/>
    </xf>
    <xf borderId="0" fillId="9" fontId="2" numFmtId="0" xfId="0" applyAlignment="1" applyFont="1">
      <alignment horizontal="left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32" fontId="2" numFmtId="0" xfId="0" applyAlignment="1" applyFont="1">
      <alignment horizontal="left" readingOrder="0"/>
    </xf>
    <xf borderId="0" fillId="32" fontId="2" numFmtId="0" xfId="0" applyAlignment="1" applyFont="1">
      <alignment horizontal="left"/>
    </xf>
    <xf borderId="0" fillId="16" fontId="2" numFmtId="0" xfId="0" applyAlignment="1" applyFont="1">
      <alignment horizontal="left" readingOrder="0"/>
    </xf>
    <xf borderId="0" fillId="16" fontId="2" numFmtId="0" xfId="0" applyAlignment="1" applyFont="1">
      <alignment horizontal="left"/>
    </xf>
    <xf borderId="0" fillId="11" fontId="2" numFmtId="0" xfId="0" applyAlignment="1" applyFont="1">
      <alignment horizontal="left" readingOrder="0"/>
    </xf>
    <xf borderId="0" fillId="11" fontId="2" numFmtId="0" xfId="0" applyAlignment="1" applyFont="1">
      <alignment horizontal="left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10" fontId="2" numFmtId="0" xfId="0" applyAlignment="1" applyFont="1">
      <alignment readingOrder="0"/>
    </xf>
    <xf borderId="0" fillId="10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quotePrefix="1" borderId="0" fillId="19" fontId="2" numFmtId="0" xfId="0" applyAlignment="1" applyFont="1">
      <alignment horizontal="right" readingOrder="0"/>
    </xf>
    <xf quotePrefix="1" borderId="0" fillId="24" fontId="2" numFmtId="0" xfId="0" applyAlignment="1" applyFont="1">
      <alignment horizontal="right" readingOrder="0"/>
    </xf>
    <xf quotePrefix="1" borderId="0" fillId="25" fontId="2" numFmtId="0" xfId="0" applyAlignment="1" applyFont="1">
      <alignment horizontal="right" readingOrder="0"/>
    </xf>
    <xf borderId="0" fillId="13" fontId="2" numFmtId="0" xfId="0" applyAlignment="1" applyFont="1">
      <alignment horizontal="right"/>
    </xf>
    <xf borderId="0" fillId="17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quotePrefix="1" borderId="0" fillId="8" fontId="2" numFmtId="0" xfId="0" applyAlignment="1" applyFont="1">
      <alignment horizontal="right" readingOrder="0"/>
    </xf>
    <xf borderId="0" fillId="31" fontId="2" numFmtId="0" xfId="0" applyAlignment="1" applyFont="1">
      <alignment horizontal="right"/>
    </xf>
    <xf borderId="0" fillId="27" fontId="2" numFmtId="0" xfId="0" applyAlignment="1" applyFont="1">
      <alignment horizontal="right"/>
    </xf>
    <xf quotePrefix="1" borderId="0" fillId="22" fontId="2" numFmtId="0" xfId="0" applyAlignment="1" applyFont="1">
      <alignment horizontal="right" readingOrder="0"/>
    </xf>
    <xf quotePrefix="1" borderId="0" fillId="23" fontId="2" numFmtId="0" xfId="0" applyAlignment="1" applyFont="1">
      <alignment horizontal="right" readingOrder="0"/>
    </xf>
    <xf quotePrefix="1" borderId="0" fillId="18" fontId="2" numFmtId="0" xfId="0" applyAlignment="1" applyFont="1">
      <alignment horizontal="right" readingOrder="0"/>
    </xf>
    <xf quotePrefix="1" borderId="0" fillId="7" fontId="2" numFmtId="0" xfId="0" applyAlignment="1" applyFont="1">
      <alignment horizontal="right" readingOrder="0"/>
    </xf>
    <xf quotePrefix="1" borderId="0" fillId="6" fontId="2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32" fontId="2" numFmtId="0" xfId="0" applyAlignment="1" applyFont="1">
      <alignment horizontal="right"/>
    </xf>
    <xf quotePrefix="1" borderId="0" fillId="16" fontId="2" numFmtId="0" xfId="0" applyAlignment="1" applyFont="1">
      <alignment horizontal="right" readingOrder="0"/>
    </xf>
    <xf quotePrefix="1" borderId="0" fillId="11" fontId="2" numFmtId="0" xfId="0" applyAlignment="1" applyFont="1">
      <alignment horizontal="right" readingOrder="0"/>
    </xf>
    <xf quotePrefix="1" borderId="0" fillId="5" fontId="2" numFmtId="0" xfId="0" applyAlignment="1" applyFont="1">
      <alignment horizontal="right" readingOrder="0"/>
    </xf>
    <xf borderId="0" fillId="2" fontId="2" numFmtId="0" xfId="0" applyAlignment="1" applyFont="1">
      <alignment horizontal="right"/>
    </xf>
    <xf borderId="0" fillId="10" fontId="2" numFmtId="0" xfId="0" applyAlignment="1" applyFont="1">
      <alignment horizontal="right"/>
    </xf>
    <xf borderId="0" fillId="3" fontId="2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0.75"/>
    <col customWidth="1" min="3" max="3" width="18.5"/>
    <col customWidth="1" min="4" max="4" width="6.63"/>
    <col customWidth="1" min="5" max="5" width="21.5"/>
    <col customWidth="1" min="6" max="6" width="6.63"/>
    <col customWidth="1" min="7" max="7" width="12.63"/>
    <col customWidth="1" min="8" max="8" width="16.63"/>
    <col customWidth="1" min="9" max="9" width="6.63"/>
    <col customWidth="1" min="10" max="10" width="16.63"/>
    <col customWidth="1" min="11" max="11" width="6.63"/>
    <col customWidth="1" min="12" max="12" width="12.63"/>
    <col customWidth="1" min="13" max="13" width="14.88"/>
    <col customWidth="1" min="14" max="14" width="18.0"/>
    <col customWidth="1" min="15" max="1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3</v>
      </c>
      <c r="J1" s="2" t="s">
        <v>7</v>
      </c>
      <c r="K1" s="1" t="s">
        <v>3</v>
      </c>
      <c r="L1" s="1" t="s">
        <v>5</v>
      </c>
      <c r="M1" s="3" t="s">
        <v>8</v>
      </c>
      <c r="N1" s="3" t="s">
        <v>9</v>
      </c>
      <c r="O1" s="1" t="s">
        <v>5</v>
      </c>
    </row>
    <row r="2">
      <c r="A2" s="4" t="s">
        <v>10</v>
      </c>
      <c r="B2" s="5">
        <v>666666.0</v>
      </c>
      <c r="C2" s="6">
        <v>48932.0</v>
      </c>
      <c r="D2" s="7">
        <f t="shared" ref="D2:D32" si="1">C2/SUM(C$2:C$32)</f>
        <v>0.000006139951261</v>
      </c>
      <c r="E2" s="8">
        <v>12.0</v>
      </c>
      <c r="F2" s="7">
        <f t="shared" ref="F2:F32" si="2">E2/SUM(E$2:E$32)</f>
        <v>0.000000001505751148</v>
      </c>
      <c r="G2" s="7">
        <f t="shared" ref="G2:G32" si="3">(E2-C2)/C2</f>
        <v>-0.9997547617</v>
      </c>
      <c r="H2" s="9">
        <v>1.4102426E7</v>
      </c>
      <c r="I2" s="10">
        <f t="shared" ref="I2:I32" si="4">H2/H$34</f>
        <v>0.02774548646</v>
      </c>
      <c r="J2" s="11">
        <v>1.3285215E7</v>
      </c>
      <c r="K2" s="7">
        <f t="shared" ref="K2:K32" si="5">J2/J$34</f>
        <v>0.02613768379</v>
      </c>
      <c r="L2" s="7">
        <f t="shared" ref="L2:L32" si="6">(K2-I2)/I2</f>
        <v>-0.05794826027</v>
      </c>
      <c r="M2" s="12">
        <f t="shared" ref="M2:M32" si="7">C2/H2</f>
        <v>0.003469757615</v>
      </c>
      <c r="N2" s="12">
        <f t="shared" ref="N2:N3" si="8">E2/J2</f>
        <v>0.0000009032597515</v>
      </c>
      <c r="O2" s="7">
        <f t="shared" ref="O2:O32" si="9">(N2-M2)/M2</f>
        <v>-0.9997396764</v>
      </c>
    </row>
    <row r="3">
      <c r="A3" s="13" t="s">
        <v>11</v>
      </c>
      <c r="B3" s="14" t="s">
        <v>12</v>
      </c>
      <c r="C3" s="6">
        <v>4765871.0</v>
      </c>
      <c r="D3" s="7">
        <f t="shared" si="1"/>
        <v>0.0005980179772</v>
      </c>
      <c r="E3" s="8">
        <v>4765871.0</v>
      </c>
      <c r="F3" s="7">
        <f t="shared" si="2"/>
        <v>0.0005980179774</v>
      </c>
      <c r="G3" s="7">
        <f t="shared" si="3"/>
        <v>0</v>
      </c>
      <c r="H3" s="9">
        <v>3.58694256E8</v>
      </c>
      <c r="I3" s="10">
        <f t="shared" si="4"/>
        <v>0.7057045805</v>
      </c>
      <c r="J3" s="9">
        <v>3.58694256E8</v>
      </c>
      <c r="K3" s="7">
        <f t="shared" si="5"/>
        <v>0.7057045777</v>
      </c>
      <c r="L3" s="7">
        <f t="shared" si="6"/>
        <v>-0.000000003934852957</v>
      </c>
      <c r="M3" s="12">
        <f t="shared" si="7"/>
        <v>0.01328672238</v>
      </c>
      <c r="N3" s="12">
        <f t="shared" si="8"/>
        <v>0.01328672238</v>
      </c>
      <c r="O3" s="7">
        <f t="shared" si="9"/>
        <v>0</v>
      </c>
    </row>
    <row r="4">
      <c r="A4" s="15" t="s">
        <v>13</v>
      </c>
      <c r="B4" s="16">
        <v>966496.0</v>
      </c>
      <c r="C4" s="6">
        <v>2862.0</v>
      </c>
      <c r="D4" s="7">
        <f t="shared" si="1"/>
        <v>0.0000003591216486</v>
      </c>
      <c r="E4" s="8">
        <v>0.0</v>
      </c>
      <c r="F4" s="7">
        <f t="shared" si="2"/>
        <v>0</v>
      </c>
      <c r="G4" s="7">
        <f t="shared" si="3"/>
        <v>-1</v>
      </c>
      <c r="H4" s="9">
        <v>55324.0</v>
      </c>
      <c r="I4" s="10">
        <f t="shared" si="4"/>
        <v>0.000108845903</v>
      </c>
      <c r="J4" s="17">
        <v>0.0</v>
      </c>
      <c r="K4" s="7">
        <f t="shared" si="5"/>
        <v>0</v>
      </c>
      <c r="L4" s="7">
        <f t="shared" si="6"/>
        <v>-1</v>
      </c>
      <c r="M4" s="12">
        <f t="shared" si="7"/>
        <v>0.05173161738</v>
      </c>
      <c r="N4" s="18">
        <v>0.0</v>
      </c>
      <c r="O4" s="7">
        <f t="shared" si="9"/>
        <v>-1</v>
      </c>
    </row>
    <row r="5">
      <c r="A5" s="19" t="s">
        <v>14</v>
      </c>
      <c r="B5" s="20">
        <v>320087.0</v>
      </c>
      <c r="C5" s="6">
        <v>32482.0</v>
      </c>
      <c r="D5" s="7">
        <f t="shared" si="1"/>
        <v>0.000004075817397</v>
      </c>
      <c r="E5" s="8">
        <v>7.0</v>
      </c>
      <c r="F5" s="7">
        <f t="shared" si="2"/>
        <v>0.0000000008783548362</v>
      </c>
      <c r="G5" s="7">
        <f t="shared" si="3"/>
        <v>-0.999784496</v>
      </c>
      <c r="H5" s="9">
        <v>226104.0</v>
      </c>
      <c r="I5" s="10">
        <f t="shared" si="4"/>
        <v>0.0004448429987</v>
      </c>
      <c r="J5" s="9">
        <v>69.0</v>
      </c>
      <c r="K5" s="7">
        <f t="shared" si="5"/>
        <v>0.0000001357524272</v>
      </c>
      <c r="L5" s="7">
        <f t="shared" si="6"/>
        <v>-0.9996948307</v>
      </c>
      <c r="M5" s="12">
        <f t="shared" si="7"/>
        <v>0.1436595549</v>
      </c>
      <c r="N5" s="12">
        <f>E5/J5</f>
        <v>0.1014492754</v>
      </c>
      <c r="O5" s="7">
        <f t="shared" si="9"/>
        <v>-0.2938215948</v>
      </c>
    </row>
    <row r="6">
      <c r="A6" s="21" t="s">
        <v>15</v>
      </c>
      <c r="B6" s="22" t="s">
        <v>16</v>
      </c>
      <c r="C6" s="6">
        <v>472325.0</v>
      </c>
      <c r="D6" s="7">
        <f t="shared" si="1"/>
        <v>0.00005926699255</v>
      </c>
      <c r="E6" s="8">
        <v>0.0</v>
      </c>
      <c r="F6" s="7">
        <f t="shared" si="2"/>
        <v>0</v>
      </c>
      <c r="G6" s="7">
        <f t="shared" si="3"/>
        <v>-1</v>
      </c>
      <c r="H6" s="9">
        <v>608518.0</v>
      </c>
      <c r="I6" s="10">
        <f t="shared" si="4"/>
        <v>0.001197214432</v>
      </c>
      <c r="J6" s="17">
        <v>0.0</v>
      </c>
      <c r="K6" s="7">
        <f t="shared" si="5"/>
        <v>0</v>
      </c>
      <c r="L6" s="7">
        <f t="shared" si="6"/>
        <v>-1</v>
      </c>
      <c r="M6" s="12">
        <f t="shared" si="7"/>
        <v>0.7761890363</v>
      </c>
      <c r="N6" s="18">
        <v>0.0</v>
      </c>
      <c r="O6" s="7">
        <f t="shared" si="9"/>
        <v>-1</v>
      </c>
    </row>
    <row r="7">
      <c r="A7" s="23" t="s">
        <v>17</v>
      </c>
      <c r="B7" s="24" t="s">
        <v>18</v>
      </c>
      <c r="C7" s="6">
        <v>3.3206616E7</v>
      </c>
      <c r="D7" s="7">
        <f t="shared" si="1"/>
        <v>0.004166741678</v>
      </c>
      <c r="E7" s="8">
        <v>2863610.0</v>
      </c>
      <c r="F7" s="7">
        <f t="shared" si="2"/>
        <v>0.0003593236704</v>
      </c>
      <c r="G7" s="7">
        <f t="shared" si="3"/>
        <v>-0.9137638716</v>
      </c>
      <c r="H7" s="9">
        <v>1.5671113E7</v>
      </c>
      <c r="I7" s="10">
        <f t="shared" si="4"/>
        <v>0.03083176282</v>
      </c>
      <c r="J7" s="9">
        <v>6577701.0</v>
      </c>
      <c r="K7" s="7">
        <f t="shared" si="5"/>
        <v>0.01294114313</v>
      </c>
      <c r="L7" s="7">
        <f t="shared" si="6"/>
        <v>-0.5802658705</v>
      </c>
      <c r="M7" s="12">
        <f t="shared" si="7"/>
        <v>2.118969852</v>
      </c>
      <c r="N7" s="12">
        <f t="shared" ref="N7:N32" si="10">E7/J7</f>
        <v>0.4353511964</v>
      </c>
      <c r="O7" s="7">
        <f t="shared" si="9"/>
        <v>-0.794545828</v>
      </c>
    </row>
    <row r="8">
      <c r="A8" s="25" t="s">
        <v>19</v>
      </c>
      <c r="B8" s="26" t="s">
        <v>20</v>
      </c>
      <c r="C8" s="6">
        <v>294010.0</v>
      </c>
      <c r="D8" s="7">
        <f t="shared" si="1"/>
        <v>0.0000368921579</v>
      </c>
      <c r="E8" s="8">
        <v>296787.0</v>
      </c>
      <c r="F8" s="7">
        <f t="shared" si="2"/>
        <v>0.00003724061383</v>
      </c>
      <c r="G8" s="7">
        <f t="shared" si="3"/>
        <v>0.009445256964</v>
      </c>
      <c r="H8" s="9">
        <v>105502.0</v>
      </c>
      <c r="I8" s="10">
        <f t="shared" si="4"/>
        <v>0.0002075674294</v>
      </c>
      <c r="J8" s="9">
        <v>179112.0</v>
      </c>
      <c r="K8" s="7">
        <f t="shared" si="5"/>
        <v>0.0003523896918</v>
      </c>
      <c r="L8" s="7">
        <f t="shared" si="6"/>
        <v>0.697711885</v>
      </c>
      <c r="M8" s="12">
        <f t="shared" si="7"/>
        <v>2.786771815</v>
      </c>
      <c r="N8" s="12">
        <f t="shared" si="10"/>
        <v>1.656991156</v>
      </c>
      <c r="O8" s="7">
        <f t="shared" si="9"/>
        <v>-0.4054083841</v>
      </c>
    </row>
    <row r="9">
      <c r="A9" s="27" t="s">
        <v>21</v>
      </c>
      <c r="B9" s="28">
        <v>963296.0</v>
      </c>
      <c r="C9" s="6">
        <v>5242640.0</v>
      </c>
      <c r="D9" s="7">
        <f t="shared" si="1"/>
        <v>0.0006578425995</v>
      </c>
      <c r="E9" s="8">
        <v>1371223.0</v>
      </c>
      <c r="F9" s="7">
        <f t="shared" si="2"/>
        <v>0.0001720600505</v>
      </c>
      <c r="G9" s="7">
        <f t="shared" si="3"/>
        <v>-0.7384479957</v>
      </c>
      <c r="H9" s="9">
        <v>1574862.0</v>
      </c>
      <c r="I9" s="10">
        <f t="shared" si="4"/>
        <v>0.003098425214</v>
      </c>
      <c r="J9" s="9">
        <v>3395724.0</v>
      </c>
      <c r="K9" s="7">
        <f t="shared" si="5"/>
        <v>0.006680837318</v>
      </c>
      <c r="L9" s="7">
        <f t="shared" si="6"/>
        <v>1.156204154</v>
      </c>
      <c r="M9" s="12">
        <f t="shared" si="7"/>
        <v>3.328951997</v>
      </c>
      <c r="N9" s="12">
        <f t="shared" si="10"/>
        <v>0.4038087312</v>
      </c>
      <c r="O9" s="7">
        <f t="shared" si="9"/>
        <v>-0.8786979411</v>
      </c>
    </row>
    <row r="10">
      <c r="A10" s="29" t="s">
        <v>22</v>
      </c>
      <c r="B10" s="30" t="s">
        <v>23</v>
      </c>
      <c r="C10" s="6">
        <v>3.1099328E7</v>
      </c>
      <c r="D10" s="7">
        <f t="shared" si="1"/>
        <v>0.003902320735</v>
      </c>
      <c r="E10" s="8">
        <v>4036877.0</v>
      </c>
      <c r="F10" s="7">
        <f t="shared" si="2"/>
        <v>0.000506544348</v>
      </c>
      <c r="G10" s="7">
        <f t="shared" si="3"/>
        <v>-0.8701940762</v>
      </c>
      <c r="H10" s="9">
        <v>8476882.0</v>
      </c>
      <c r="I10" s="10">
        <f t="shared" si="4"/>
        <v>0.01667764218</v>
      </c>
      <c r="J10" s="9">
        <v>3368368.0</v>
      </c>
      <c r="K10" s="7">
        <f t="shared" si="5"/>
        <v>0.006627016399</v>
      </c>
      <c r="L10" s="7">
        <f t="shared" si="6"/>
        <v>-0.6026406895</v>
      </c>
      <c r="M10" s="12">
        <f t="shared" si="7"/>
        <v>3.668722533</v>
      </c>
      <c r="N10" s="12">
        <f t="shared" si="10"/>
        <v>1.198466735</v>
      </c>
      <c r="O10" s="7">
        <f t="shared" si="9"/>
        <v>-0.6733285975</v>
      </c>
    </row>
    <row r="11">
      <c r="A11" s="31" t="s">
        <v>24</v>
      </c>
      <c r="B11" s="32" t="s">
        <v>25</v>
      </c>
      <c r="C11" s="6">
        <v>1.3557189E7</v>
      </c>
      <c r="D11" s="7">
        <f t="shared" si="1"/>
        <v>0.001701146074</v>
      </c>
      <c r="E11" s="8">
        <v>2715226.0</v>
      </c>
      <c r="F11" s="7">
        <f t="shared" si="2"/>
        <v>0.0003407045555</v>
      </c>
      <c r="G11" s="7">
        <f t="shared" si="3"/>
        <v>-0.7997205763</v>
      </c>
      <c r="H11" s="9">
        <v>2962540.0</v>
      </c>
      <c r="I11" s="10">
        <f t="shared" si="4"/>
        <v>0.005828579669</v>
      </c>
      <c r="J11" s="9">
        <v>1436536.0</v>
      </c>
      <c r="K11" s="7">
        <f t="shared" si="5"/>
        <v>0.002826278967</v>
      </c>
      <c r="L11" s="7">
        <f t="shared" si="6"/>
        <v>-0.5150998824</v>
      </c>
      <c r="M11" s="12">
        <f t="shared" si="7"/>
        <v>4.576204541</v>
      </c>
      <c r="N11" s="12">
        <f t="shared" si="10"/>
        <v>1.890120401</v>
      </c>
      <c r="O11" s="7">
        <f t="shared" si="9"/>
        <v>-0.5869676751</v>
      </c>
    </row>
    <row r="12">
      <c r="A12" s="33" t="s">
        <v>26</v>
      </c>
      <c r="B12" s="34">
        <v>969600.0</v>
      </c>
      <c r="C12" s="6">
        <v>19966.0</v>
      </c>
      <c r="D12" s="7">
        <f t="shared" si="1"/>
        <v>0.00000250531895</v>
      </c>
      <c r="E12" s="8">
        <v>11603.0</v>
      </c>
      <c r="F12" s="7">
        <f t="shared" si="2"/>
        <v>0.000001455935881</v>
      </c>
      <c r="G12" s="7">
        <f t="shared" si="3"/>
        <v>-0.4188620655</v>
      </c>
      <c r="H12" s="9">
        <v>2423.0</v>
      </c>
      <c r="I12" s="10">
        <f t="shared" si="4"/>
        <v>0.000004767074381</v>
      </c>
      <c r="J12" s="9">
        <v>5452.0</v>
      </c>
      <c r="K12" s="7">
        <f t="shared" si="5"/>
        <v>0.00001072640917</v>
      </c>
      <c r="L12" s="7">
        <f t="shared" si="6"/>
        <v>1.250103169</v>
      </c>
      <c r="M12" s="12">
        <f t="shared" si="7"/>
        <v>8.240198102</v>
      </c>
      <c r="N12" s="12">
        <f t="shared" si="10"/>
        <v>2.128209831</v>
      </c>
      <c r="O12" s="7">
        <f t="shared" si="9"/>
        <v>-0.7417283171</v>
      </c>
    </row>
    <row r="13">
      <c r="A13" s="35" t="s">
        <v>27</v>
      </c>
      <c r="B13" s="36" t="s">
        <v>28</v>
      </c>
      <c r="C13" s="6">
        <v>1.01533798E8</v>
      </c>
      <c r="D13" s="7">
        <f t="shared" si="1"/>
        <v>0.01274038607</v>
      </c>
      <c r="E13" s="8">
        <v>5.7562195E7</v>
      </c>
      <c r="F13" s="7">
        <f t="shared" si="2"/>
        <v>0.007222861766</v>
      </c>
      <c r="G13" s="7">
        <f t="shared" si="3"/>
        <v>-0.4330735565</v>
      </c>
      <c r="H13" s="9">
        <v>7655478.0</v>
      </c>
      <c r="I13" s="10">
        <f t="shared" si="4"/>
        <v>0.0150615902</v>
      </c>
      <c r="J13" s="9">
        <v>5987781.0</v>
      </c>
      <c r="K13" s="7">
        <f t="shared" si="5"/>
        <v>0.0117805189</v>
      </c>
      <c r="L13" s="7">
        <f t="shared" si="6"/>
        <v>-0.2178436178</v>
      </c>
      <c r="M13" s="12">
        <f t="shared" si="7"/>
        <v>13.26289462</v>
      </c>
      <c r="N13" s="12">
        <f t="shared" si="10"/>
        <v>9.613276604</v>
      </c>
      <c r="O13" s="7">
        <f t="shared" si="9"/>
        <v>-0.2751750747</v>
      </c>
    </row>
    <row r="14">
      <c r="A14" s="37" t="s">
        <v>29</v>
      </c>
      <c r="B14" s="38" t="s">
        <v>30</v>
      </c>
      <c r="C14" s="6">
        <v>5.38841614E8</v>
      </c>
      <c r="D14" s="7">
        <f t="shared" si="1"/>
        <v>0.06761344821</v>
      </c>
      <c r="E14" s="8">
        <v>6.17667374E8</v>
      </c>
      <c r="F14" s="7">
        <f t="shared" si="2"/>
        <v>0.07750444645</v>
      </c>
      <c r="G14" s="7">
        <f t="shared" si="3"/>
        <v>0.1462874395</v>
      </c>
      <c r="H14" s="9">
        <v>2.1976494E7</v>
      </c>
      <c r="I14" s="10">
        <f t="shared" si="4"/>
        <v>0.04323713642</v>
      </c>
      <c r="J14" s="9">
        <v>2.5610018E7</v>
      </c>
      <c r="K14" s="7">
        <f t="shared" si="5"/>
        <v>0.05038582758</v>
      </c>
      <c r="L14" s="7">
        <f t="shared" si="6"/>
        <v>0.1653368321</v>
      </c>
      <c r="M14" s="12">
        <f t="shared" si="7"/>
        <v>24.51899807</v>
      </c>
      <c r="N14" s="12">
        <f t="shared" si="10"/>
        <v>24.11819367</v>
      </c>
      <c r="O14" s="7">
        <f t="shared" si="9"/>
        <v>-0.01634668761</v>
      </c>
    </row>
    <row r="15">
      <c r="A15" s="39" t="s">
        <v>31</v>
      </c>
      <c r="B15" s="40" t="s">
        <v>32</v>
      </c>
      <c r="C15" s="6">
        <v>1.9493603E7</v>
      </c>
      <c r="D15" s="7">
        <f t="shared" si="1"/>
        <v>0.002446042923</v>
      </c>
      <c r="E15" s="8">
        <v>8010125.0</v>
      </c>
      <c r="F15" s="7">
        <f t="shared" si="2"/>
        <v>0.001005104576</v>
      </c>
      <c r="G15" s="7">
        <f t="shared" si="3"/>
        <v>-0.5890895593</v>
      </c>
      <c r="H15" s="9">
        <v>582793.0</v>
      </c>
      <c r="I15" s="10">
        <f t="shared" si="4"/>
        <v>0.001146602385</v>
      </c>
      <c r="J15" s="9">
        <v>744846.0</v>
      </c>
      <c r="K15" s="7">
        <f t="shared" si="5"/>
        <v>0.001465429744</v>
      </c>
      <c r="L15" s="7">
        <f t="shared" si="6"/>
        <v>0.2780627033</v>
      </c>
      <c r="M15" s="12">
        <f t="shared" si="7"/>
        <v>33.44858809</v>
      </c>
      <c r="N15" s="12">
        <f t="shared" si="10"/>
        <v>10.75406863</v>
      </c>
      <c r="O15" s="7">
        <f t="shared" si="9"/>
        <v>-0.6784896093</v>
      </c>
    </row>
    <row r="16">
      <c r="A16" s="41" t="s">
        <v>33</v>
      </c>
      <c r="B16" s="42" t="s">
        <v>34</v>
      </c>
      <c r="C16" s="6">
        <v>4.4889206E7</v>
      </c>
      <c r="D16" s="7">
        <f t="shared" si="1"/>
        <v>0.005632664453</v>
      </c>
      <c r="E16" s="8">
        <v>1.1632335E7</v>
      </c>
      <c r="F16" s="7">
        <f t="shared" si="2"/>
        <v>0.001459616815</v>
      </c>
      <c r="G16" s="7">
        <f t="shared" si="3"/>
        <v>-0.7408656549</v>
      </c>
      <c r="H16" s="9">
        <v>1196376.0</v>
      </c>
      <c r="I16" s="10">
        <f t="shared" si="4"/>
        <v>0.002353781832</v>
      </c>
      <c r="J16" s="9">
        <v>1303294.0</v>
      </c>
      <c r="K16" s="7">
        <f t="shared" si="5"/>
        <v>0.002564135128</v>
      </c>
      <c r="L16" s="7">
        <f t="shared" si="6"/>
        <v>0.08936822109</v>
      </c>
      <c r="M16" s="12">
        <f t="shared" si="7"/>
        <v>37.52098504</v>
      </c>
      <c r="N16" s="12">
        <f t="shared" si="10"/>
        <v>8.925334575</v>
      </c>
      <c r="O16" s="7">
        <f t="shared" si="9"/>
        <v>-0.7621241936</v>
      </c>
    </row>
    <row r="17">
      <c r="A17" s="43" t="s">
        <v>35</v>
      </c>
      <c r="B17" s="44" t="s">
        <v>36</v>
      </c>
      <c r="C17" s="6">
        <v>3.57222724E8</v>
      </c>
      <c r="D17" s="7">
        <f t="shared" si="1"/>
        <v>0.04482404387</v>
      </c>
      <c r="E17" s="8">
        <v>3.0107409E8</v>
      </c>
      <c r="F17" s="7">
        <f t="shared" si="2"/>
        <v>0.03777855472</v>
      </c>
      <c r="G17" s="7">
        <f t="shared" si="3"/>
        <v>-0.1571810252</v>
      </c>
      <c r="H17" s="9">
        <v>8970583.0</v>
      </c>
      <c r="I17" s="10">
        <f t="shared" si="4"/>
        <v>0.01764896261</v>
      </c>
      <c r="J17" s="9">
        <v>9371000.0</v>
      </c>
      <c r="K17" s="7">
        <f t="shared" si="5"/>
        <v>0.01843675355</v>
      </c>
      <c r="L17" s="7">
        <f t="shared" si="6"/>
        <v>0.04463667112</v>
      </c>
      <c r="M17" s="12">
        <f t="shared" si="7"/>
        <v>39.8215728</v>
      </c>
      <c r="N17" s="12">
        <f t="shared" si="10"/>
        <v>32.12827767</v>
      </c>
      <c r="O17" s="7">
        <f t="shared" si="9"/>
        <v>-0.1931941557</v>
      </c>
    </row>
    <row r="18">
      <c r="A18" s="45" t="s">
        <v>37</v>
      </c>
      <c r="B18" s="46" t="s">
        <v>38</v>
      </c>
      <c r="C18" s="6">
        <v>3.55558534E8</v>
      </c>
      <c r="D18" s="7">
        <f t="shared" si="1"/>
        <v>0.04461522254</v>
      </c>
      <c r="E18" s="8">
        <v>3.8852989E7</v>
      </c>
      <c r="F18" s="7">
        <f t="shared" si="2"/>
        <v>0.004875244399</v>
      </c>
      <c r="G18" s="7">
        <f t="shared" si="3"/>
        <v>-0.8907268838</v>
      </c>
      <c r="H18" s="9">
        <v>7461068.0</v>
      </c>
      <c r="I18" s="10">
        <f t="shared" si="4"/>
        <v>0.01467910281</v>
      </c>
      <c r="J18" s="9">
        <v>8097426.0</v>
      </c>
      <c r="K18" s="7">
        <f t="shared" si="5"/>
        <v>0.01593109034</v>
      </c>
      <c r="L18" s="7">
        <f t="shared" si="6"/>
        <v>0.08529046621</v>
      </c>
      <c r="M18" s="12">
        <f t="shared" si="7"/>
        <v>47.65517939</v>
      </c>
      <c r="N18" s="12">
        <f t="shared" si="10"/>
        <v>4.798190067</v>
      </c>
      <c r="O18" s="7">
        <f t="shared" si="9"/>
        <v>-0.8993144055</v>
      </c>
    </row>
    <row r="19">
      <c r="A19" s="47" t="s">
        <v>39</v>
      </c>
      <c r="B19" s="48" t="s">
        <v>40</v>
      </c>
      <c r="C19" s="6">
        <v>3.94987122E8</v>
      </c>
      <c r="D19" s="7">
        <f t="shared" si="1"/>
        <v>0.04956269267</v>
      </c>
      <c r="E19" s="8">
        <v>3.70171972E8</v>
      </c>
      <c r="F19" s="7">
        <f t="shared" si="2"/>
        <v>0.04644890598</v>
      </c>
      <c r="G19" s="7">
        <f t="shared" si="3"/>
        <v>-0.06282521282</v>
      </c>
      <c r="H19" s="9">
        <v>7520522.0</v>
      </c>
      <c r="I19" s="10">
        <f t="shared" si="4"/>
        <v>0.01479607419</v>
      </c>
      <c r="J19" s="9">
        <v>6789874.0</v>
      </c>
      <c r="K19" s="7">
        <f t="shared" si="5"/>
        <v>0.01335857791</v>
      </c>
      <c r="L19" s="7">
        <f t="shared" si="6"/>
        <v>-0.09715389792</v>
      </c>
      <c r="M19" s="12">
        <f t="shared" si="7"/>
        <v>52.52123749</v>
      </c>
      <c r="N19" s="12">
        <f t="shared" si="10"/>
        <v>54.51823878</v>
      </c>
      <c r="O19" s="7">
        <f t="shared" si="9"/>
        <v>0.03802273869</v>
      </c>
    </row>
    <row r="20">
      <c r="A20" s="49" t="s">
        <v>41</v>
      </c>
      <c r="B20" s="50" t="s">
        <v>42</v>
      </c>
      <c r="C20" s="6">
        <v>1.6046264E7</v>
      </c>
      <c r="D20" s="7">
        <f t="shared" si="1"/>
        <v>0.002013473369</v>
      </c>
      <c r="E20" s="8">
        <v>7223683.0</v>
      </c>
      <c r="F20" s="7">
        <f t="shared" si="2"/>
        <v>0.0009064224141</v>
      </c>
      <c r="G20" s="7">
        <f t="shared" si="3"/>
        <v>-0.5498215036</v>
      </c>
      <c r="H20" s="9">
        <v>248189.0</v>
      </c>
      <c r="I20" s="10">
        <f t="shared" si="4"/>
        <v>0.0004882936127</v>
      </c>
      <c r="J20" s="9">
        <v>228751.0</v>
      </c>
      <c r="K20" s="7">
        <f t="shared" si="5"/>
        <v>0.0004500507749</v>
      </c>
      <c r="L20" s="7">
        <f t="shared" si="6"/>
        <v>-0.07831934896</v>
      </c>
      <c r="M20" s="12">
        <f t="shared" si="7"/>
        <v>64.65340527</v>
      </c>
      <c r="N20" s="12">
        <f t="shared" si="10"/>
        <v>31.57880403</v>
      </c>
      <c r="O20" s="7">
        <f t="shared" si="9"/>
        <v>-0.5115678146</v>
      </c>
    </row>
    <row r="21">
      <c r="A21" s="51" t="s">
        <v>43</v>
      </c>
      <c r="B21" s="52" t="s">
        <v>44</v>
      </c>
      <c r="C21" s="6">
        <v>6.24112817E8</v>
      </c>
      <c r="D21" s="7">
        <f t="shared" si="1"/>
        <v>0.07831321585</v>
      </c>
      <c r="E21" s="8">
        <v>8.45933251E8</v>
      </c>
      <c r="F21" s="7">
        <f t="shared" si="2"/>
        <v>0.1061470803</v>
      </c>
      <c r="G21" s="7">
        <f t="shared" si="3"/>
        <v>0.3554172066</v>
      </c>
      <c r="H21" s="9">
        <v>7927053.0</v>
      </c>
      <c r="I21" s="10">
        <f t="shared" si="4"/>
        <v>0.01559589405</v>
      </c>
      <c r="J21" s="9">
        <v>1.0813748E7</v>
      </c>
      <c r="K21" s="7">
        <f t="shared" si="5"/>
        <v>0.02127525417</v>
      </c>
      <c r="L21" s="7">
        <f t="shared" si="6"/>
        <v>0.3641573934</v>
      </c>
      <c r="M21" s="12">
        <f t="shared" si="7"/>
        <v>78.73201012</v>
      </c>
      <c r="N21" s="12">
        <f t="shared" si="10"/>
        <v>78.22757207</v>
      </c>
      <c r="O21" s="7">
        <f t="shared" si="9"/>
        <v>-0.006407026171</v>
      </c>
    </row>
    <row r="22">
      <c r="A22" s="53" t="s">
        <v>45</v>
      </c>
      <c r="B22" s="54">
        <v>329632.0</v>
      </c>
      <c r="C22" s="6">
        <v>217493.0</v>
      </c>
      <c r="D22" s="7">
        <f t="shared" si="1"/>
        <v>0.00002729086119</v>
      </c>
      <c r="E22" s="8">
        <v>498.0</v>
      </c>
      <c r="F22" s="7">
        <f t="shared" si="2"/>
        <v>0.00000006248867263</v>
      </c>
      <c r="G22" s="7">
        <f t="shared" si="3"/>
        <v>-0.9977102711</v>
      </c>
      <c r="H22" s="9">
        <v>2659.0</v>
      </c>
      <c r="I22" s="10">
        <f t="shared" si="4"/>
        <v>0.000005231387032</v>
      </c>
      <c r="J22" s="9">
        <v>82.0</v>
      </c>
      <c r="K22" s="7">
        <f t="shared" si="5"/>
        <v>0.0000001613289714</v>
      </c>
      <c r="L22" s="7">
        <f t="shared" si="6"/>
        <v>-0.969161339</v>
      </c>
      <c r="M22" s="12">
        <f t="shared" si="7"/>
        <v>81.79503573</v>
      </c>
      <c r="N22" s="12">
        <f t="shared" si="10"/>
        <v>6.073170732</v>
      </c>
      <c r="O22" s="7">
        <f t="shared" si="9"/>
        <v>-0.925751353</v>
      </c>
    </row>
    <row r="23">
      <c r="A23" s="55" t="s">
        <v>46</v>
      </c>
      <c r="B23" s="56" t="s">
        <v>47</v>
      </c>
      <c r="C23" s="6">
        <v>1.75736638E8</v>
      </c>
      <c r="D23" s="7">
        <f t="shared" si="1"/>
        <v>0.02205130369</v>
      </c>
      <c r="E23" s="8">
        <v>1.61123565E8</v>
      </c>
      <c r="F23" s="7">
        <f t="shared" si="2"/>
        <v>0.02021766608</v>
      </c>
      <c r="G23" s="7">
        <f t="shared" si="3"/>
        <v>-0.08315325231</v>
      </c>
      <c r="H23" s="9">
        <v>2013837.0</v>
      </c>
      <c r="I23" s="10">
        <f t="shared" si="4"/>
        <v>0.003962076257</v>
      </c>
      <c r="J23" s="9">
        <v>7958624.0</v>
      </c>
      <c r="K23" s="7">
        <f t="shared" si="5"/>
        <v>0.01565800761</v>
      </c>
      <c r="L23" s="7">
        <f t="shared" si="6"/>
        <v>2.951970278</v>
      </c>
      <c r="M23" s="12">
        <f t="shared" si="7"/>
        <v>87.26457901</v>
      </c>
      <c r="N23" s="12">
        <f t="shared" si="10"/>
        <v>20.24515356</v>
      </c>
      <c r="O23" s="7">
        <f t="shared" si="9"/>
        <v>-0.7680026216</v>
      </c>
    </row>
    <row r="24">
      <c r="A24" s="57" t="s">
        <v>48</v>
      </c>
      <c r="B24" s="58" t="s">
        <v>49</v>
      </c>
      <c r="C24" s="6">
        <v>4.64859929E8</v>
      </c>
      <c r="D24" s="7">
        <f t="shared" si="1"/>
        <v>0.05833028095</v>
      </c>
      <c r="E24" s="8">
        <v>6.76297858E8</v>
      </c>
      <c r="F24" s="7">
        <f t="shared" si="2"/>
        <v>0.08486135633</v>
      </c>
      <c r="G24" s="7">
        <f t="shared" si="3"/>
        <v>0.4548422349</v>
      </c>
      <c r="H24" s="9">
        <v>5271902.0</v>
      </c>
      <c r="I24" s="10">
        <f t="shared" si="4"/>
        <v>0.01037207964</v>
      </c>
      <c r="J24" s="9">
        <v>5741154.0</v>
      </c>
      <c r="K24" s="7">
        <f t="shared" si="5"/>
        <v>0.01129529841</v>
      </c>
      <c r="L24" s="7">
        <f t="shared" si="6"/>
        <v>0.08900999628</v>
      </c>
      <c r="M24" s="12">
        <f t="shared" si="7"/>
        <v>88.17689119</v>
      </c>
      <c r="N24" s="12">
        <f t="shared" si="10"/>
        <v>117.7982437</v>
      </c>
      <c r="O24" s="7">
        <f t="shared" si="9"/>
        <v>0.3359310145</v>
      </c>
    </row>
    <row r="25">
      <c r="A25" s="59" t="s">
        <v>50</v>
      </c>
      <c r="B25" s="60" t="s">
        <v>51</v>
      </c>
      <c r="C25" s="6">
        <v>1.540571421E9</v>
      </c>
      <c r="D25" s="7">
        <f t="shared" si="1"/>
        <v>0.1933097654</v>
      </c>
      <c r="E25" s="8">
        <v>2.249355298E9</v>
      </c>
      <c r="F25" s="7">
        <f t="shared" si="2"/>
        <v>0.2822474435</v>
      </c>
      <c r="G25" s="7">
        <f t="shared" si="3"/>
        <v>0.4600785574</v>
      </c>
      <c r="H25" s="9">
        <v>1.7087855E7</v>
      </c>
      <c r="I25" s="10">
        <f t="shared" si="4"/>
        <v>0.03361909855</v>
      </c>
      <c r="J25" s="9">
        <v>2.0589966E7</v>
      </c>
      <c r="K25" s="7">
        <f t="shared" si="5"/>
        <v>0.04050924434</v>
      </c>
      <c r="L25" s="7">
        <f t="shared" si="6"/>
        <v>0.2049473687</v>
      </c>
      <c r="M25" s="12">
        <f t="shared" si="7"/>
        <v>90.15592776</v>
      </c>
      <c r="N25" s="12">
        <f t="shared" si="10"/>
        <v>109.2452167</v>
      </c>
      <c r="O25" s="7">
        <f t="shared" si="9"/>
        <v>0.2117363709</v>
      </c>
    </row>
    <row r="26">
      <c r="A26" s="61" t="s">
        <v>52</v>
      </c>
      <c r="B26" s="62" t="s">
        <v>53</v>
      </c>
      <c r="C26" s="6">
        <v>8.6643421E7</v>
      </c>
      <c r="D26" s="7">
        <f t="shared" si="1"/>
        <v>0.01087195255</v>
      </c>
      <c r="E26" s="63">
        <v>2.6712471E7</v>
      </c>
      <c r="F26" s="7">
        <f t="shared" si="2"/>
        <v>0.003351861156</v>
      </c>
      <c r="G26" s="7">
        <f t="shared" si="3"/>
        <v>-0.6916964878</v>
      </c>
      <c r="H26" s="9">
        <v>879665.0</v>
      </c>
      <c r="I26" s="10">
        <f t="shared" si="4"/>
        <v>0.001730676222</v>
      </c>
      <c r="J26" s="9">
        <v>577842.0</v>
      </c>
      <c r="K26" s="7">
        <f t="shared" si="5"/>
        <v>0.001136861652</v>
      </c>
      <c r="L26" s="7">
        <f t="shared" si="6"/>
        <v>-0.3431113006</v>
      </c>
      <c r="M26" s="12">
        <f t="shared" si="7"/>
        <v>98.49592856</v>
      </c>
      <c r="N26" s="12">
        <f t="shared" si="10"/>
        <v>46.22798447</v>
      </c>
      <c r="O26" s="7">
        <f t="shared" si="9"/>
        <v>-0.5306609609</v>
      </c>
    </row>
    <row r="27">
      <c r="A27" s="64" t="s">
        <v>54</v>
      </c>
      <c r="B27" s="65" t="s">
        <v>55</v>
      </c>
      <c r="C27" s="6">
        <v>1.96956758E8</v>
      </c>
      <c r="D27" s="7">
        <f t="shared" si="1"/>
        <v>0.02471398869</v>
      </c>
      <c r="E27" s="8">
        <v>4.768965E7</v>
      </c>
      <c r="F27" s="7">
        <f t="shared" si="2"/>
        <v>0.005984062102</v>
      </c>
      <c r="G27" s="7">
        <f t="shared" si="3"/>
        <v>-0.7578674097</v>
      </c>
      <c r="H27" s="9">
        <v>1739374.0</v>
      </c>
      <c r="I27" s="10">
        <f t="shared" si="4"/>
        <v>0.003422090481</v>
      </c>
      <c r="J27" s="9">
        <v>692327.0</v>
      </c>
      <c r="K27" s="7">
        <f t="shared" si="5"/>
        <v>0.001362102473</v>
      </c>
      <c r="L27" s="7">
        <f t="shared" si="6"/>
        <v>-0.601967721</v>
      </c>
      <c r="M27" s="12">
        <f t="shared" si="7"/>
        <v>113.2342774</v>
      </c>
      <c r="N27" s="12">
        <f t="shared" si="10"/>
        <v>68.88312893</v>
      </c>
      <c r="O27" s="7">
        <f t="shared" si="9"/>
        <v>-0.3916759968</v>
      </c>
    </row>
    <row r="28">
      <c r="A28" s="66" t="s">
        <v>56</v>
      </c>
      <c r="B28" s="67" t="s">
        <v>57</v>
      </c>
      <c r="C28" s="6">
        <v>3.09651457E8</v>
      </c>
      <c r="D28" s="7">
        <f t="shared" si="1"/>
        <v>0.03885483639</v>
      </c>
      <c r="E28" s="8">
        <v>1.74562949E8</v>
      </c>
      <c r="F28" s="7">
        <f t="shared" si="2"/>
        <v>0.02190403007</v>
      </c>
      <c r="G28" s="7">
        <f t="shared" si="3"/>
        <v>-0.4362598817</v>
      </c>
      <c r="H28" s="9">
        <v>2686517.0</v>
      </c>
      <c r="I28" s="10">
        <f t="shared" si="4"/>
        <v>0.005285524707</v>
      </c>
      <c r="J28" s="9">
        <v>2220456.0</v>
      </c>
      <c r="K28" s="7">
        <f t="shared" si="5"/>
        <v>0.004368583933</v>
      </c>
      <c r="L28" s="7">
        <f t="shared" si="6"/>
        <v>-0.1734815036</v>
      </c>
      <c r="M28" s="12">
        <f t="shared" si="7"/>
        <v>115.2613056</v>
      </c>
      <c r="N28" s="12">
        <f t="shared" si="10"/>
        <v>78.6158109</v>
      </c>
      <c r="O28" s="7">
        <f t="shared" si="9"/>
        <v>-0.3179340589</v>
      </c>
    </row>
    <row r="29">
      <c r="A29" s="68" t="s">
        <v>58</v>
      </c>
      <c r="B29" s="69" t="s">
        <v>59</v>
      </c>
      <c r="C29" s="6">
        <v>8.77516709E8</v>
      </c>
      <c r="D29" s="7">
        <f t="shared" si="1"/>
        <v>0.1101101493</v>
      </c>
      <c r="E29" s="8">
        <v>1.054839273E9</v>
      </c>
      <c r="F29" s="7">
        <f t="shared" si="2"/>
        <v>0.1323604538</v>
      </c>
      <c r="G29" s="7">
        <f t="shared" si="3"/>
        <v>0.2020731482</v>
      </c>
      <c r="H29" s="9">
        <v>5628808.0</v>
      </c>
      <c r="I29" s="10">
        <f t="shared" si="4"/>
        <v>0.01107426596</v>
      </c>
      <c r="J29" s="9">
        <v>7507182.0</v>
      </c>
      <c r="K29" s="7">
        <f t="shared" si="5"/>
        <v>0.01476982866</v>
      </c>
      <c r="L29" s="7">
        <f t="shared" si="6"/>
        <v>0.3337072379</v>
      </c>
      <c r="M29" s="12">
        <f t="shared" si="7"/>
        <v>155.8974314</v>
      </c>
      <c r="N29" s="12">
        <f t="shared" si="10"/>
        <v>140.5106834</v>
      </c>
      <c r="O29" s="7">
        <f t="shared" si="9"/>
        <v>-0.09869789313</v>
      </c>
    </row>
    <row r="30">
      <c r="A30" s="70" t="s">
        <v>60</v>
      </c>
      <c r="B30" s="71" t="s">
        <v>61</v>
      </c>
      <c r="C30" s="6">
        <v>2.60711575E8</v>
      </c>
      <c r="D30" s="7">
        <f t="shared" si="1"/>
        <v>0.0327138961</v>
      </c>
      <c r="E30" s="8">
        <v>2.47579431E8</v>
      </c>
      <c r="F30" s="7">
        <f t="shared" si="2"/>
        <v>0.03106608437</v>
      </c>
      <c r="G30" s="7">
        <f t="shared" si="3"/>
        <v>-0.05037039111</v>
      </c>
      <c r="H30" s="9">
        <v>1519994.0</v>
      </c>
      <c r="I30" s="10">
        <f t="shared" si="4"/>
        <v>0.002990476458</v>
      </c>
      <c r="J30" s="9">
        <v>2072529.0</v>
      </c>
      <c r="K30" s="7">
        <f t="shared" si="5"/>
        <v>0.004077548436</v>
      </c>
      <c r="L30" s="7">
        <f t="shared" si="6"/>
        <v>0.363511298</v>
      </c>
      <c r="M30" s="12">
        <f t="shared" si="7"/>
        <v>171.5214501</v>
      </c>
      <c r="N30" s="12">
        <f t="shared" si="10"/>
        <v>119.4576438</v>
      </c>
      <c r="O30" s="7">
        <f t="shared" si="9"/>
        <v>-0.3035410806</v>
      </c>
    </row>
    <row r="31">
      <c r="A31" s="72" t="s">
        <v>62</v>
      </c>
      <c r="B31" s="73" t="s">
        <v>63</v>
      </c>
      <c r="C31" s="6">
        <v>1.092541497E9</v>
      </c>
      <c r="D31" s="7">
        <f t="shared" si="1"/>
        <v>0.137091301</v>
      </c>
      <c r="E31" s="8">
        <v>8.84859059E8</v>
      </c>
      <c r="F31" s="7">
        <f t="shared" si="2"/>
        <v>0.111031462</v>
      </c>
      <c r="G31" s="7">
        <f t="shared" si="3"/>
        <v>-0.1900911211</v>
      </c>
      <c r="H31" s="9">
        <v>4204842.0</v>
      </c>
      <c r="I31" s="10">
        <f t="shared" si="4"/>
        <v>0.00827271753</v>
      </c>
      <c r="J31" s="9">
        <v>2952598.0</v>
      </c>
      <c r="K31" s="7">
        <f t="shared" si="5"/>
        <v>0.005809019492</v>
      </c>
      <c r="L31" s="7">
        <f t="shared" si="6"/>
        <v>-0.2978100037</v>
      </c>
      <c r="M31" s="12">
        <f t="shared" si="7"/>
        <v>259.8293817</v>
      </c>
      <c r="N31" s="12">
        <f t="shared" si="10"/>
        <v>299.6882945</v>
      </c>
      <c r="O31" s="7">
        <f t="shared" si="9"/>
        <v>0.1534041784</v>
      </c>
    </row>
    <row r="32">
      <c r="A32" s="74" t="s">
        <v>64</v>
      </c>
      <c r="B32" s="75" t="s">
        <v>65</v>
      </c>
      <c r="C32" s="6">
        <v>4.22609567E8</v>
      </c>
      <c r="D32" s="7">
        <f t="shared" si="1"/>
        <v>0.0530287367</v>
      </c>
      <c r="E32" s="8">
        <v>1.72235083E8</v>
      </c>
      <c r="F32" s="7">
        <f t="shared" si="2"/>
        <v>0.02161193116</v>
      </c>
      <c r="G32" s="7">
        <f t="shared" si="3"/>
        <v>-0.5924486892</v>
      </c>
      <c r="H32" s="9">
        <v>1224244.0</v>
      </c>
      <c r="I32" s="10">
        <f t="shared" si="4"/>
        <v>0.002408610074</v>
      </c>
      <c r="J32" s="9">
        <v>2076274.0</v>
      </c>
      <c r="K32" s="7">
        <f t="shared" si="5"/>
        <v>0.004084916448</v>
      </c>
      <c r="L32" s="7">
        <f t="shared" si="6"/>
        <v>0.6959641965</v>
      </c>
      <c r="M32" s="12">
        <f t="shared" si="7"/>
        <v>345.2004396</v>
      </c>
      <c r="N32" s="12">
        <f t="shared" si="10"/>
        <v>82.95392756</v>
      </c>
      <c r="O32" s="7">
        <f t="shared" si="9"/>
        <v>-0.7596934475</v>
      </c>
    </row>
    <row r="33">
      <c r="H33" s="9"/>
      <c r="I33" s="9"/>
      <c r="J33" s="9"/>
      <c r="M33" s="12"/>
      <c r="N33" s="12"/>
    </row>
    <row r="34">
      <c r="H34" s="9">
        <f>sum(H2:H32)</f>
        <v>508278203</v>
      </c>
      <c r="I34" s="9"/>
      <c r="J34" s="9">
        <f>sum(J2:J32)</f>
        <v>508278205</v>
      </c>
      <c r="M34" s="12"/>
      <c r="N34" s="12"/>
    </row>
    <row r="35">
      <c r="M35" s="12"/>
      <c r="N35" s="12"/>
    </row>
    <row r="36">
      <c r="M36" s="12"/>
      <c r="N36" s="12"/>
    </row>
    <row r="37">
      <c r="M37" s="12"/>
      <c r="N37" s="12"/>
    </row>
    <row r="38">
      <c r="M38" s="12"/>
      <c r="N38" s="12"/>
    </row>
    <row r="39">
      <c r="M39" s="12"/>
      <c r="N39" s="12"/>
    </row>
    <row r="40">
      <c r="M40" s="12"/>
      <c r="N40" s="12"/>
    </row>
    <row r="41">
      <c r="M41" s="12"/>
      <c r="N41" s="12"/>
    </row>
    <row r="42">
      <c r="M42" s="12"/>
      <c r="N42" s="12"/>
    </row>
    <row r="43">
      <c r="M43" s="12"/>
      <c r="N43" s="12"/>
    </row>
    <row r="44">
      <c r="M44" s="12"/>
      <c r="N44" s="12"/>
    </row>
    <row r="45">
      <c r="M45" s="12"/>
      <c r="N45" s="12"/>
    </row>
    <row r="46">
      <c r="M46" s="12"/>
      <c r="N46" s="12"/>
    </row>
    <row r="47">
      <c r="M47" s="12"/>
      <c r="N47" s="12"/>
    </row>
    <row r="48">
      <c r="M48" s="12"/>
      <c r="N48" s="12"/>
    </row>
    <row r="49">
      <c r="M49" s="12"/>
      <c r="N49" s="12"/>
    </row>
    <row r="50">
      <c r="M50" s="12"/>
      <c r="N50" s="12"/>
    </row>
    <row r="51">
      <c r="M51" s="12"/>
      <c r="N51" s="12"/>
    </row>
    <row r="52">
      <c r="M52" s="12"/>
      <c r="N52" s="12"/>
    </row>
    <row r="53">
      <c r="M53" s="12"/>
      <c r="N53" s="12"/>
    </row>
    <row r="54">
      <c r="M54" s="12"/>
      <c r="N54" s="12"/>
    </row>
    <row r="55">
      <c r="M55" s="12"/>
      <c r="N55" s="12"/>
    </row>
    <row r="56">
      <c r="M56" s="12"/>
      <c r="N56" s="12"/>
    </row>
    <row r="57">
      <c r="M57" s="12"/>
      <c r="N57" s="12"/>
    </row>
    <row r="58">
      <c r="M58" s="12"/>
      <c r="N58" s="12"/>
    </row>
    <row r="59">
      <c r="M59" s="12"/>
      <c r="N59" s="12"/>
    </row>
    <row r="60">
      <c r="M60" s="12"/>
      <c r="N60" s="12"/>
    </row>
    <row r="61">
      <c r="M61" s="12"/>
      <c r="N61" s="12"/>
    </row>
    <row r="62">
      <c r="M62" s="12"/>
      <c r="N62" s="12"/>
    </row>
    <row r="63">
      <c r="M63" s="12"/>
      <c r="N63" s="12"/>
    </row>
    <row r="64">
      <c r="M64" s="12"/>
      <c r="N64" s="12"/>
    </row>
    <row r="65">
      <c r="M65" s="12"/>
      <c r="N65" s="12"/>
    </row>
    <row r="66">
      <c r="M66" s="12"/>
      <c r="N66" s="12"/>
    </row>
    <row r="67">
      <c r="M67" s="12"/>
      <c r="N67" s="12"/>
    </row>
    <row r="68">
      <c r="M68" s="12"/>
      <c r="N68" s="12"/>
    </row>
    <row r="69">
      <c r="M69" s="12"/>
      <c r="N69" s="12"/>
    </row>
    <row r="70">
      <c r="M70" s="12"/>
      <c r="N70" s="12"/>
    </row>
    <row r="71">
      <c r="M71" s="12"/>
      <c r="N71" s="12"/>
    </row>
    <row r="72">
      <c r="M72" s="12"/>
      <c r="N72" s="12"/>
    </row>
    <row r="73">
      <c r="M73" s="12"/>
      <c r="N73" s="12"/>
    </row>
    <row r="74">
      <c r="M74" s="12"/>
      <c r="N74" s="12"/>
    </row>
    <row r="75">
      <c r="M75" s="12"/>
      <c r="N75" s="12"/>
    </row>
    <row r="76">
      <c r="M76" s="12"/>
      <c r="N76" s="12"/>
    </row>
    <row r="77">
      <c r="M77" s="12"/>
      <c r="N77" s="12"/>
    </row>
    <row r="78">
      <c r="M78" s="12"/>
      <c r="N78" s="12"/>
    </row>
    <row r="79">
      <c r="M79" s="12"/>
      <c r="N79" s="12"/>
    </row>
    <row r="80">
      <c r="M80" s="12"/>
      <c r="N80" s="12"/>
    </row>
    <row r="81">
      <c r="M81" s="12"/>
      <c r="N81" s="12"/>
    </row>
    <row r="82">
      <c r="M82" s="12"/>
      <c r="N82" s="12"/>
    </row>
    <row r="83">
      <c r="M83" s="12"/>
      <c r="N83" s="12"/>
    </row>
    <row r="84">
      <c r="M84" s="12"/>
      <c r="N84" s="12"/>
    </row>
    <row r="85">
      <c r="M85" s="12"/>
      <c r="N85" s="12"/>
    </row>
    <row r="86">
      <c r="M86" s="12"/>
      <c r="N86" s="12"/>
    </row>
    <row r="87">
      <c r="M87" s="12"/>
      <c r="N87" s="12"/>
    </row>
    <row r="88">
      <c r="M88" s="12"/>
      <c r="N88" s="12"/>
    </row>
    <row r="89">
      <c r="M89" s="12"/>
      <c r="N89" s="12"/>
    </row>
    <row r="90">
      <c r="M90" s="12"/>
      <c r="N90" s="12"/>
    </row>
    <row r="91">
      <c r="M91" s="12"/>
      <c r="N91" s="12"/>
    </row>
    <row r="92">
      <c r="M92" s="12"/>
      <c r="N92" s="12"/>
    </row>
    <row r="93">
      <c r="M93" s="12"/>
      <c r="N93" s="12"/>
    </row>
    <row r="94">
      <c r="M94" s="12"/>
      <c r="N94" s="12"/>
    </row>
    <row r="95">
      <c r="M95" s="12"/>
      <c r="N95" s="12"/>
    </row>
    <row r="96">
      <c r="M96" s="12"/>
      <c r="N96" s="12"/>
    </row>
    <row r="97">
      <c r="M97" s="12"/>
      <c r="N97" s="12"/>
    </row>
    <row r="98">
      <c r="M98" s="12"/>
      <c r="N98" s="12"/>
    </row>
    <row r="99">
      <c r="M99" s="12"/>
      <c r="N99" s="12"/>
    </row>
    <row r="100">
      <c r="M100" s="12"/>
      <c r="N100" s="12"/>
    </row>
    <row r="101">
      <c r="M101" s="12"/>
      <c r="N101" s="12"/>
    </row>
    <row r="102">
      <c r="M102" s="12"/>
      <c r="N102" s="12"/>
    </row>
    <row r="103">
      <c r="M103" s="12"/>
      <c r="N103" s="12"/>
    </row>
    <row r="104">
      <c r="M104" s="12"/>
      <c r="N104" s="12"/>
    </row>
    <row r="105">
      <c r="M105" s="12"/>
      <c r="N105" s="12"/>
    </row>
    <row r="106">
      <c r="M106" s="12"/>
      <c r="N106" s="12"/>
    </row>
    <row r="107">
      <c r="M107" s="12"/>
      <c r="N107" s="12"/>
    </row>
    <row r="108">
      <c r="M108" s="12"/>
      <c r="N108" s="12"/>
    </row>
    <row r="109">
      <c r="M109" s="12"/>
      <c r="N109" s="12"/>
    </row>
    <row r="110">
      <c r="M110" s="12"/>
      <c r="N110" s="12"/>
    </row>
    <row r="111">
      <c r="M111" s="12"/>
      <c r="N111" s="12"/>
    </row>
    <row r="112">
      <c r="M112" s="12"/>
      <c r="N112" s="12"/>
    </row>
    <row r="113">
      <c r="M113" s="12"/>
      <c r="N113" s="12"/>
    </row>
    <row r="114">
      <c r="M114" s="12"/>
      <c r="N114" s="12"/>
    </row>
    <row r="115">
      <c r="M115" s="12"/>
      <c r="N115" s="12"/>
    </row>
    <row r="116">
      <c r="M116" s="12"/>
      <c r="N116" s="12"/>
    </row>
    <row r="117">
      <c r="M117" s="12"/>
      <c r="N117" s="12"/>
    </row>
    <row r="118">
      <c r="M118" s="12"/>
      <c r="N118" s="12"/>
    </row>
    <row r="119">
      <c r="M119" s="12"/>
      <c r="N119" s="12"/>
    </row>
    <row r="120">
      <c r="M120" s="12"/>
      <c r="N120" s="12"/>
    </row>
    <row r="121">
      <c r="M121" s="12"/>
      <c r="N121" s="12"/>
    </row>
    <row r="122">
      <c r="M122" s="12"/>
      <c r="N122" s="12"/>
    </row>
    <row r="123">
      <c r="M123" s="12"/>
      <c r="N123" s="12"/>
    </row>
    <row r="124">
      <c r="M124" s="12"/>
      <c r="N124" s="12"/>
    </row>
    <row r="125">
      <c r="M125" s="12"/>
      <c r="N125" s="12"/>
    </row>
    <row r="126">
      <c r="M126" s="12"/>
      <c r="N126" s="12"/>
    </row>
    <row r="127">
      <c r="M127" s="12"/>
      <c r="N127" s="12"/>
    </row>
    <row r="128">
      <c r="M128" s="12"/>
      <c r="N128" s="12"/>
    </row>
    <row r="129">
      <c r="M129" s="12"/>
      <c r="N129" s="12"/>
    </row>
    <row r="130">
      <c r="M130" s="12"/>
      <c r="N130" s="12"/>
    </row>
    <row r="131">
      <c r="M131" s="12"/>
      <c r="N131" s="12"/>
    </row>
    <row r="132">
      <c r="M132" s="12"/>
      <c r="N132" s="12"/>
    </row>
    <row r="133">
      <c r="M133" s="12"/>
      <c r="N133" s="12"/>
    </row>
    <row r="134">
      <c r="M134" s="12"/>
      <c r="N134" s="12"/>
    </row>
    <row r="135">
      <c r="M135" s="12"/>
      <c r="N135" s="12"/>
    </row>
    <row r="136">
      <c r="M136" s="12"/>
      <c r="N136" s="12"/>
    </row>
    <row r="137">
      <c r="M137" s="12"/>
      <c r="N137" s="12"/>
    </row>
    <row r="138">
      <c r="M138" s="12"/>
      <c r="N138" s="12"/>
    </row>
    <row r="139">
      <c r="M139" s="12"/>
      <c r="N139" s="12"/>
    </row>
    <row r="140">
      <c r="M140" s="12"/>
      <c r="N140" s="12"/>
    </row>
    <row r="141">
      <c r="M141" s="12"/>
      <c r="N141" s="12"/>
    </row>
    <row r="142">
      <c r="M142" s="12"/>
      <c r="N142" s="12"/>
    </row>
    <row r="143">
      <c r="M143" s="12"/>
      <c r="N143" s="12"/>
    </row>
    <row r="144">
      <c r="M144" s="12"/>
      <c r="N144" s="12"/>
    </row>
    <row r="145">
      <c r="M145" s="12"/>
      <c r="N145" s="12"/>
    </row>
    <row r="146">
      <c r="M146" s="12"/>
      <c r="N146" s="12"/>
    </row>
    <row r="147">
      <c r="M147" s="12"/>
      <c r="N147" s="12"/>
    </row>
    <row r="148">
      <c r="M148" s="12"/>
      <c r="N148" s="12"/>
    </row>
    <row r="149">
      <c r="M149" s="12"/>
      <c r="N149" s="12"/>
    </row>
    <row r="150">
      <c r="M150" s="12"/>
      <c r="N150" s="12"/>
    </row>
    <row r="151">
      <c r="M151" s="12"/>
      <c r="N151" s="12"/>
    </row>
    <row r="152">
      <c r="M152" s="12"/>
      <c r="N152" s="12"/>
    </row>
    <row r="153">
      <c r="M153" s="12"/>
      <c r="N153" s="12"/>
    </row>
    <row r="154">
      <c r="M154" s="12"/>
      <c r="N154" s="12"/>
    </row>
    <row r="155">
      <c r="M155" s="12"/>
      <c r="N155" s="12"/>
    </row>
    <row r="156">
      <c r="M156" s="12"/>
      <c r="N156" s="12"/>
    </row>
    <row r="157">
      <c r="M157" s="12"/>
      <c r="N157" s="12"/>
    </row>
    <row r="158">
      <c r="M158" s="12"/>
      <c r="N158" s="12"/>
    </row>
    <row r="159">
      <c r="M159" s="12"/>
      <c r="N159" s="12"/>
    </row>
    <row r="160">
      <c r="M160" s="12"/>
      <c r="N160" s="12"/>
    </row>
    <row r="161">
      <c r="M161" s="12"/>
      <c r="N161" s="12"/>
    </row>
    <row r="162">
      <c r="M162" s="12"/>
      <c r="N162" s="12"/>
    </row>
    <row r="163">
      <c r="M163" s="12"/>
      <c r="N163" s="12"/>
    </row>
    <row r="164">
      <c r="M164" s="12"/>
      <c r="N164" s="12"/>
    </row>
    <row r="165">
      <c r="M165" s="12"/>
      <c r="N165" s="12"/>
    </row>
    <row r="166">
      <c r="M166" s="12"/>
      <c r="N166" s="12"/>
    </row>
    <row r="167">
      <c r="M167" s="12"/>
      <c r="N167" s="12"/>
    </row>
    <row r="168">
      <c r="M168" s="12"/>
      <c r="N168" s="12"/>
    </row>
    <row r="169">
      <c r="M169" s="12"/>
      <c r="N169" s="12"/>
    </row>
    <row r="170">
      <c r="M170" s="12"/>
      <c r="N170" s="12"/>
    </row>
    <row r="171">
      <c r="M171" s="12"/>
      <c r="N171" s="12"/>
    </row>
    <row r="172">
      <c r="M172" s="12"/>
      <c r="N172" s="12"/>
    </row>
    <row r="173">
      <c r="M173" s="12"/>
      <c r="N173" s="12"/>
    </row>
    <row r="174">
      <c r="M174" s="12"/>
      <c r="N174" s="12"/>
    </row>
    <row r="175">
      <c r="M175" s="12"/>
      <c r="N175" s="12"/>
    </row>
    <row r="176">
      <c r="M176" s="12"/>
      <c r="N176" s="12"/>
    </row>
    <row r="177">
      <c r="M177" s="12"/>
      <c r="N177" s="12"/>
    </row>
    <row r="178">
      <c r="M178" s="12"/>
      <c r="N178" s="12"/>
    </row>
    <row r="179">
      <c r="M179" s="12"/>
      <c r="N179" s="12"/>
    </row>
    <row r="180">
      <c r="M180" s="12"/>
      <c r="N180" s="12"/>
    </row>
    <row r="181">
      <c r="M181" s="12"/>
      <c r="N181" s="12"/>
    </row>
    <row r="182">
      <c r="M182" s="12"/>
      <c r="N182" s="12"/>
    </row>
    <row r="183">
      <c r="M183" s="12"/>
      <c r="N183" s="12"/>
    </row>
    <row r="184">
      <c r="M184" s="12"/>
      <c r="N184" s="12"/>
    </row>
    <row r="185">
      <c r="M185" s="12"/>
      <c r="N185" s="12"/>
    </row>
    <row r="186">
      <c r="M186" s="12"/>
      <c r="N186" s="12"/>
    </row>
    <row r="187">
      <c r="M187" s="12"/>
      <c r="N187" s="12"/>
    </row>
    <row r="188">
      <c r="M188" s="12"/>
      <c r="N188" s="12"/>
    </row>
    <row r="189">
      <c r="M189" s="12"/>
      <c r="N189" s="12"/>
    </row>
    <row r="190">
      <c r="M190" s="12"/>
      <c r="N190" s="12"/>
    </row>
    <row r="191">
      <c r="M191" s="12"/>
      <c r="N191" s="12"/>
    </row>
    <row r="192">
      <c r="M192" s="12"/>
      <c r="N192" s="12"/>
    </row>
    <row r="193">
      <c r="M193" s="12"/>
      <c r="N193" s="12"/>
    </row>
    <row r="194">
      <c r="M194" s="12"/>
      <c r="N194" s="12"/>
    </row>
    <row r="195">
      <c r="M195" s="12"/>
      <c r="N195" s="12"/>
    </row>
    <row r="196">
      <c r="M196" s="12"/>
      <c r="N196" s="12"/>
    </row>
    <row r="197">
      <c r="M197" s="12"/>
      <c r="N197" s="12"/>
    </row>
    <row r="198">
      <c r="M198" s="12"/>
      <c r="N198" s="12"/>
    </row>
    <row r="199">
      <c r="M199" s="12"/>
      <c r="N199" s="12"/>
    </row>
    <row r="200">
      <c r="M200" s="12"/>
      <c r="N200" s="12"/>
    </row>
    <row r="201">
      <c r="M201" s="12"/>
      <c r="N201" s="12"/>
    </row>
    <row r="202">
      <c r="M202" s="12"/>
      <c r="N202" s="12"/>
    </row>
    <row r="203">
      <c r="M203" s="12"/>
      <c r="N203" s="12"/>
    </row>
    <row r="204">
      <c r="M204" s="12"/>
      <c r="N204" s="12"/>
    </row>
    <row r="205">
      <c r="M205" s="12"/>
      <c r="N205" s="12"/>
    </row>
    <row r="206">
      <c r="M206" s="12"/>
      <c r="N206" s="12"/>
    </row>
    <row r="207">
      <c r="M207" s="12"/>
      <c r="N207" s="12"/>
    </row>
    <row r="208">
      <c r="M208" s="12"/>
      <c r="N208" s="12"/>
    </row>
    <row r="209">
      <c r="M209" s="12"/>
      <c r="N209" s="12"/>
    </row>
    <row r="210">
      <c r="M210" s="12"/>
      <c r="N210" s="12"/>
    </row>
    <row r="211">
      <c r="M211" s="12"/>
      <c r="N211" s="12"/>
    </row>
    <row r="212">
      <c r="M212" s="12"/>
      <c r="N212" s="12"/>
    </row>
    <row r="213">
      <c r="M213" s="12"/>
      <c r="N213" s="12"/>
    </row>
    <row r="214">
      <c r="M214" s="12"/>
      <c r="N214" s="12"/>
    </row>
    <row r="215">
      <c r="M215" s="12"/>
      <c r="N215" s="12"/>
    </row>
    <row r="216">
      <c r="M216" s="12"/>
      <c r="N216" s="12"/>
    </row>
    <row r="217">
      <c r="M217" s="12"/>
      <c r="N217" s="12"/>
    </row>
    <row r="218">
      <c r="M218" s="12"/>
      <c r="N218" s="12"/>
    </row>
    <row r="219">
      <c r="M219" s="12"/>
      <c r="N219" s="12"/>
    </row>
    <row r="220">
      <c r="M220" s="12"/>
      <c r="N220" s="12"/>
    </row>
    <row r="221">
      <c r="M221" s="12"/>
      <c r="N221" s="12"/>
    </row>
    <row r="222">
      <c r="M222" s="12"/>
      <c r="N222" s="12"/>
    </row>
    <row r="223">
      <c r="M223" s="12"/>
      <c r="N223" s="12"/>
    </row>
    <row r="224">
      <c r="M224" s="12"/>
      <c r="N224" s="12"/>
    </row>
    <row r="225">
      <c r="M225" s="12"/>
      <c r="N225" s="12"/>
    </row>
    <row r="226">
      <c r="M226" s="12"/>
      <c r="N226" s="12"/>
    </row>
    <row r="227">
      <c r="M227" s="12"/>
      <c r="N227" s="12"/>
    </row>
    <row r="228">
      <c r="M228" s="12"/>
      <c r="N228" s="12"/>
    </row>
    <row r="229">
      <c r="M229" s="12"/>
      <c r="N229" s="12"/>
    </row>
    <row r="230">
      <c r="M230" s="12"/>
      <c r="N230" s="12"/>
    </row>
    <row r="231">
      <c r="M231" s="12"/>
      <c r="N231" s="12"/>
    </row>
    <row r="232">
      <c r="M232" s="12"/>
      <c r="N232" s="12"/>
    </row>
    <row r="233">
      <c r="M233" s="12"/>
      <c r="N233" s="12"/>
    </row>
    <row r="234">
      <c r="M234" s="12"/>
      <c r="N234" s="12"/>
    </row>
    <row r="235">
      <c r="M235" s="12"/>
      <c r="N235" s="12"/>
    </row>
    <row r="236">
      <c r="M236" s="12"/>
      <c r="N236" s="12"/>
    </row>
    <row r="237">
      <c r="M237" s="12"/>
      <c r="N237" s="12"/>
    </row>
    <row r="238">
      <c r="M238" s="12"/>
      <c r="N238" s="12"/>
    </row>
    <row r="239">
      <c r="M239" s="12"/>
      <c r="N239" s="12"/>
    </row>
    <row r="240">
      <c r="M240" s="12"/>
      <c r="N240" s="12"/>
    </row>
    <row r="241">
      <c r="M241" s="12"/>
      <c r="N241" s="12"/>
    </row>
    <row r="242">
      <c r="M242" s="12"/>
      <c r="N242" s="12"/>
    </row>
    <row r="243">
      <c r="M243" s="12"/>
      <c r="N243" s="12"/>
    </row>
    <row r="244">
      <c r="M244" s="12"/>
      <c r="N244" s="12"/>
    </row>
    <row r="245">
      <c r="M245" s="12"/>
      <c r="N245" s="12"/>
    </row>
    <row r="246">
      <c r="M246" s="12"/>
      <c r="N246" s="12"/>
    </row>
    <row r="247">
      <c r="M247" s="12"/>
      <c r="N247" s="12"/>
    </row>
    <row r="248">
      <c r="M248" s="12"/>
      <c r="N248" s="12"/>
    </row>
    <row r="249">
      <c r="M249" s="12"/>
      <c r="N249" s="12"/>
    </row>
    <row r="250">
      <c r="M250" s="12"/>
      <c r="N250" s="12"/>
    </row>
    <row r="251">
      <c r="M251" s="12"/>
      <c r="N251" s="12"/>
    </row>
    <row r="252">
      <c r="M252" s="12"/>
      <c r="N252" s="12"/>
    </row>
    <row r="253">
      <c r="M253" s="12"/>
      <c r="N253" s="12"/>
    </row>
    <row r="254">
      <c r="M254" s="12"/>
      <c r="N254" s="12"/>
    </row>
    <row r="255">
      <c r="M255" s="12"/>
      <c r="N255" s="12"/>
    </row>
    <row r="256">
      <c r="M256" s="12"/>
      <c r="N256" s="12"/>
    </row>
    <row r="257">
      <c r="M257" s="12"/>
      <c r="N257" s="12"/>
    </row>
    <row r="258">
      <c r="M258" s="12"/>
      <c r="N258" s="12"/>
    </row>
    <row r="259">
      <c r="M259" s="12"/>
      <c r="N259" s="12"/>
    </row>
    <row r="260">
      <c r="M260" s="12"/>
      <c r="N260" s="12"/>
    </row>
    <row r="261">
      <c r="M261" s="12"/>
      <c r="N261" s="12"/>
    </row>
    <row r="262">
      <c r="M262" s="12"/>
      <c r="N262" s="12"/>
    </row>
    <row r="263">
      <c r="M263" s="12"/>
      <c r="N263" s="12"/>
    </row>
    <row r="264">
      <c r="M264" s="12"/>
      <c r="N264" s="12"/>
    </row>
    <row r="265">
      <c r="M265" s="12"/>
      <c r="N265" s="12"/>
    </row>
    <row r="266">
      <c r="M266" s="12"/>
      <c r="N266" s="12"/>
    </row>
    <row r="267">
      <c r="M267" s="12"/>
      <c r="N267" s="12"/>
    </row>
    <row r="268">
      <c r="M268" s="12"/>
      <c r="N268" s="12"/>
    </row>
    <row r="269">
      <c r="M269" s="12"/>
      <c r="N269" s="12"/>
    </row>
    <row r="270">
      <c r="M270" s="12"/>
      <c r="N270" s="12"/>
    </row>
    <row r="271">
      <c r="M271" s="12"/>
      <c r="N271" s="12"/>
    </row>
    <row r="272">
      <c r="M272" s="12"/>
      <c r="N272" s="12"/>
    </row>
    <row r="273">
      <c r="M273" s="12"/>
      <c r="N273" s="12"/>
    </row>
    <row r="274">
      <c r="M274" s="12"/>
      <c r="N274" s="12"/>
    </row>
    <row r="275">
      <c r="M275" s="12"/>
      <c r="N275" s="12"/>
    </row>
    <row r="276">
      <c r="M276" s="12"/>
      <c r="N276" s="12"/>
    </row>
    <row r="277">
      <c r="M277" s="12"/>
      <c r="N277" s="12"/>
    </row>
    <row r="278">
      <c r="M278" s="12"/>
      <c r="N278" s="12"/>
    </row>
    <row r="279">
      <c r="M279" s="12"/>
      <c r="N279" s="12"/>
    </row>
    <row r="280">
      <c r="M280" s="12"/>
      <c r="N280" s="12"/>
    </row>
    <row r="281">
      <c r="M281" s="12"/>
      <c r="N281" s="12"/>
    </row>
    <row r="282">
      <c r="M282" s="12"/>
      <c r="N282" s="12"/>
    </row>
    <row r="283">
      <c r="M283" s="12"/>
      <c r="N283" s="12"/>
    </row>
    <row r="284">
      <c r="M284" s="12"/>
      <c r="N284" s="12"/>
    </row>
    <row r="285">
      <c r="M285" s="12"/>
      <c r="N285" s="12"/>
    </row>
    <row r="286">
      <c r="M286" s="12"/>
      <c r="N286" s="12"/>
    </row>
    <row r="287">
      <c r="M287" s="12"/>
      <c r="N287" s="12"/>
    </row>
    <row r="288">
      <c r="M288" s="12"/>
      <c r="N288" s="12"/>
    </row>
    <row r="289">
      <c r="M289" s="12"/>
      <c r="N289" s="12"/>
    </row>
    <row r="290">
      <c r="M290" s="12"/>
      <c r="N290" s="12"/>
    </row>
    <row r="291">
      <c r="M291" s="12"/>
      <c r="N291" s="12"/>
    </row>
    <row r="292">
      <c r="M292" s="12"/>
      <c r="N292" s="12"/>
    </row>
    <row r="293">
      <c r="M293" s="12"/>
      <c r="N293" s="12"/>
    </row>
    <row r="294">
      <c r="M294" s="12"/>
      <c r="N294" s="12"/>
    </row>
    <row r="295">
      <c r="M295" s="12"/>
      <c r="N295" s="12"/>
    </row>
    <row r="296">
      <c r="M296" s="12"/>
      <c r="N296" s="12"/>
    </row>
    <row r="297">
      <c r="M297" s="12"/>
      <c r="N297" s="12"/>
    </row>
    <row r="298">
      <c r="M298" s="12"/>
      <c r="N298" s="12"/>
    </row>
    <row r="299">
      <c r="M299" s="12"/>
      <c r="N299" s="12"/>
    </row>
    <row r="300">
      <c r="M300" s="12"/>
      <c r="N300" s="12"/>
    </row>
    <row r="301">
      <c r="M301" s="12"/>
      <c r="N301" s="12"/>
    </row>
    <row r="302">
      <c r="M302" s="12"/>
      <c r="N302" s="12"/>
    </row>
    <row r="303">
      <c r="M303" s="12"/>
      <c r="N303" s="12"/>
    </row>
    <row r="304">
      <c r="M304" s="12"/>
      <c r="N304" s="12"/>
    </row>
    <row r="305">
      <c r="M305" s="12"/>
      <c r="N305" s="12"/>
    </row>
    <row r="306">
      <c r="M306" s="12"/>
      <c r="N306" s="12"/>
    </row>
    <row r="307">
      <c r="M307" s="12"/>
      <c r="N307" s="12"/>
    </row>
    <row r="308">
      <c r="M308" s="12"/>
      <c r="N308" s="12"/>
    </row>
    <row r="309">
      <c r="M309" s="12"/>
      <c r="N309" s="12"/>
    </row>
    <row r="310">
      <c r="M310" s="12"/>
      <c r="N310" s="12"/>
    </row>
    <row r="311">
      <c r="M311" s="12"/>
      <c r="N311" s="12"/>
    </row>
    <row r="312">
      <c r="M312" s="12"/>
      <c r="N312" s="12"/>
    </row>
    <row r="313">
      <c r="M313" s="12"/>
      <c r="N313" s="12"/>
    </row>
    <row r="314">
      <c r="M314" s="12"/>
      <c r="N314" s="12"/>
    </row>
    <row r="315">
      <c r="M315" s="12"/>
      <c r="N315" s="12"/>
    </row>
    <row r="316">
      <c r="M316" s="12"/>
      <c r="N316" s="12"/>
    </row>
    <row r="317">
      <c r="M317" s="12"/>
      <c r="N317" s="12"/>
    </row>
    <row r="318">
      <c r="M318" s="12"/>
      <c r="N318" s="12"/>
    </row>
    <row r="319">
      <c r="M319" s="12"/>
      <c r="N319" s="12"/>
    </row>
    <row r="320">
      <c r="M320" s="12"/>
      <c r="N320" s="12"/>
    </row>
    <row r="321">
      <c r="M321" s="12"/>
      <c r="N321" s="12"/>
    </row>
    <row r="322">
      <c r="M322" s="12"/>
      <c r="N322" s="12"/>
    </row>
    <row r="323">
      <c r="M323" s="12"/>
      <c r="N323" s="12"/>
    </row>
    <row r="324">
      <c r="M324" s="12"/>
      <c r="N324" s="12"/>
    </row>
    <row r="325">
      <c r="M325" s="12"/>
      <c r="N325" s="12"/>
    </row>
    <row r="326">
      <c r="M326" s="12"/>
      <c r="N326" s="12"/>
    </row>
    <row r="327">
      <c r="M327" s="12"/>
      <c r="N327" s="12"/>
    </row>
    <row r="328">
      <c r="M328" s="12"/>
      <c r="N328" s="12"/>
    </row>
    <row r="329">
      <c r="M329" s="12"/>
      <c r="N329" s="12"/>
    </row>
    <row r="330">
      <c r="M330" s="12"/>
      <c r="N330" s="12"/>
    </row>
    <row r="331">
      <c r="M331" s="12"/>
      <c r="N331" s="12"/>
    </row>
    <row r="332">
      <c r="M332" s="12"/>
      <c r="N332" s="12"/>
    </row>
    <row r="333">
      <c r="M333" s="12"/>
      <c r="N333" s="12"/>
    </row>
    <row r="334">
      <c r="M334" s="12"/>
      <c r="N334" s="12"/>
    </row>
    <row r="335">
      <c r="M335" s="12"/>
      <c r="N335" s="12"/>
    </row>
    <row r="336">
      <c r="M336" s="12"/>
      <c r="N336" s="12"/>
    </row>
    <row r="337">
      <c r="M337" s="12"/>
      <c r="N337" s="12"/>
    </row>
    <row r="338">
      <c r="M338" s="12"/>
      <c r="N338" s="12"/>
    </row>
    <row r="339">
      <c r="M339" s="12"/>
      <c r="N339" s="12"/>
    </row>
    <row r="340">
      <c r="M340" s="12"/>
      <c r="N340" s="12"/>
    </row>
    <row r="341">
      <c r="M341" s="12"/>
      <c r="N341" s="12"/>
    </row>
    <row r="342">
      <c r="M342" s="12"/>
      <c r="N342" s="12"/>
    </row>
    <row r="343">
      <c r="M343" s="12"/>
      <c r="N343" s="12"/>
    </row>
    <row r="344">
      <c r="M344" s="12"/>
      <c r="N344" s="12"/>
    </row>
    <row r="345">
      <c r="M345" s="12"/>
      <c r="N345" s="12"/>
    </row>
    <row r="346">
      <c r="M346" s="12"/>
      <c r="N346" s="12"/>
    </row>
    <row r="347">
      <c r="M347" s="12"/>
      <c r="N347" s="12"/>
    </row>
    <row r="348">
      <c r="M348" s="12"/>
      <c r="N348" s="12"/>
    </row>
    <row r="349">
      <c r="M349" s="12"/>
      <c r="N349" s="12"/>
    </row>
    <row r="350">
      <c r="M350" s="12"/>
      <c r="N350" s="12"/>
    </row>
    <row r="351">
      <c r="M351" s="12"/>
      <c r="N351" s="12"/>
    </row>
    <row r="352">
      <c r="M352" s="12"/>
      <c r="N352" s="12"/>
    </row>
    <row r="353">
      <c r="M353" s="12"/>
      <c r="N353" s="12"/>
    </row>
    <row r="354">
      <c r="M354" s="12"/>
      <c r="N354" s="12"/>
    </row>
    <row r="355">
      <c r="M355" s="12"/>
      <c r="N355" s="12"/>
    </row>
    <row r="356">
      <c r="M356" s="12"/>
      <c r="N356" s="12"/>
    </row>
    <row r="357">
      <c r="M357" s="12"/>
      <c r="N357" s="12"/>
    </row>
    <row r="358">
      <c r="M358" s="12"/>
      <c r="N358" s="12"/>
    </row>
    <row r="359">
      <c r="M359" s="12"/>
      <c r="N359" s="12"/>
    </row>
    <row r="360">
      <c r="M360" s="12"/>
      <c r="N360" s="12"/>
    </row>
    <row r="361">
      <c r="M361" s="12"/>
      <c r="N361" s="12"/>
    </row>
    <row r="362">
      <c r="M362" s="12"/>
      <c r="N362" s="12"/>
    </row>
    <row r="363">
      <c r="M363" s="12"/>
      <c r="N363" s="12"/>
    </row>
    <row r="364">
      <c r="M364" s="12"/>
      <c r="N364" s="12"/>
    </row>
    <row r="365">
      <c r="M365" s="12"/>
      <c r="N365" s="12"/>
    </row>
    <row r="366">
      <c r="M366" s="12"/>
      <c r="N366" s="12"/>
    </row>
    <row r="367">
      <c r="M367" s="12"/>
      <c r="N367" s="12"/>
    </row>
    <row r="368">
      <c r="M368" s="12"/>
      <c r="N368" s="12"/>
    </row>
    <row r="369">
      <c r="M369" s="12"/>
      <c r="N369" s="12"/>
    </row>
    <row r="370">
      <c r="M370" s="12"/>
      <c r="N370" s="12"/>
    </row>
    <row r="371">
      <c r="M371" s="12"/>
      <c r="N371" s="12"/>
    </row>
    <row r="372">
      <c r="M372" s="12"/>
      <c r="N372" s="12"/>
    </row>
    <row r="373">
      <c r="M373" s="12"/>
      <c r="N373" s="12"/>
    </row>
    <row r="374">
      <c r="M374" s="12"/>
      <c r="N374" s="12"/>
    </row>
    <row r="375">
      <c r="M375" s="12"/>
      <c r="N375" s="12"/>
    </row>
    <row r="376">
      <c r="M376" s="12"/>
      <c r="N376" s="12"/>
    </row>
    <row r="377">
      <c r="M377" s="12"/>
      <c r="N377" s="12"/>
    </row>
    <row r="378">
      <c r="M378" s="12"/>
      <c r="N378" s="12"/>
    </row>
    <row r="379">
      <c r="M379" s="12"/>
      <c r="N379" s="12"/>
    </row>
    <row r="380">
      <c r="M380" s="12"/>
      <c r="N380" s="12"/>
    </row>
    <row r="381">
      <c r="M381" s="12"/>
      <c r="N381" s="12"/>
    </row>
    <row r="382">
      <c r="M382" s="12"/>
      <c r="N382" s="12"/>
    </row>
    <row r="383">
      <c r="M383" s="12"/>
      <c r="N383" s="12"/>
    </row>
    <row r="384">
      <c r="M384" s="12"/>
      <c r="N384" s="12"/>
    </row>
    <row r="385">
      <c r="M385" s="12"/>
      <c r="N385" s="12"/>
    </row>
    <row r="386">
      <c r="M386" s="12"/>
      <c r="N386" s="12"/>
    </row>
    <row r="387">
      <c r="M387" s="12"/>
      <c r="N387" s="12"/>
    </row>
    <row r="388">
      <c r="M388" s="12"/>
      <c r="N388" s="12"/>
    </row>
    <row r="389">
      <c r="M389" s="12"/>
      <c r="N389" s="12"/>
    </row>
    <row r="390">
      <c r="M390" s="12"/>
      <c r="N390" s="12"/>
    </row>
    <row r="391">
      <c r="M391" s="12"/>
      <c r="N391" s="12"/>
    </row>
    <row r="392">
      <c r="M392" s="12"/>
      <c r="N392" s="12"/>
    </row>
    <row r="393">
      <c r="M393" s="12"/>
      <c r="N393" s="12"/>
    </row>
    <row r="394">
      <c r="M394" s="12"/>
      <c r="N394" s="12"/>
    </row>
    <row r="395">
      <c r="M395" s="12"/>
      <c r="N395" s="12"/>
    </row>
    <row r="396">
      <c r="M396" s="12"/>
      <c r="N396" s="12"/>
    </row>
    <row r="397">
      <c r="M397" s="12"/>
      <c r="N397" s="12"/>
    </row>
    <row r="398">
      <c r="M398" s="12"/>
      <c r="N398" s="12"/>
    </row>
    <row r="399">
      <c r="M399" s="12"/>
      <c r="N399" s="12"/>
    </row>
    <row r="400">
      <c r="M400" s="12"/>
      <c r="N400" s="12"/>
    </row>
    <row r="401">
      <c r="M401" s="12"/>
      <c r="N401" s="12"/>
    </row>
    <row r="402">
      <c r="M402" s="12"/>
      <c r="N402" s="12"/>
    </row>
    <row r="403">
      <c r="M403" s="12"/>
      <c r="N403" s="12"/>
    </row>
    <row r="404">
      <c r="M404" s="12"/>
      <c r="N404" s="12"/>
    </row>
    <row r="405">
      <c r="M405" s="12"/>
      <c r="N405" s="12"/>
    </row>
    <row r="406">
      <c r="M406" s="12"/>
      <c r="N406" s="12"/>
    </row>
    <row r="407">
      <c r="M407" s="12"/>
      <c r="N407" s="12"/>
    </row>
    <row r="408">
      <c r="M408" s="12"/>
      <c r="N408" s="12"/>
    </row>
    <row r="409">
      <c r="M409" s="12"/>
      <c r="N409" s="12"/>
    </row>
    <row r="410">
      <c r="M410" s="12"/>
      <c r="N410" s="12"/>
    </row>
    <row r="411">
      <c r="M411" s="12"/>
      <c r="N411" s="12"/>
    </row>
    <row r="412">
      <c r="M412" s="12"/>
      <c r="N412" s="12"/>
    </row>
    <row r="413">
      <c r="M413" s="12"/>
      <c r="N413" s="12"/>
    </row>
    <row r="414">
      <c r="M414" s="12"/>
      <c r="N414" s="12"/>
    </row>
    <row r="415">
      <c r="M415" s="12"/>
      <c r="N415" s="12"/>
    </row>
    <row r="416">
      <c r="M416" s="12"/>
      <c r="N416" s="12"/>
    </row>
    <row r="417">
      <c r="M417" s="12"/>
      <c r="N417" s="12"/>
    </row>
    <row r="418">
      <c r="M418" s="12"/>
      <c r="N418" s="12"/>
    </row>
    <row r="419">
      <c r="M419" s="12"/>
      <c r="N419" s="12"/>
    </row>
    <row r="420">
      <c r="M420" s="12"/>
      <c r="N420" s="12"/>
    </row>
    <row r="421">
      <c r="M421" s="12"/>
      <c r="N421" s="12"/>
    </row>
    <row r="422">
      <c r="M422" s="12"/>
      <c r="N422" s="12"/>
    </row>
    <row r="423">
      <c r="M423" s="12"/>
      <c r="N423" s="12"/>
    </row>
    <row r="424">
      <c r="M424" s="12"/>
      <c r="N424" s="12"/>
    </row>
    <row r="425">
      <c r="M425" s="12"/>
      <c r="N425" s="12"/>
    </row>
    <row r="426">
      <c r="M426" s="12"/>
      <c r="N426" s="12"/>
    </row>
    <row r="427">
      <c r="M427" s="12"/>
      <c r="N427" s="12"/>
    </row>
    <row r="428">
      <c r="M428" s="12"/>
      <c r="N428" s="12"/>
    </row>
    <row r="429">
      <c r="M429" s="12"/>
      <c r="N429" s="12"/>
    </row>
    <row r="430">
      <c r="M430" s="12"/>
      <c r="N430" s="12"/>
    </row>
    <row r="431">
      <c r="M431" s="12"/>
      <c r="N431" s="12"/>
    </row>
    <row r="432">
      <c r="M432" s="12"/>
      <c r="N432" s="12"/>
    </row>
    <row r="433">
      <c r="M433" s="12"/>
      <c r="N433" s="12"/>
    </row>
    <row r="434">
      <c r="M434" s="12"/>
      <c r="N434" s="12"/>
    </row>
    <row r="435">
      <c r="M435" s="12"/>
      <c r="N435" s="12"/>
    </row>
    <row r="436">
      <c r="M436" s="12"/>
      <c r="N436" s="12"/>
    </row>
    <row r="437">
      <c r="M437" s="12"/>
      <c r="N437" s="12"/>
    </row>
    <row r="438">
      <c r="M438" s="12"/>
      <c r="N438" s="12"/>
    </row>
    <row r="439">
      <c r="M439" s="12"/>
      <c r="N439" s="12"/>
    </row>
    <row r="440">
      <c r="M440" s="12"/>
      <c r="N440" s="12"/>
    </row>
    <row r="441">
      <c r="M441" s="12"/>
      <c r="N441" s="12"/>
    </row>
    <row r="442">
      <c r="M442" s="12"/>
      <c r="N442" s="12"/>
    </row>
    <row r="443">
      <c r="M443" s="12"/>
      <c r="N443" s="12"/>
    </row>
    <row r="444">
      <c r="M444" s="12"/>
      <c r="N444" s="12"/>
    </row>
    <row r="445">
      <c r="M445" s="12"/>
      <c r="N445" s="12"/>
    </row>
    <row r="446">
      <c r="M446" s="12"/>
      <c r="N446" s="12"/>
    </row>
    <row r="447">
      <c r="M447" s="12"/>
      <c r="N447" s="12"/>
    </row>
    <row r="448">
      <c r="M448" s="12"/>
      <c r="N448" s="12"/>
    </row>
    <row r="449">
      <c r="M449" s="12"/>
      <c r="N449" s="12"/>
    </row>
    <row r="450">
      <c r="M450" s="12"/>
      <c r="N450" s="12"/>
    </row>
    <row r="451">
      <c r="M451" s="12"/>
      <c r="N451" s="12"/>
    </row>
    <row r="452">
      <c r="M452" s="12"/>
      <c r="N452" s="12"/>
    </row>
    <row r="453">
      <c r="M453" s="12"/>
      <c r="N453" s="12"/>
    </row>
    <row r="454">
      <c r="M454" s="12"/>
      <c r="N454" s="12"/>
    </row>
    <row r="455">
      <c r="M455" s="12"/>
      <c r="N455" s="12"/>
    </row>
    <row r="456">
      <c r="M456" s="12"/>
      <c r="N456" s="12"/>
    </row>
    <row r="457">
      <c r="M457" s="12"/>
      <c r="N457" s="12"/>
    </row>
    <row r="458">
      <c r="M458" s="12"/>
      <c r="N458" s="12"/>
    </row>
    <row r="459">
      <c r="M459" s="12"/>
      <c r="N459" s="12"/>
    </row>
    <row r="460">
      <c r="M460" s="12"/>
      <c r="N460" s="12"/>
    </row>
    <row r="461">
      <c r="M461" s="12"/>
      <c r="N461" s="12"/>
    </row>
    <row r="462">
      <c r="M462" s="12"/>
      <c r="N462" s="12"/>
    </row>
    <row r="463">
      <c r="M463" s="12"/>
      <c r="N463" s="12"/>
    </row>
    <row r="464">
      <c r="M464" s="12"/>
      <c r="N464" s="12"/>
    </row>
    <row r="465">
      <c r="M465" s="12"/>
      <c r="N465" s="12"/>
    </row>
    <row r="466">
      <c r="M466" s="12"/>
      <c r="N466" s="12"/>
    </row>
    <row r="467">
      <c r="M467" s="12"/>
      <c r="N467" s="12"/>
    </row>
    <row r="468">
      <c r="M468" s="12"/>
      <c r="N468" s="12"/>
    </row>
    <row r="469">
      <c r="M469" s="12"/>
      <c r="N469" s="12"/>
    </row>
    <row r="470">
      <c r="M470" s="12"/>
      <c r="N470" s="12"/>
    </row>
    <row r="471">
      <c r="M471" s="12"/>
      <c r="N471" s="12"/>
    </row>
    <row r="472">
      <c r="M472" s="12"/>
      <c r="N472" s="12"/>
    </row>
    <row r="473">
      <c r="M473" s="12"/>
      <c r="N473" s="12"/>
    </row>
    <row r="474">
      <c r="M474" s="12"/>
      <c r="N474" s="12"/>
    </row>
    <row r="475">
      <c r="M475" s="12"/>
      <c r="N475" s="12"/>
    </row>
    <row r="476">
      <c r="M476" s="12"/>
      <c r="N476" s="12"/>
    </row>
    <row r="477">
      <c r="M477" s="12"/>
      <c r="N477" s="12"/>
    </row>
    <row r="478">
      <c r="M478" s="12"/>
      <c r="N478" s="12"/>
    </row>
    <row r="479">
      <c r="M479" s="12"/>
      <c r="N479" s="12"/>
    </row>
    <row r="480">
      <c r="M480" s="12"/>
      <c r="N480" s="12"/>
    </row>
    <row r="481">
      <c r="M481" s="12"/>
      <c r="N481" s="12"/>
    </row>
    <row r="482">
      <c r="M482" s="12"/>
      <c r="N482" s="12"/>
    </row>
    <row r="483">
      <c r="M483" s="12"/>
      <c r="N483" s="12"/>
    </row>
    <row r="484">
      <c r="M484" s="12"/>
      <c r="N484" s="12"/>
    </row>
    <row r="485">
      <c r="M485" s="12"/>
      <c r="N485" s="12"/>
    </row>
    <row r="486">
      <c r="M486" s="12"/>
      <c r="N486" s="12"/>
    </row>
    <row r="487">
      <c r="M487" s="12"/>
      <c r="N487" s="12"/>
    </row>
    <row r="488">
      <c r="M488" s="12"/>
      <c r="N488" s="12"/>
    </row>
    <row r="489">
      <c r="M489" s="12"/>
      <c r="N489" s="12"/>
    </row>
    <row r="490">
      <c r="M490" s="12"/>
      <c r="N490" s="12"/>
    </row>
    <row r="491">
      <c r="M491" s="12"/>
      <c r="N491" s="12"/>
    </row>
    <row r="492">
      <c r="M492" s="12"/>
      <c r="N492" s="12"/>
    </row>
    <row r="493">
      <c r="M493" s="12"/>
      <c r="N493" s="12"/>
    </row>
    <row r="494">
      <c r="M494" s="12"/>
      <c r="N494" s="12"/>
    </row>
    <row r="495">
      <c r="M495" s="12"/>
      <c r="N495" s="12"/>
    </row>
    <row r="496">
      <c r="M496" s="12"/>
      <c r="N496" s="12"/>
    </row>
    <row r="497">
      <c r="M497" s="12"/>
      <c r="N497" s="12"/>
    </row>
    <row r="498">
      <c r="M498" s="12"/>
      <c r="N498" s="12"/>
    </row>
    <row r="499">
      <c r="M499" s="12"/>
      <c r="N499" s="12"/>
    </row>
    <row r="500">
      <c r="M500" s="12"/>
      <c r="N500" s="12"/>
    </row>
    <row r="501">
      <c r="M501" s="12"/>
      <c r="N501" s="12"/>
    </row>
    <row r="502">
      <c r="M502" s="12"/>
      <c r="N502" s="12"/>
    </row>
    <row r="503">
      <c r="M503" s="12"/>
      <c r="N503" s="12"/>
    </row>
    <row r="504">
      <c r="M504" s="12"/>
      <c r="N504" s="12"/>
    </row>
    <row r="505">
      <c r="M505" s="12"/>
      <c r="N505" s="12"/>
    </row>
    <row r="506">
      <c r="M506" s="12"/>
      <c r="N506" s="12"/>
    </row>
    <row r="507">
      <c r="M507" s="12"/>
      <c r="N507" s="12"/>
    </row>
    <row r="508">
      <c r="M508" s="12"/>
      <c r="N508" s="12"/>
    </row>
    <row r="509">
      <c r="M509" s="12"/>
      <c r="N509" s="12"/>
    </row>
    <row r="510">
      <c r="M510" s="12"/>
      <c r="N510" s="12"/>
    </row>
    <row r="511">
      <c r="M511" s="12"/>
      <c r="N511" s="12"/>
    </row>
    <row r="512">
      <c r="M512" s="12"/>
      <c r="N512" s="12"/>
    </row>
    <row r="513">
      <c r="M513" s="12"/>
      <c r="N513" s="12"/>
    </row>
    <row r="514">
      <c r="M514" s="12"/>
      <c r="N514" s="12"/>
    </row>
    <row r="515">
      <c r="M515" s="12"/>
      <c r="N515" s="12"/>
    </row>
    <row r="516">
      <c r="M516" s="12"/>
      <c r="N516" s="12"/>
    </row>
    <row r="517">
      <c r="M517" s="12"/>
      <c r="N517" s="12"/>
    </row>
    <row r="518">
      <c r="M518" s="12"/>
      <c r="N518" s="12"/>
    </row>
    <row r="519">
      <c r="M519" s="12"/>
      <c r="N519" s="12"/>
    </row>
    <row r="520">
      <c r="M520" s="12"/>
      <c r="N520" s="12"/>
    </row>
    <row r="521">
      <c r="M521" s="12"/>
      <c r="N521" s="12"/>
    </row>
    <row r="522">
      <c r="M522" s="12"/>
      <c r="N522" s="12"/>
    </row>
    <row r="523">
      <c r="M523" s="12"/>
      <c r="N523" s="12"/>
    </row>
    <row r="524">
      <c r="M524" s="12"/>
      <c r="N524" s="12"/>
    </row>
    <row r="525">
      <c r="M525" s="12"/>
      <c r="N525" s="12"/>
    </row>
    <row r="526">
      <c r="M526" s="12"/>
      <c r="N526" s="12"/>
    </row>
    <row r="527">
      <c r="M527" s="12"/>
      <c r="N527" s="12"/>
    </row>
    <row r="528">
      <c r="M528" s="12"/>
      <c r="N528" s="12"/>
    </row>
    <row r="529">
      <c r="M529" s="12"/>
      <c r="N529" s="12"/>
    </row>
    <row r="530">
      <c r="M530" s="12"/>
      <c r="N530" s="12"/>
    </row>
    <row r="531">
      <c r="M531" s="12"/>
      <c r="N531" s="12"/>
    </row>
    <row r="532">
      <c r="M532" s="12"/>
      <c r="N532" s="12"/>
    </row>
    <row r="533">
      <c r="M533" s="12"/>
      <c r="N533" s="12"/>
    </row>
    <row r="534">
      <c r="M534" s="12"/>
      <c r="N534" s="12"/>
    </row>
    <row r="535">
      <c r="M535" s="12"/>
      <c r="N535" s="12"/>
    </row>
    <row r="536">
      <c r="M536" s="12"/>
      <c r="N536" s="12"/>
    </row>
    <row r="537">
      <c r="M537" s="12"/>
      <c r="N537" s="12"/>
    </row>
    <row r="538">
      <c r="M538" s="12"/>
      <c r="N538" s="12"/>
    </row>
    <row r="539">
      <c r="M539" s="12"/>
      <c r="N539" s="12"/>
    </row>
    <row r="540">
      <c r="M540" s="12"/>
      <c r="N540" s="12"/>
    </row>
    <row r="541">
      <c r="M541" s="12"/>
      <c r="N541" s="12"/>
    </row>
    <row r="542">
      <c r="M542" s="12"/>
      <c r="N542" s="12"/>
    </row>
    <row r="543">
      <c r="M543" s="12"/>
      <c r="N543" s="12"/>
    </row>
    <row r="544">
      <c r="M544" s="12"/>
      <c r="N544" s="12"/>
    </row>
    <row r="545">
      <c r="M545" s="12"/>
      <c r="N545" s="12"/>
    </row>
    <row r="546">
      <c r="M546" s="12"/>
      <c r="N546" s="12"/>
    </row>
    <row r="547">
      <c r="M547" s="12"/>
      <c r="N547" s="12"/>
    </row>
    <row r="548">
      <c r="M548" s="12"/>
      <c r="N548" s="12"/>
    </row>
    <row r="549">
      <c r="M549" s="12"/>
      <c r="N549" s="12"/>
    </row>
    <row r="550">
      <c r="M550" s="12"/>
      <c r="N550" s="12"/>
    </row>
    <row r="551">
      <c r="M551" s="12"/>
      <c r="N551" s="12"/>
    </row>
    <row r="552">
      <c r="M552" s="12"/>
      <c r="N552" s="12"/>
    </row>
    <row r="553">
      <c r="M553" s="12"/>
      <c r="N553" s="12"/>
    </row>
    <row r="554">
      <c r="M554" s="12"/>
      <c r="N554" s="12"/>
    </row>
    <row r="555">
      <c r="M555" s="12"/>
      <c r="N555" s="12"/>
    </row>
    <row r="556">
      <c r="M556" s="12"/>
      <c r="N556" s="12"/>
    </row>
    <row r="557">
      <c r="M557" s="12"/>
      <c r="N557" s="12"/>
    </row>
    <row r="558">
      <c r="M558" s="12"/>
      <c r="N558" s="12"/>
    </row>
    <row r="559">
      <c r="M559" s="12"/>
      <c r="N559" s="12"/>
    </row>
    <row r="560">
      <c r="M560" s="12"/>
      <c r="N560" s="12"/>
    </row>
    <row r="561">
      <c r="M561" s="12"/>
      <c r="N561" s="12"/>
    </row>
    <row r="562">
      <c r="M562" s="12"/>
      <c r="N562" s="12"/>
    </row>
    <row r="563">
      <c r="M563" s="12"/>
      <c r="N563" s="12"/>
    </row>
    <row r="564">
      <c r="M564" s="12"/>
      <c r="N564" s="12"/>
    </row>
    <row r="565">
      <c r="M565" s="12"/>
      <c r="N565" s="12"/>
    </row>
    <row r="566">
      <c r="M566" s="12"/>
      <c r="N566" s="12"/>
    </row>
    <row r="567">
      <c r="M567" s="12"/>
      <c r="N567" s="12"/>
    </row>
    <row r="568">
      <c r="M568" s="12"/>
      <c r="N568" s="12"/>
    </row>
    <row r="569">
      <c r="M569" s="12"/>
      <c r="N569" s="12"/>
    </row>
    <row r="570">
      <c r="M570" s="12"/>
      <c r="N570" s="12"/>
    </row>
    <row r="571">
      <c r="M571" s="12"/>
      <c r="N571" s="12"/>
    </row>
    <row r="572">
      <c r="M572" s="12"/>
      <c r="N572" s="12"/>
    </row>
    <row r="573">
      <c r="M573" s="12"/>
      <c r="N573" s="12"/>
    </row>
    <row r="574">
      <c r="M574" s="12"/>
      <c r="N574" s="12"/>
    </row>
    <row r="575">
      <c r="M575" s="12"/>
      <c r="N575" s="12"/>
    </row>
    <row r="576">
      <c r="M576" s="12"/>
      <c r="N576" s="12"/>
    </row>
    <row r="577">
      <c r="M577" s="12"/>
      <c r="N577" s="12"/>
    </row>
    <row r="578">
      <c r="M578" s="12"/>
      <c r="N578" s="12"/>
    </row>
    <row r="579">
      <c r="M579" s="12"/>
      <c r="N579" s="12"/>
    </row>
    <row r="580">
      <c r="M580" s="12"/>
      <c r="N580" s="12"/>
    </row>
    <row r="581">
      <c r="M581" s="12"/>
      <c r="N581" s="12"/>
    </row>
    <row r="582">
      <c r="M582" s="12"/>
      <c r="N582" s="12"/>
    </row>
    <row r="583">
      <c r="M583" s="12"/>
      <c r="N583" s="12"/>
    </row>
    <row r="584">
      <c r="M584" s="12"/>
      <c r="N584" s="12"/>
    </row>
    <row r="585">
      <c r="M585" s="12"/>
      <c r="N585" s="12"/>
    </row>
    <row r="586">
      <c r="M586" s="12"/>
      <c r="N586" s="12"/>
    </row>
    <row r="587">
      <c r="M587" s="12"/>
      <c r="N587" s="12"/>
    </row>
    <row r="588">
      <c r="M588" s="12"/>
      <c r="N588" s="12"/>
    </row>
    <row r="589">
      <c r="M589" s="12"/>
      <c r="N589" s="12"/>
    </row>
    <row r="590">
      <c r="M590" s="12"/>
      <c r="N590" s="12"/>
    </row>
    <row r="591">
      <c r="M591" s="12"/>
      <c r="N591" s="12"/>
    </row>
    <row r="592">
      <c r="M592" s="12"/>
      <c r="N592" s="12"/>
    </row>
    <row r="593">
      <c r="M593" s="12"/>
      <c r="N593" s="12"/>
    </row>
    <row r="594">
      <c r="M594" s="12"/>
      <c r="N594" s="12"/>
    </row>
    <row r="595">
      <c r="M595" s="12"/>
      <c r="N595" s="12"/>
    </row>
    <row r="596">
      <c r="M596" s="12"/>
      <c r="N596" s="12"/>
    </row>
    <row r="597">
      <c r="M597" s="12"/>
      <c r="N597" s="12"/>
    </row>
    <row r="598">
      <c r="M598" s="12"/>
      <c r="N598" s="12"/>
    </row>
    <row r="599">
      <c r="M599" s="12"/>
      <c r="N599" s="12"/>
    </row>
    <row r="600">
      <c r="M600" s="12"/>
      <c r="N600" s="12"/>
    </row>
    <row r="601">
      <c r="M601" s="12"/>
      <c r="N601" s="12"/>
    </row>
    <row r="602">
      <c r="M602" s="12"/>
      <c r="N602" s="12"/>
    </row>
    <row r="603">
      <c r="M603" s="12"/>
      <c r="N603" s="12"/>
    </row>
    <row r="604">
      <c r="M604" s="12"/>
      <c r="N604" s="12"/>
    </row>
    <row r="605">
      <c r="M605" s="12"/>
      <c r="N605" s="12"/>
    </row>
    <row r="606">
      <c r="M606" s="12"/>
      <c r="N606" s="12"/>
    </row>
    <row r="607">
      <c r="M607" s="12"/>
      <c r="N607" s="12"/>
    </row>
    <row r="608">
      <c r="M608" s="12"/>
      <c r="N608" s="12"/>
    </row>
    <row r="609">
      <c r="M609" s="12"/>
      <c r="N609" s="12"/>
    </row>
    <row r="610">
      <c r="M610" s="12"/>
      <c r="N610" s="12"/>
    </row>
    <row r="611">
      <c r="M611" s="12"/>
      <c r="N611" s="12"/>
    </row>
    <row r="612">
      <c r="M612" s="12"/>
      <c r="N612" s="12"/>
    </row>
    <row r="613">
      <c r="M613" s="12"/>
      <c r="N613" s="12"/>
    </row>
    <row r="614">
      <c r="M614" s="12"/>
      <c r="N614" s="12"/>
    </row>
    <row r="615">
      <c r="M615" s="12"/>
      <c r="N615" s="12"/>
    </row>
    <row r="616">
      <c r="M616" s="12"/>
      <c r="N616" s="12"/>
    </row>
    <row r="617">
      <c r="M617" s="12"/>
      <c r="N617" s="12"/>
    </row>
    <row r="618">
      <c r="M618" s="12"/>
      <c r="N618" s="12"/>
    </row>
    <row r="619">
      <c r="M619" s="12"/>
      <c r="N619" s="12"/>
    </row>
    <row r="620">
      <c r="M620" s="12"/>
      <c r="N620" s="12"/>
    </row>
    <row r="621">
      <c r="M621" s="12"/>
      <c r="N621" s="12"/>
    </row>
    <row r="622">
      <c r="M622" s="12"/>
      <c r="N622" s="12"/>
    </row>
    <row r="623">
      <c r="M623" s="12"/>
      <c r="N623" s="12"/>
    </row>
    <row r="624">
      <c r="M624" s="12"/>
      <c r="N624" s="12"/>
    </row>
    <row r="625">
      <c r="M625" s="12"/>
      <c r="N625" s="12"/>
    </row>
    <row r="626">
      <c r="M626" s="12"/>
      <c r="N626" s="12"/>
    </row>
    <row r="627">
      <c r="M627" s="12"/>
      <c r="N627" s="12"/>
    </row>
    <row r="628">
      <c r="M628" s="12"/>
      <c r="N628" s="12"/>
    </row>
    <row r="629">
      <c r="M629" s="12"/>
      <c r="N629" s="12"/>
    </row>
    <row r="630">
      <c r="M630" s="12"/>
      <c r="N630" s="12"/>
    </row>
    <row r="631">
      <c r="M631" s="12"/>
      <c r="N631" s="12"/>
    </row>
    <row r="632">
      <c r="M632" s="12"/>
      <c r="N632" s="12"/>
    </row>
    <row r="633">
      <c r="M633" s="12"/>
      <c r="N633" s="12"/>
    </row>
    <row r="634">
      <c r="M634" s="12"/>
      <c r="N634" s="12"/>
    </row>
    <row r="635">
      <c r="M635" s="12"/>
      <c r="N635" s="12"/>
    </row>
    <row r="636">
      <c r="M636" s="12"/>
      <c r="N636" s="12"/>
    </row>
    <row r="637">
      <c r="M637" s="12"/>
      <c r="N637" s="12"/>
    </row>
    <row r="638">
      <c r="M638" s="12"/>
      <c r="N638" s="12"/>
    </row>
    <row r="639">
      <c r="M639" s="12"/>
      <c r="N639" s="12"/>
    </row>
    <row r="640">
      <c r="M640" s="12"/>
      <c r="N640" s="12"/>
    </row>
    <row r="641">
      <c r="M641" s="12"/>
      <c r="N641" s="12"/>
    </row>
    <row r="642">
      <c r="M642" s="12"/>
      <c r="N642" s="12"/>
    </row>
    <row r="643">
      <c r="M643" s="12"/>
      <c r="N643" s="12"/>
    </row>
    <row r="644">
      <c r="M644" s="12"/>
      <c r="N644" s="12"/>
    </row>
    <row r="645">
      <c r="M645" s="12"/>
      <c r="N645" s="12"/>
    </row>
    <row r="646">
      <c r="M646" s="12"/>
      <c r="N646" s="12"/>
    </row>
    <row r="647">
      <c r="M647" s="12"/>
      <c r="N647" s="12"/>
    </row>
    <row r="648">
      <c r="M648" s="12"/>
      <c r="N648" s="12"/>
    </row>
    <row r="649">
      <c r="M649" s="12"/>
      <c r="N649" s="12"/>
    </row>
    <row r="650">
      <c r="M650" s="12"/>
      <c r="N650" s="12"/>
    </row>
    <row r="651">
      <c r="M651" s="12"/>
      <c r="N651" s="12"/>
    </row>
    <row r="652">
      <c r="M652" s="12"/>
      <c r="N652" s="12"/>
    </row>
    <row r="653">
      <c r="M653" s="12"/>
      <c r="N653" s="12"/>
    </row>
    <row r="654">
      <c r="M654" s="12"/>
      <c r="N654" s="12"/>
    </row>
    <row r="655">
      <c r="M655" s="12"/>
      <c r="N655" s="12"/>
    </row>
    <row r="656">
      <c r="M656" s="12"/>
      <c r="N656" s="12"/>
    </row>
    <row r="657">
      <c r="M657" s="12"/>
      <c r="N657" s="12"/>
    </row>
    <row r="658">
      <c r="M658" s="12"/>
      <c r="N658" s="12"/>
    </row>
    <row r="659">
      <c r="M659" s="12"/>
      <c r="N659" s="12"/>
    </row>
    <row r="660">
      <c r="M660" s="12"/>
      <c r="N660" s="12"/>
    </row>
    <row r="661">
      <c r="M661" s="12"/>
      <c r="N661" s="12"/>
    </row>
    <row r="662">
      <c r="M662" s="12"/>
      <c r="N662" s="12"/>
    </row>
    <row r="663">
      <c r="M663" s="12"/>
      <c r="N663" s="12"/>
    </row>
    <row r="664">
      <c r="M664" s="12"/>
      <c r="N664" s="12"/>
    </row>
    <row r="665">
      <c r="M665" s="12"/>
      <c r="N665" s="12"/>
    </row>
    <row r="666">
      <c r="M666" s="12"/>
      <c r="N666" s="12"/>
    </row>
    <row r="667">
      <c r="M667" s="12"/>
      <c r="N667" s="12"/>
    </row>
    <row r="668">
      <c r="M668" s="12"/>
      <c r="N668" s="12"/>
    </row>
    <row r="669">
      <c r="M669" s="12"/>
      <c r="N669" s="12"/>
    </row>
    <row r="670">
      <c r="M670" s="12"/>
      <c r="N670" s="12"/>
    </row>
    <row r="671">
      <c r="M671" s="12"/>
      <c r="N671" s="12"/>
    </row>
    <row r="672">
      <c r="M672" s="12"/>
      <c r="N672" s="12"/>
    </row>
    <row r="673">
      <c r="M673" s="12"/>
      <c r="N673" s="12"/>
    </row>
    <row r="674">
      <c r="M674" s="12"/>
      <c r="N674" s="12"/>
    </row>
    <row r="675">
      <c r="M675" s="12"/>
      <c r="N675" s="12"/>
    </row>
    <row r="676">
      <c r="M676" s="12"/>
      <c r="N676" s="12"/>
    </row>
    <row r="677">
      <c r="M677" s="12"/>
      <c r="N677" s="12"/>
    </row>
    <row r="678">
      <c r="M678" s="12"/>
      <c r="N678" s="12"/>
    </row>
    <row r="679">
      <c r="M679" s="12"/>
      <c r="N679" s="12"/>
    </row>
    <row r="680">
      <c r="M680" s="12"/>
      <c r="N680" s="12"/>
    </row>
    <row r="681">
      <c r="M681" s="12"/>
      <c r="N681" s="12"/>
    </row>
    <row r="682">
      <c r="M682" s="12"/>
      <c r="N682" s="12"/>
    </row>
    <row r="683">
      <c r="M683" s="12"/>
      <c r="N683" s="12"/>
    </row>
    <row r="684">
      <c r="M684" s="12"/>
      <c r="N684" s="12"/>
    </row>
    <row r="685">
      <c r="M685" s="12"/>
      <c r="N685" s="12"/>
    </row>
    <row r="686">
      <c r="M686" s="12"/>
      <c r="N686" s="12"/>
    </row>
    <row r="687">
      <c r="M687" s="12"/>
      <c r="N687" s="12"/>
    </row>
    <row r="688">
      <c r="M688" s="12"/>
      <c r="N688" s="12"/>
    </row>
    <row r="689">
      <c r="M689" s="12"/>
      <c r="N689" s="12"/>
    </row>
    <row r="690">
      <c r="M690" s="12"/>
      <c r="N690" s="12"/>
    </row>
    <row r="691">
      <c r="M691" s="12"/>
      <c r="N691" s="12"/>
    </row>
    <row r="692">
      <c r="M692" s="12"/>
      <c r="N692" s="12"/>
    </row>
    <row r="693">
      <c r="M693" s="12"/>
      <c r="N693" s="12"/>
    </row>
    <row r="694">
      <c r="M694" s="12"/>
      <c r="N694" s="12"/>
    </row>
    <row r="695">
      <c r="M695" s="12"/>
      <c r="N695" s="12"/>
    </row>
    <row r="696">
      <c r="M696" s="12"/>
      <c r="N696" s="12"/>
    </row>
    <row r="697">
      <c r="M697" s="12"/>
      <c r="N697" s="12"/>
    </row>
    <row r="698">
      <c r="M698" s="12"/>
      <c r="N698" s="12"/>
    </row>
    <row r="699">
      <c r="M699" s="12"/>
      <c r="N699" s="12"/>
    </row>
    <row r="700">
      <c r="M700" s="12"/>
      <c r="N700" s="12"/>
    </row>
    <row r="701">
      <c r="M701" s="12"/>
      <c r="N701" s="12"/>
    </row>
    <row r="702">
      <c r="M702" s="12"/>
      <c r="N702" s="12"/>
    </row>
    <row r="703">
      <c r="M703" s="12"/>
      <c r="N703" s="12"/>
    </row>
    <row r="704">
      <c r="M704" s="12"/>
      <c r="N704" s="12"/>
    </row>
    <row r="705">
      <c r="M705" s="12"/>
      <c r="N705" s="12"/>
    </row>
    <row r="706">
      <c r="M706" s="12"/>
      <c r="N706" s="12"/>
    </row>
    <row r="707">
      <c r="M707" s="12"/>
      <c r="N707" s="12"/>
    </row>
    <row r="708">
      <c r="M708" s="12"/>
      <c r="N708" s="12"/>
    </row>
    <row r="709">
      <c r="M709" s="12"/>
      <c r="N709" s="12"/>
    </row>
    <row r="710">
      <c r="M710" s="12"/>
      <c r="N710" s="12"/>
    </row>
    <row r="711">
      <c r="M711" s="12"/>
      <c r="N711" s="12"/>
    </row>
    <row r="712">
      <c r="M712" s="12"/>
      <c r="N712" s="12"/>
    </row>
    <row r="713">
      <c r="M713" s="12"/>
      <c r="N713" s="12"/>
    </row>
    <row r="714">
      <c r="M714" s="12"/>
      <c r="N714" s="12"/>
    </row>
    <row r="715">
      <c r="M715" s="12"/>
      <c r="N715" s="12"/>
    </row>
    <row r="716">
      <c r="M716" s="12"/>
      <c r="N716" s="12"/>
    </row>
    <row r="717">
      <c r="M717" s="12"/>
      <c r="N717" s="12"/>
    </row>
    <row r="718">
      <c r="M718" s="12"/>
      <c r="N718" s="12"/>
    </row>
    <row r="719">
      <c r="M719" s="12"/>
      <c r="N719" s="12"/>
    </row>
    <row r="720">
      <c r="M720" s="12"/>
      <c r="N720" s="12"/>
    </row>
    <row r="721">
      <c r="M721" s="12"/>
      <c r="N721" s="12"/>
    </row>
    <row r="722">
      <c r="M722" s="12"/>
      <c r="N722" s="12"/>
    </row>
    <row r="723">
      <c r="M723" s="12"/>
      <c r="N723" s="12"/>
    </row>
    <row r="724">
      <c r="M724" s="12"/>
      <c r="N724" s="12"/>
    </row>
    <row r="725">
      <c r="M725" s="12"/>
      <c r="N725" s="12"/>
    </row>
    <row r="726">
      <c r="M726" s="12"/>
      <c r="N726" s="12"/>
    </row>
    <row r="727">
      <c r="M727" s="12"/>
      <c r="N727" s="12"/>
    </row>
    <row r="728">
      <c r="M728" s="12"/>
      <c r="N728" s="12"/>
    </row>
    <row r="729">
      <c r="M729" s="12"/>
      <c r="N729" s="12"/>
    </row>
    <row r="730">
      <c r="M730" s="12"/>
      <c r="N730" s="12"/>
    </row>
    <row r="731">
      <c r="M731" s="12"/>
      <c r="N731" s="12"/>
    </row>
    <row r="732">
      <c r="M732" s="12"/>
      <c r="N732" s="12"/>
    </row>
    <row r="733">
      <c r="M733" s="12"/>
      <c r="N733" s="12"/>
    </row>
    <row r="734">
      <c r="M734" s="12"/>
      <c r="N734" s="12"/>
    </row>
    <row r="735">
      <c r="M735" s="12"/>
      <c r="N735" s="12"/>
    </row>
    <row r="736">
      <c r="M736" s="12"/>
      <c r="N736" s="12"/>
    </row>
    <row r="737">
      <c r="M737" s="12"/>
      <c r="N737" s="12"/>
    </row>
    <row r="738">
      <c r="M738" s="12"/>
      <c r="N738" s="12"/>
    </row>
    <row r="739">
      <c r="M739" s="12"/>
      <c r="N739" s="12"/>
    </row>
    <row r="740">
      <c r="M740" s="12"/>
      <c r="N740" s="12"/>
    </row>
    <row r="741">
      <c r="M741" s="12"/>
      <c r="N741" s="12"/>
    </row>
    <row r="742">
      <c r="M742" s="12"/>
      <c r="N742" s="12"/>
    </row>
    <row r="743">
      <c r="M743" s="12"/>
      <c r="N743" s="12"/>
    </row>
    <row r="744">
      <c r="M744" s="12"/>
      <c r="N744" s="12"/>
    </row>
    <row r="745">
      <c r="M745" s="12"/>
      <c r="N745" s="12"/>
    </row>
    <row r="746">
      <c r="M746" s="12"/>
      <c r="N746" s="12"/>
    </row>
    <row r="747">
      <c r="M747" s="12"/>
      <c r="N747" s="12"/>
    </row>
    <row r="748">
      <c r="M748" s="12"/>
      <c r="N748" s="12"/>
    </row>
    <row r="749">
      <c r="M749" s="12"/>
      <c r="N749" s="12"/>
    </row>
    <row r="750">
      <c r="M750" s="12"/>
      <c r="N750" s="12"/>
    </row>
    <row r="751">
      <c r="M751" s="12"/>
      <c r="N751" s="12"/>
    </row>
    <row r="752">
      <c r="M752" s="12"/>
      <c r="N752" s="12"/>
    </row>
    <row r="753">
      <c r="M753" s="12"/>
      <c r="N753" s="12"/>
    </row>
    <row r="754">
      <c r="M754" s="12"/>
      <c r="N754" s="12"/>
    </row>
    <row r="755">
      <c r="M755" s="12"/>
      <c r="N755" s="12"/>
    </row>
    <row r="756">
      <c r="M756" s="12"/>
      <c r="N756" s="12"/>
    </row>
    <row r="757">
      <c r="M757" s="12"/>
      <c r="N757" s="12"/>
    </row>
    <row r="758">
      <c r="M758" s="12"/>
      <c r="N758" s="12"/>
    </row>
    <row r="759">
      <c r="M759" s="12"/>
      <c r="N759" s="12"/>
    </row>
    <row r="760">
      <c r="M760" s="12"/>
      <c r="N760" s="12"/>
    </row>
    <row r="761">
      <c r="M761" s="12"/>
      <c r="N761" s="12"/>
    </row>
    <row r="762">
      <c r="M762" s="12"/>
      <c r="N762" s="12"/>
    </row>
    <row r="763">
      <c r="M763" s="12"/>
      <c r="N763" s="12"/>
    </row>
    <row r="764">
      <c r="M764" s="12"/>
      <c r="N764" s="12"/>
    </row>
    <row r="765">
      <c r="M765" s="12"/>
      <c r="N765" s="12"/>
    </row>
    <row r="766">
      <c r="M766" s="12"/>
      <c r="N766" s="12"/>
    </row>
    <row r="767">
      <c r="M767" s="12"/>
      <c r="N767" s="12"/>
    </row>
    <row r="768">
      <c r="M768" s="12"/>
      <c r="N768" s="12"/>
    </row>
    <row r="769">
      <c r="M769" s="12"/>
      <c r="N769" s="12"/>
    </row>
    <row r="770">
      <c r="M770" s="12"/>
      <c r="N770" s="12"/>
    </row>
    <row r="771">
      <c r="M771" s="12"/>
      <c r="N771" s="12"/>
    </row>
    <row r="772">
      <c r="M772" s="12"/>
      <c r="N772" s="12"/>
    </row>
    <row r="773">
      <c r="M773" s="12"/>
      <c r="N773" s="12"/>
    </row>
    <row r="774">
      <c r="M774" s="12"/>
      <c r="N774" s="12"/>
    </row>
    <row r="775">
      <c r="M775" s="12"/>
      <c r="N775" s="12"/>
    </row>
    <row r="776">
      <c r="M776" s="12"/>
      <c r="N776" s="12"/>
    </row>
    <row r="777">
      <c r="M777" s="12"/>
      <c r="N777" s="12"/>
    </row>
    <row r="778">
      <c r="M778" s="12"/>
      <c r="N778" s="12"/>
    </row>
    <row r="779">
      <c r="M779" s="12"/>
      <c r="N779" s="12"/>
    </row>
    <row r="780">
      <c r="M780" s="12"/>
      <c r="N780" s="12"/>
    </row>
    <row r="781">
      <c r="M781" s="12"/>
      <c r="N781" s="12"/>
    </row>
    <row r="782">
      <c r="M782" s="12"/>
      <c r="N782" s="12"/>
    </row>
    <row r="783">
      <c r="M783" s="12"/>
      <c r="N783" s="12"/>
    </row>
    <row r="784">
      <c r="M784" s="12"/>
      <c r="N784" s="12"/>
    </row>
    <row r="785">
      <c r="M785" s="12"/>
      <c r="N785" s="12"/>
    </row>
    <row r="786">
      <c r="M786" s="12"/>
      <c r="N786" s="12"/>
    </row>
    <row r="787">
      <c r="M787" s="12"/>
      <c r="N787" s="12"/>
    </row>
    <row r="788">
      <c r="M788" s="12"/>
      <c r="N788" s="12"/>
    </row>
    <row r="789">
      <c r="M789" s="12"/>
      <c r="N789" s="12"/>
    </row>
    <row r="790">
      <c r="M790" s="12"/>
      <c r="N790" s="12"/>
    </row>
    <row r="791">
      <c r="M791" s="12"/>
      <c r="N791" s="12"/>
    </row>
    <row r="792">
      <c r="M792" s="12"/>
      <c r="N792" s="12"/>
    </row>
    <row r="793">
      <c r="M793" s="12"/>
      <c r="N793" s="12"/>
    </row>
    <row r="794">
      <c r="M794" s="12"/>
      <c r="N794" s="12"/>
    </row>
    <row r="795">
      <c r="M795" s="12"/>
      <c r="N795" s="12"/>
    </row>
    <row r="796">
      <c r="M796" s="12"/>
      <c r="N796" s="12"/>
    </row>
    <row r="797">
      <c r="M797" s="12"/>
      <c r="N797" s="12"/>
    </row>
    <row r="798">
      <c r="M798" s="12"/>
      <c r="N798" s="12"/>
    </row>
    <row r="799">
      <c r="M799" s="12"/>
      <c r="N799" s="12"/>
    </row>
    <row r="800">
      <c r="M800" s="12"/>
      <c r="N800" s="12"/>
    </row>
    <row r="801">
      <c r="M801" s="12"/>
      <c r="N801" s="12"/>
    </row>
    <row r="802">
      <c r="M802" s="12"/>
      <c r="N802" s="12"/>
    </row>
    <row r="803">
      <c r="M803" s="12"/>
      <c r="N803" s="12"/>
    </row>
    <row r="804">
      <c r="M804" s="12"/>
      <c r="N804" s="12"/>
    </row>
    <row r="805">
      <c r="M805" s="12"/>
      <c r="N805" s="12"/>
    </row>
    <row r="806">
      <c r="M806" s="12"/>
      <c r="N806" s="12"/>
    </row>
    <row r="807">
      <c r="M807" s="12"/>
      <c r="N807" s="12"/>
    </row>
    <row r="808">
      <c r="M808" s="12"/>
      <c r="N808" s="12"/>
    </row>
    <row r="809">
      <c r="M809" s="12"/>
      <c r="N809" s="12"/>
    </row>
    <row r="810">
      <c r="M810" s="12"/>
      <c r="N810" s="12"/>
    </row>
    <row r="811">
      <c r="M811" s="12"/>
      <c r="N811" s="12"/>
    </row>
    <row r="812">
      <c r="M812" s="12"/>
      <c r="N812" s="12"/>
    </row>
    <row r="813">
      <c r="M813" s="12"/>
      <c r="N813" s="12"/>
    </row>
    <row r="814">
      <c r="M814" s="12"/>
      <c r="N814" s="12"/>
    </row>
    <row r="815">
      <c r="M815" s="12"/>
      <c r="N815" s="12"/>
    </row>
    <row r="816">
      <c r="M816" s="12"/>
      <c r="N816" s="12"/>
    </row>
    <row r="817">
      <c r="M817" s="12"/>
      <c r="N817" s="12"/>
    </row>
    <row r="818">
      <c r="M818" s="12"/>
      <c r="N818" s="12"/>
    </row>
    <row r="819">
      <c r="M819" s="12"/>
      <c r="N819" s="12"/>
    </row>
    <row r="820">
      <c r="M820" s="12"/>
      <c r="N820" s="12"/>
    </row>
    <row r="821">
      <c r="M821" s="12"/>
      <c r="N821" s="12"/>
    </row>
    <row r="822">
      <c r="M822" s="12"/>
      <c r="N822" s="12"/>
    </row>
    <row r="823">
      <c r="M823" s="12"/>
      <c r="N823" s="12"/>
    </row>
    <row r="824">
      <c r="M824" s="12"/>
      <c r="N824" s="12"/>
    </row>
    <row r="825">
      <c r="M825" s="12"/>
      <c r="N825" s="12"/>
    </row>
    <row r="826">
      <c r="M826" s="12"/>
      <c r="N826" s="12"/>
    </row>
    <row r="827">
      <c r="M827" s="12"/>
      <c r="N827" s="12"/>
    </row>
    <row r="828">
      <c r="M828" s="12"/>
      <c r="N828" s="12"/>
    </row>
    <row r="829">
      <c r="M829" s="12"/>
      <c r="N829" s="12"/>
    </row>
    <row r="830">
      <c r="M830" s="12"/>
      <c r="N830" s="12"/>
    </row>
    <row r="831">
      <c r="M831" s="12"/>
      <c r="N831" s="12"/>
    </row>
    <row r="832">
      <c r="M832" s="12"/>
      <c r="N832" s="12"/>
    </row>
    <row r="833">
      <c r="M833" s="12"/>
      <c r="N833" s="12"/>
    </row>
    <row r="834">
      <c r="M834" s="12"/>
      <c r="N834" s="12"/>
    </row>
    <row r="835">
      <c r="M835" s="12"/>
      <c r="N835" s="12"/>
    </row>
    <row r="836">
      <c r="M836" s="12"/>
      <c r="N836" s="12"/>
    </row>
    <row r="837">
      <c r="M837" s="12"/>
      <c r="N837" s="12"/>
    </row>
    <row r="838">
      <c r="M838" s="12"/>
      <c r="N838" s="12"/>
    </row>
    <row r="839">
      <c r="M839" s="12"/>
      <c r="N839" s="12"/>
    </row>
    <row r="840">
      <c r="M840" s="12"/>
      <c r="N840" s="12"/>
    </row>
    <row r="841">
      <c r="M841" s="12"/>
      <c r="N841" s="12"/>
    </row>
    <row r="842">
      <c r="M842" s="12"/>
      <c r="N842" s="12"/>
    </row>
    <row r="843">
      <c r="M843" s="12"/>
      <c r="N843" s="12"/>
    </row>
    <row r="844">
      <c r="M844" s="12"/>
      <c r="N844" s="12"/>
    </row>
    <row r="845">
      <c r="M845" s="12"/>
      <c r="N845" s="12"/>
    </row>
    <row r="846">
      <c r="M846" s="12"/>
      <c r="N846" s="12"/>
    </row>
    <row r="847">
      <c r="M847" s="12"/>
      <c r="N847" s="12"/>
    </row>
    <row r="848">
      <c r="M848" s="12"/>
      <c r="N848" s="12"/>
    </row>
    <row r="849">
      <c r="M849" s="12"/>
      <c r="N849" s="12"/>
    </row>
    <row r="850">
      <c r="M850" s="12"/>
      <c r="N850" s="12"/>
    </row>
    <row r="851">
      <c r="M851" s="12"/>
      <c r="N851" s="12"/>
    </row>
    <row r="852">
      <c r="M852" s="12"/>
      <c r="N852" s="12"/>
    </row>
    <row r="853">
      <c r="M853" s="12"/>
      <c r="N853" s="12"/>
    </row>
    <row r="854">
      <c r="M854" s="12"/>
      <c r="N854" s="12"/>
    </row>
    <row r="855">
      <c r="M855" s="12"/>
      <c r="N855" s="12"/>
    </row>
    <row r="856">
      <c r="M856" s="12"/>
      <c r="N856" s="12"/>
    </row>
    <row r="857">
      <c r="M857" s="12"/>
      <c r="N857" s="12"/>
    </row>
    <row r="858">
      <c r="M858" s="12"/>
      <c r="N858" s="12"/>
    </row>
    <row r="859">
      <c r="M859" s="12"/>
      <c r="N859" s="12"/>
    </row>
    <row r="860">
      <c r="M860" s="12"/>
      <c r="N860" s="12"/>
    </row>
    <row r="861">
      <c r="M861" s="12"/>
      <c r="N861" s="12"/>
    </row>
    <row r="862">
      <c r="M862" s="12"/>
      <c r="N862" s="12"/>
    </row>
    <row r="863">
      <c r="M863" s="12"/>
      <c r="N863" s="12"/>
    </row>
    <row r="864">
      <c r="M864" s="12"/>
      <c r="N864" s="12"/>
    </row>
    <row r="865">
      <c r="M865" s="12"/>
      <c r="N865" s="12"/>
    </row>
    <row r="866">
      <c r="M866" s="12"/>
      <c r="N866" s="12"/>
    </row>
    <row r="867">
      <c r="M867" s="12"/>
      <c r="N867" s="12"/>
    </row>
    <row r="868">
      <c r="M868" s="12"/>
      <c r="N868" s="12"/>
    </row>
    <row r="869">
      <c r="M869" s="12"/>
      <c r="N869" s="12"/>
    </row>
    <row r="870">
      <c r="M870" s="12"/>
      <c r="N870" s="12"/>
    </row>
    <row r="871">
      <c r="M871" s="12"/>
      <c r="N871" s="12"/>
    </row>
    <row r="872">
      <c r="M872" s="12"/>
      <c r="N872" s="12"/>
    </row>
    <row r="873">
      <c r="M873" s="12"/>
      <c r="N873" s="12"/>
    </row>
    <row r="874">
      <c r="M874" s="12"/>
      <c r="N874" s="12"/>
    </row>
    <row r="875">
      <c r="M875" s="12"/>
      <c r="N875" s="12"/>
    </row>
    <row r="876">
      <c r="M876" s="12"/>
      <c r="N876" s="12"/>
    </row>
    <row r="877">
      <c r="M877" s="12"/>
      <c r="N877" s="12"/>
    </row>
    <row r="878">
      <c r="M878" s="12"/>
      <c r="N878" s="12"/>
    </row>
    <row r="879">
      <c r="M879" s="12"/>
      <c r="N879" s="12"/>
    </row>
    <row r="880">
      <c r="M880" s="12"/>
      <c r="N880" s="12"/>
    </row>
    <row r="881">
      <c r="M881" s="12"/>
      <c r="N881" s="12"/>
    </row>
    <row r="882">
      <c r="M882" s="12"/>
      <c r="N882" s="12"/>
    </row>
    <row r="883">
      <c r="M883" s="12"/>
      <c r="N883" s="12"/>
    </row>
    <row r="884">
      <c r="M884" s="12"/>
      <c r="N884" s="12"/>
    </row>
    <row r="885">
      <c r="M885" s="12"/>
      <c r="N885" s="12"/>
    </row>
    <row r="886">
      <c r="M886" s="12"/>
      <c r="N886" s="12"/>
    </row>
    <row r="887">
      <c r="M887" s="12"/>
      <c r="N887" s="12"/>
    </row>
    <row r="888">
      <c r="M888" s="12"/>
      <c r="N888" s="12"/>
    </row>
    <row r="889">
      <c r="M889" s="12"/>
      <c r="N889" s="12"/>
    </row>
    <row r="890">
      <c r="M890" s="12"/>
      <c r="N890" s="12"/>
    </row>
    <row r="891">
      <c r="M891" s="12"/>
      <c r="N891" s="12"/>
    </row>
    <row r="892">
      <c r="M892" s="12"/>
      <c r="N892" s="12"/>
    </row>
    <row r="893">
      <c r="M893" s="12"/>
      <c r="N893" s="12"/>
    </row>
    <row r="894">
      <c r="M894" s="12"/>
      <c r="N894" s="12"/>
    </row>
    <row r="895">
      <c r="M895" s="12"/>
      <c r="N895" s="12"/>
    </row>
    <row r="896">
      <c r="M896" s="12"/>
      <c r="N896" s="12"/>
    </row>
    <row r="897">
      <c r="M897" s="12"/>
      <c r="N897" s="12"/>
    </row>
    <row r="898">
      <c r="M898" s="12"/>
      <c r="N898" s="12"/>
    </row>
    <row r="899">
      <c r="M899" s="12"/>
      <c r="N899" s="12"/>
    </row>
    <row r="900">
      <c r="M900" s="12"/>
      <c r="N900" s="12"/>
    </row>
    <row r="901">
      <c r="M901" s="12"/>
      <c r="N901" s="12"/>
    </row>
    <row r="902">
      <c r="M902" s="12"/>
      <c r="N902" s="12"/>
    </row>
    <row r="903">
      <c r="M903" s="12"/>
      <c r="N903" s="12"/>
    </row>
    <row r="904">
      <c r="M904" s="12"/>
      <c r="N904" s="12"/>
    </row>
    <row r="905">
      <c r="M905" s="12"/>
      <c r="N905" s="12"/>
    </row>
    <row r="906">
      <c r="M906" s="12"/>
      <c r="N906" s="12"/>
    </row>
    <row r="907">
      <c r="M907" s="12"/>
      <c r="N907" s="12"/>
    </row>
    <row r="908">
      <c r="M908" s="12"/>
      <c r="N908" s="12"/>
    </row>
    <row r="909">
      <c r="M909" s="12"/>
      <c r="N909" s="12"/>
    </row>
    <row r="910">
      <c r="M910" s="12"/>
      <c r="N910" s="12"/>
    </row>
    <row r="911">
      <c r="M911" s="12"/>
      <c r="N911" s="12"/>
    </row>
    <row r="912">
      <c r="M912" s="12"/>
      <c r="N912" s="12"/>
    </row>
    <row r="913">
      <c r="M913" s="12"/>
      <c r="N913" s="12"/>
    </row>
    <row r="914">
      <c r="M914" s="12"/>
      <c r="N914" s="12"/>
    </row>
    <row r="915">
      <c r="M915" s="12"/>
      <c r="N915" s="12"/>
    </row>
    <row r="916">
      <c r="M916" s="12"/>
      <c r="N916" s="12"/>
    </row>
    <row r="917">
      <c r="M917" s="12"/>
      <c r="N917" s="12"/>
    </row>
    <row r="918">
      <c r="M918" s="12"/>
      <c r="N918" s="12"/>
    </row>
    <row r="919">
      <c r="M919" s="12"/>
      <c r="N919" s="12"/>
    </row>
    <row r="920">
      <c r="M920" s="12"/>
      <c r="N920" s="12"/>
    </row>
    <row r="921">
      <c r="M921" s="12"/>
      <c r="N921" s="12"/>
    </row>
    <row r="922">
      <c r="M922" s="12"/>
      <c r="N922" s="12"/>
    </row>
    <row r="923">
      <c r="M923" s="12"/>
      <c r="N923" s="12"/>
    </row>
    <row r="924">
      <c r="M924" s="12"/>
      <c r="N924" s="12"/>
    </row>
    <row r="925">
      <c r="M925" s="12"/>
      <c r="N925" s="12"/>
    </row>
    <row r="926">
      <c r="M926" s="12"/>
      <c r="N926" s="12"/>
    </row>
    <row r="927">
      <c r="M927" s="12"/>
      <c r="N927" s="12"/>
    </row>
    <row r="928">
      <c r="M928" s="12"/>
      <c r="N928" s="12"/>
    </row>
    <row r="929">
      <c r="M929" s="12"/>
      <c r="N929" s="12"/>
    </row>
    <row r="930">
      <c r="M930" s="12"/>
      <c r="N930" s="12"/>
    </row>
    <row r="931">
      <c r="M931" s="12"/>
      <c r="N931" s="12"/>
    </row>
    <row r="932">
      <c r="M932" s="12"/>
      <c r="N932" s="12"/>
    </row>
    <row r="933">
      <c r="M933" s="12"/>
      <c r="N933" s="12"/>
    </row>
    <row r="934">
      <c r="M934" s="12"/>
      <c r="N934" s="12"/>
    </row>
    <row r="935">
      <c r="M935" s="12"/>
      <c r="N935" s="12"/>
    </row>
    <row r="936">
      <c r="M936" s="12"/>
      <c r="N936" s="12"/>
    </row>
    <row r="937">
      <c r="M937" s="12"/>
      <c r="N937" s="12"/>
    </row>
    <row r="938">
      <c r="M938" s="12"/>
      <c r="N938" s="12"/>
    </row>
    <row r="939">
      <c r="M939" s="12"/>
      <c r="N939" s="12"/>
    </row>
    <row r="940">
      <c r="M940" s="12"/>
      <c r="N940" s="12"/>
    </row>
    <row r="941">
      <c r="M941" s="12"/>
      <c r="N941" s="12"/>
    </row>
    <row r="942">
      <c r="M942" s="12"/>
      <c r="N942" s="12"/>
    </row>
    <row r="943">
      <c r="M943" s="12"/>
      <c r="N943" s="12"/>
    </row>
    <row r="944">
      <c r="M944" s="12"/>
      <c r="N944" s="12"/>
    </row>
    <row r="945">
      <c r="M945" s="12"/>
      <c r="N945" s="12"/>
    </row>
    <row r="946">
      <c r="M946" s="12"/>
      <c r="N946" s="12"/>
    </row>
    <row r="947">
      <c r="M947" s="12"/>
      <c r="N947" s="12"/>
    </row>
    <row r="948">
      <c r="M948" s="12"/>
      <c r="N948" s="12"/>
    </row>
    <row r="949">
      <c r="M949" s="12"/>
      <c r="N949" s="12"/>
    </row>
    <row r="950">
      <c r="M950" s="12"/>
      <c r="N950" s="12"/>
    </row>
    <row r="951">
      <c r="M951" s="12"/>
      <c r="N951" s="12"/>
    </row>
    <row r="952">
      <c r="M952" s="12"/>
      <c r="N952" s="12"/>
    </row>
    <row r="953">
      <c r="M953" s="12"/>
      <c r="N953" s="12"/>
    </row>
    <row r="954">
      <c r="M954" s="12"/>
      <c r="N954" s="12"/>
    </row>
    <row r="955">
      <c r="M955" s="12"/>
      <c r="N955" s="12"/>
    </row>
    <row r="956">
      <c r="M956" s="12"/>
      <c r="N956" s="12"/>
    </row>
    <row r="957">
      <c r="M957" s="12"/>
      <c r="N957" s="12"/>
    </row>
    <row r="958">
      <c r="M958" s="12"/>
      <c r="N958" s="12"/>
    </row>
    <row r="959">
      <c r="M959" s="12"/>
      <c r="N959" s="12"/>
    </row>
    <row r="960">
      <c r="M960" s="12"/>
      <c r="N960" s="12"/>
    </row>
    <row r="961">
      <c r="M961" s="12"/>
      <c r="N961" s="12"/>
    </row>
    <row r="962">
      <c r="M962" s="12"/>
      <c r="N962" s="12"/>
    </row>
    <row r="963">
      <c r="M963" s="12"/>
      <c r="N963" s="12"/>
    </row>
    <row r="964">
      <c r="M964" s="12"/>
      <c r="N964" s="12"/>
    </row>
    <row r="965">
      <c r="M965" s="12"/>
      <c r="N965" s="12"/>
    </row>
    <row r="966">
      <c r="M966" s="12"/>
      <c r="N966" s="12"/>
    </row>
    <row r="967">
      <c r="M967" s="12"/>
      <c r="N967" s="12"/>
    </row>
    <row r="968">
      <c r="M968" s="12"/>
      <c r="N968" s="12"/>
    </row>
    <row r="969">
      <c r="M969" s="12"/>
      <c r="N969" s="12"/>
    </row>
    <row r="970">
      <c r="M970" s="12"/>
      <c r="N970" s="12"/>
    </row>
    <row r="971">
      <c r="M971" s="12"/>
      <c r="N971" s="12"/>
    </row>
    <row r="972">
      <c r="M972" s="12"/>
      <c r="N972" s="12"/>
    </row>
    <row r="973">
      <c r="M973" s="12"/>
      <c r="N973" s="12"/>
    </row>
    <row r="974">
      <c r="M974" s="12"/>
      <c r="N974" s="12"/>
    </row>
    <row r="975">
      <c r="M975" s="12"/>
      <c r="N975" s="12"/>
    </row>
    <row r="976">
      <c r="M976" s="12"/>
      <c r="N976" s="12"/>
    </row>
    <row r="977">
      <c r="M977" s="12"/>
      <c r="N977" s="12"/>
    </row>
    <row r="978">
      <c r="M978" s="12"/>
      <c r="N978" s="12"/>
    </row>
    <row r="979">
      <c r="M979" s="12"/>
      <c r="N979" s="12"/>
    </row>
    <row r="980">
      <c r="M980" s="12"/>
      <c r="N980" s="12"/>
    </row>
    <row r="981">
      <c r="M981" s="12"/>
      <c r="N981" s="12"/>
    </row>
    <row r="982">
      <c r="M982" s="12"/>
      <c r="N982" s="12"/>
    </row>
    <row r="983">
      <c r="M983" s="12"/>
      <c r="N983" s="12"/>
    </row>
    <row r="984">
      <c r="M984" s="12"/>
      <c r="N984" s="12"/>
    </row>
    <row r="985">
      <c r="M985" s="12"/>
      <c r="N985" s="12"/>
    </row>
    <row r="986">
      <c r="M986" s="12"/>
      <c r="N986" s="12"/>
    </row>
    <row r="987">
      <c r="M987" s="12"/>
      <c r="N987" s="12"/>
    </row>
    <row r="988">
      <c r="M988" s="12"/>
      <c r="N988" s="12"/>
    </row>
    <row r="989">
      <c r="M989" s="12"/>
      <c r="N989" s="12"/>
    </row>
    <row r="990">
      <c r="M990" s="12"/>
      <c r="N990" s="12"/>
    </row>
    <row r="991">
      <c r="M991" s="12"/>
      <c r="N991" s="12"/>
    </row>
    <row r="992">
      <c r="M992" s="12"/>
      <c r="N992" s="12"/>
    </row>
    <row r="993">
      <c r="M993" s="12"/>
      <c r="N993" s="12"/>
    </row>
    <row r="994">
      <c r="M994" s="12"/>
      <c r="N994" s="12"/>
    </row>
    <row r="995">
      <c r="M995" s="12"/>
      <c r="N995" s="12"/>
    </row>
    <row r="996">
      <c r="M996" s="12"/>
      <c r="N996" s="12"/>
    </row>
    <row r="997">
      <c r="M997" s="12"/>
      <c r="N997" s="12"/>
    </row>
    <row r="998">
      <c r="M998" s="12"/>
      <c r="N998" s="12"/>
    </row>
    <row r="999">
      <c r="M999" s="12"/>
      <c r="N999" s="12"/>
    </row>
    <row r="1000">
      <c r="M1000" s="12"/>
      <c r="N1000" s="12"/>
    </row>
    <row r="1001">
      <c r="M1001" s="12"/>
      <c r="N1001" s="12"/>
    </row>
  </sheetData>
  <autoFilter ref="$A$1:$O$1001">
    <sortState ref="A1:O1001">
      <sortCondition ref="M1:M1001"/>
      <sortCondition descending="1" ref="L1:L1001"/>
      <sortCondition descending="1" ref="I1:I1001"/>
      <sortCondition descending="1" ref="O1:O1001"/>
      <sortCondition ref="A1:A1001"/>
      <sortCondition descending="1" ref="N1:N1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13"/>
    <col customWidth="1" min="5" max="5" width="19.13"/>
    <col customWidth="1" min="15" max="17" width="19.13"/>
    <col customWidth="1" min="30" max="30" width="18.13"/>
  </cols>
  <sheetData>
    <row r="1">
      <c r="A1" s="8"/>
      <c r="B1" s="8"/>
      <c r="C1" s="8"/>
      <c r="D1" s="8"/>
      <c r="O1" s="1"/>
      <c r="P1" s="1"/>
      <c r="Q1" s="1"/>
    </row>
    <row r="2">
      <c r="A2" s="8">
        <v>178.0</v>
      </c>
      <c r="B2" s="8">
        <v>178.0</v>
      </c>
      <c r="C2" s="8">
        <v>178.0</v>
      </c>
      <c r="E2" s="6">
        <f>Sheet3!E2-Sheet3!C2</f>
        <v>-48920</v>
      </c>
      <c r="O2" s="7"/>
      <c r="P2" s="7"/>
      <c r="Q2" s="7"/>
      <c r="R2" s="6" t="s">
        <v>66</v>
      </c>
      <c r="S2" s="6" t="s">
        <v>66</v>
      </c>
      <c r="T2" s="6" t="s">
        <v>66</v>
      </c>
      <c r="U2" s="6" t="str">
        <f t="shared" ref="U2:U32" si="1">concatenate(R2:T2)</f>
        <v>B2B2B2</v>
      </c>
      <c r="AB2" s="76"/>
      <c r="AC2" s="76"/>
    </row>
    <row r="3">
      <c r="A3" s="8">
        <v>255.0</v>
      </c>
      <c r="B3" s="8">
        <v>255.0</v>
      </c>
      <c r="C3" s="8">
        <v>255.0</v>
      </c>
      <c r="E3" s="6">
        <f>Sheet3!E3-Sheet3!C3</f>
        <v>0</v>
      </c>
      <c r="O3" s="7"/>
      <c r="P3" s="7"/>
      <c r="Q3" s="7"/>
      <c r="R3" s="6" t="s">
        <v>67</v>
      </c>
      <c r="S3" s="6" t="s">
        <v>67</v>
      </c>
      <c r="T3" s="6" t="s">
        <v>67</v>
      </c>
      <c r="U3" s="6" t="str">
        <f t="shared" si="1"/>
        <v>FFFFFF</v>
      </c>
      <c r="V3" s="47" t="s">
        <v>39</v>
      </c>
      <c r="W3" s="6">
        <v>3.94987122E8</v>
      </c>
      <c r="X3" s="6">
        <f t="shared" ref="X3:X33" si="2">W3/Y$33</f>
        <v>0.04913192419</v>
      </c>
      <c r="Y3" s="6">
        <f>W4</f>
        <v>464859929</v>
      </c>
      <c r="Z3" s="6">
        <f t="shared" ref="Z3:Z33" si="3">Y3/Y$33</f>
        <v>0.05782330998</v>
      </c>
      <c r="AB3" s="77" t="s">
        <v>40</v>
      </c>
      <c r="AC3" s="78" t="s">
        <v>68</v>
      </c>
      <c r="AD3" s="8" t="s">
        <v>69</v>
      </c>
      <c r="AE3" s="6">
        <f>IFERROR(__xludf.DUMMYFUNCTION("split(AD3,"" "")"),2.55255255E8)</f>
        <v>255255255</v>
      </c>
      <c r="AF3" s="6">
        <f>IFERROR(__xludf.DUMMYFUNCTION("""COMPUTED_VALUE"""),3.58694256E8)</f>
        <v>358694256</v>
      </c>
      <c r="AG3" s="6">
        <f t="shared" ref="AG3:AG33" si="4">AF3*100/AF$35</f>
        <v>70.57045805</v>
      </c>
    </row>
    <row r="4">
      <c r="A4" s="8">
        <v>102.0</v>
      </c>
      <c r="B4" s="8">
        <v>102.0</v>
      </c>
      <c r="C4" s="8">
        <v>102.0</v>
      </c>
      <c r="E4" s="6">
        <f>Sheet3!E4-Sheet3!C4</f>
        <v>-2862</v>
      </c>
      <c r="O4" s="7"/>
      <c r="P4" s="7"/>
      <c r="Q4" s="7"/>
      <c r="R4" s="6" t="s">
        <v>70</v>
      </c>
      <c r="S4" s="6" t="s">
        <v>70</v>
      </c>
      <c r="T4" s="6" t="s">
        <v>70</v>
      </c>
      <c r="U4" s="6" t="str">
        <f t="shared" si="1"/>
        <v>666666</v>
      </c>
      <c r="V4" s="57" t="s">
        <v>48</v>
      </c>
      <c r="W4" s="6">
        <v>4.64859929E8</v>
      </c>
      <c r="X4" s="6">
        <f t="shared" si="2"/>
        <v>0.05782330998</v>
      </c>
      <c r="Y4" s="6">
        <f t="shared" ref="Y4:Y33" si="5">Y3+W4</f>
        <v>929719858</v>
      </c>
      <c r="Z4" s="6">
        <f t="shared" si="3"/>
        <v>0.11564662</v>
      </c>
      <c r="AB4" s="79" t="s">
        <v>49</v>
      </c>
      <c r="AC4" s="80" t="s">
        <v>71</v>
      </c>
      <c r="AD4" s="8" t="s">
        <v>72</v>
      </c>
      <c r="AE4" s="6">
        <f>IFERROR(__xludf.DUMMYFUNCTION("split(AD4,"" "")"),1.02102102E8)</f>
        <v>102102102</v>
      </c>
      <c r="AF4" s="6">
        <f>IFERROR(__xludf.DUMMYFUNCTION("""COMPUTED_VALUE"""),1.4102426E7)</f>
        <v>14102426</v>
      </c>
      <c r="AG4" s="6">
        <f t="shared" si="4"/>
        <v>2.774548646</v>
      </c>
    </row>
    <row r="5">
      <c r="A5" s="8">
        <v>255.0</v>
      </c>
      <c r="B5" s="8">
        <v>220.0</v>
      </c>
      <c r="C5" s="8">
        <v>100.0</v>
      </c>
      <c r="E5" s="6">
        <f>Sheet3!E5-Sheet3!C5</f>
        <v>-32475</v>
      </c>
      <c r="O5" s="7"/>
      <c r="P5" s="7"/>
      <c r="Q5" s="7"/>
      <c r="R5" s="6" t="s">
        <v>67</v>
      </c>
      <c r="S5" s="6" t="s">
        <v>73</v>
      </c>
      <c r="T5" s="6" t="s">
        <v>74</v>
      </c>
      <c r="U5" s="6" t="str">
        <f t="shared" si="1"/>
        <v>FFDC64</v>
      </c>
      <c r="V5" s="59" t="s">
        <v>50</v>
      </c>
      <c r="W5" s="6">
        <v>1.540571421E9</v>
      </c>
      <c r="X5" s="6">
        <f t="shared" si="2"/>
        <v>0.1916296356</v>
      </c>
      <c r="Y5" s="6">
        <f t="shared" si="5"/>
        <v>2470291279</v>
      </c>
      <c r="Z5" s="6">
        <f t="shared" si="3"/>
        <v>0.3072762556</v>
      </c>
      <c r="AB5" s="81" t="s">
        <v>51</v>
      </c>
      <c r="AC5" s="82" t="s">
        <v>75</v>
      </c>
      <c r="AD5" s="8" t="s">
        <v>76</v>
      </c>
      <c r="AE5" s="6">
        <f>IFERROR(__xludf.DUMMYFUNCTION("split(AD5,"" "")"),1.78178178E8)</f>
        <v>178178178</v>
      </c>
      <c r="AF5" s="6">
        <f>IFERROR(__xludf.DUMMYFUNCTION("""COMPUTED_VALUE"""),8476882.0)</f>
        <v>8476882</v>
      </c>
      <c r="AG5" s="6">
        <f t="shared" si="4"/>
        <v>1.667764218</v>
      </c>
    </row>
    <row r="6">
      <c r="A6" s="8">
        <v>0.0</v>
      </c>
      <c r="B6" s="8">
        <v>70.0</v>
      </c>
      <c r="C6" s="8">
        <v>95.0</v>
      </c>
      <c r="E6" s="6">
        <f>Sheet3!E6-Sheet3!C6</f>
        <v>-472325</v>
      </c>
      <c r="O6" s="7"/>
      <c r="P6" s="7"/>
      <c r="Q6" s="7"/>
      <c r="R6" s="83" t="s">
        <v>77</v>
      </c>
      <c r="S6" s="6" t="s">
        <v>78</v>
      </c>
      <c r="T6" s="6" t="s">
        <v>79</v>
      </c>
      <c r="U6" s="6" t="str">
        <f t="shared" si="1"/>
        <v>00465F</v>
      </c>
      <c r="V6" s="35" t="s">
        <v>27</v>
      </c>
      <c r="W6" s="6">
        <v>1.01533798E8</v>
      </c>
      <c r="X6" s="6">
        <f t="shared" si="2"/>
        <v>0.01262965446</v>
      </c>
      <c r="Y6" s="6">
        <f t="shared" si="5"/>
        <v>2571825077</v>
      </c>
      <c r="Z6" s="6">
        <f t="shared" si="3"/>
        <v>0.31990591</v>
      </c>
      <c r="AB6" s="84" t="s">
        <v>28</v>
      </c>
      <c r="AC6" s="85" t="s">
        <v>80</v>
      </c>
      <c r="AD6" s="8" t="s">
        <v>81</v>
      </c>
      <c r="AE6" s="6">
        <f>IFERROR(__xludf.DUMMYFUNCTION("split(AD6,"" "")"),2.5515015E8)</f>
        <v>255150150</v>
      </c>
      <c r="AF6" s="6">
        <f>IFERROR(__xludf.DUMMYFUNCTION("""COMPUTED_VALUE"""),7655478.0)</f>
        <v>7655478</v>
      </c>
      <c r="AG6" s="6">
        <f t="shared" si="4"/>
        <v>1.50615902</v>
      </c>
    </row>
    <row r="7">
      <c r="A7" s="8">
        <v>0.0</v>
      </c>
      <c r="B7" s="8">
        <v>125.0</v>
      </c>
      <c r="C7" s="8">
        <v>125.0</v>
      </c>
      <c r="E7" s="6">
        <f>Sheet3!E7-Sheet3!C7</f>
        <v>-30343006</v>
      </c>
      <c r="O7" s="7"/>
      <c r="P7" s="7"/>
      <c r="Q7" s="7"/>
      <c r="R7" s="83" t="s">
        <v>77</v>
      </c>
      <c r="S7" s="6" t="s">
        <v>82</v>
      </c>
      <c r="T7" s="6" t="s">
        <v>82</v>
      </c>
      <c r="U7" s="6" t="str">
        <f t="shared" si="1"/>
        <v>007D7D</v>
      </c>
      <c r="V7" s="43" t="s">
        <v>35</v>
      </c>
      <c r="W7" s="6">
        <v>3.57222724E8</v>
      </c>
      <c r="X7" s="6">
        <f t="shared" si="2"/>
        <v>0.04443446082</v>
      </c>
      <c r="Y7" s="6">
        <f t="shared" si="5"/>
        <v>2929047801</v>
      </c>
      <c r="Z7" s="6">
        <f t="shared" si="3"/>
        <v>0.3643403709</v>
      </c>
      <c r="AB7" s="86" t="s">
        <v>36</v>
      </c>
      <c r="AC7" s="87" t="s">
        <v>83</v>
      </c>
      <c r="AD7" s="8" t="s">
        <v>84</v>
      </c>
      <c r="AE7" s="6">
        <f>IFERROR(__xludf.DUMMYFUNCTION("split(AD7,"" "")"),2.552201E8)</f>
        <v>255220100</v>
      </c>
      <c r="AF7" s="6">
        <f>IFERROR(__xludf.DUMMYFUNCTION("""COMPUTED_VALUE"""),8970583.0)</f>
        <v>8970583</v>
      </c>
      <c r="AG7" s="6">
        <f t="shared" si="4"/>
        <v>1.764896261</v>
      </c>
    </row>
    <row r="8">
      <c r="A8" s="8">
        <v>75.0</v>
      </c>
      <c r="B8" s="8">
        <v>80.0</v>
      </c>
      <c r="C8" s="8">
        <v>180.0</v>
      </c>
      <c r="E8" s="6">
        <f>Sheet3!E8-Sheet3!C8</f>
        <v>2777</v>
      </c>
      <c r="O8" s="7"/>
      <c r="P8" s="7"/>
      <c r="Q8" s="7"/>
      <c r="R8" s="6" t="s">
        <v>85</v>
      </c>
      <c r="S8" s="6" t="s">
        <v>86</v>
      </c>
      <c r="T8" s="6" t="s">
        <v>87</v>
      </c>
      <c r="U8" s="6" t="str">
        <f t="shared" si="1"/>
        <v>4B50B4</v>
      </c>
      <c r="V8" s="37" t="s">
        <v>29</v>
      </c>
      <c r="W8" s="6">
        <v>5.38841614E8</v>
      </c>
      <c r="X8" s="6">
        <f t="shared" si="2"/>
        <v>0.06702579364</v>
      </c>
      <c r="Y8" s="6">
        <f t="shared" si="5"/>
        <v>3467889415</v>
      </c>
      <c r="Z8" s="6">
        <f t="shared" si="3"/>
        <v>0.4313661645</v>
      </c>
      <c r="AB8" s="88" t="s">
        <v>30</v>
      </c>
      <c r="AC8" s="89" t="s">
        <v>88</v>
      </c>
      <c r="AD8" s="8" t="s">
        <v>89</v>
      </c>
      <c r="AE8" s="6">
        <f>IFERROR(__xludf.DUMMYFUNCTION("split(AD8,"" "")"),70095.0)</f>
        <v>70095</v>
      </c>
      <c r="AF8" s="6">
        <f>IFERROR(__xludf.DUMMYFUNCTION("""COMPUTED_VALUE"""),608518.0)</f>
        <v>608518</v>
      </c>
      <c r="AG8" s="6">
        <f t="shared" si="4"/>
        <v>0.1197214432</v>
      </c>
    </row>
    <row r="9">
      <c r="A9" s="8">
        <v>150.0</v>
      </c>
      <c r="B9" s="8">
        <v>50.0</v>
      </c>
      <c r="C9" s="8">
        <v>150.0</v>
      </c>
      <c r="E9" s="6">
        <f>Sheet3!E9-Sheet3!C9</f>
        <v>-3871417</v>
      </c>
      <c r="O9" s="7"/>
      <c r="P9" s="7"/>
      <c r="Q9" s="7"/>
      <c r="R9" s="6" t="s">
        <v>90</v>
      </c>
      <c r="S9" s="6" t="s">
        <v>91</v>
      </c>
      <c r="T9" s="6" t="s">
        <v>90</v>
      </c>
      <c r="U9" s="6" t="str">
        <f t="shared" si="1"/>
        <v>963296</v>
      </c>
      <c r="V9" s="51" t="s">
        <v>43</v>
      </c>
      <c r="W9" s="6">
        <v>6.24112817E8</v>
      </c>
      <c r="X9" s="6">
        <f t="shared" si="2"/>
        <v>0.07763256548</v>
      </c>
      <c r="Y9" s="6">
        <f t="shared" si="5"/>
        <v>4092002232</v>
      </c>
      <c r="Z9" s="6">
        <f t="shared" si="3"/>
        <v>0.50899873</v>
      </c>
      <c r="AB9" s="90" t="s">
        <v>44</v>
      </c>
      <c r="AC9" s="91" t="s">
        <v>92</v>
      </c>
      <c r="AD9" s="8" t="s">
        <v>93</v>
      </c>
      <c r="AE9" s="6">
        <f>IFERROR(__xludf.DUMMYFUNCTION("split(AD9,"" "")"),125125.0)</f>
        <v>125125</v>
      </c>
      <c r="AF9" s="6">
        <f>IFERROR(__xludf.DUMMYFUNCTION("""COMPUTED_VALUE"""),1.5671113E7)</f>
        <v>15671113</v>
      </c>
      <c r="AG9" s="6">
        <f t="shared" si="4"/>
        <v>3.083176282</v>
      </c>
    </row>
    <row r="10">
      <c r="A10" s="8">
        <v>255.0</v>
      </c>
      <c r="B10" s="8">
        <v>150.0</v>
      </c>
      <c r="C10" s="8">
        <v>150.0</v>
      </c>
      <c r="E10" s="6">
        <f>Sheet3!E10-Sheet3!C10</f>
        <v>-27062451</v>
      </c>
      <c r="O10" s="7"/>
      <c r="P10" s="7"/>
      <c r="Q10" s="7"/>
      <c r="R10" s="6" t="s">
        <v>67</v>
      </c>
      <c r="S10" s="6" t="s">
        <v>90</v>
      </c>
      <c r="T10" s="6" t="s">
        <v>90</v>
      </c>
      <c r="U10" s="6" t="str">
        <f t="shared" si="1"/>
        <v>FF9696</v>
      </c>
      <c r="V10" s="68" t="s">
        <v>58</v>
      </c>
      <c r="W10" s="6">
        <v>8.77516709E8</v>
      </c>
      <c r="X10" s="6">
        <f t="shared" si="2"/>
        <v>0.1091531395</v>
      </c>
      <c r="Y10" s="6">
        <f t="shared" si="5"/>
        <v>4969518941</v>
      </c>
      <c r="Z10" s="6">
        <f t="shared" si="3"/>
        <v>0.6181518695</v>
      </c>
      <c r="AB10" s="92" t="s">
        <v>59</v>
      </c>
      <c r="AC10" s="93" t="s">
        <v>94</v>
      </c>
      <c r="AD10" s="8" t="s">
        <v>95</v>
      </c>
      <c r="AE10" s="6">
        <f>IFERROR(__xludf.DUMMYFUNCTION("split(AD10,"" "")"),1.5010015E8)</f>
        <v>150100150</v>
      </c>
      <c r="AF10" s="6">
        <f>IFERROR(__xludf.DUMMYFUNCTION("""COMPUTED_VALUE"""),55324.0)</f>
        <v>55324</v>
      </c>
      <c r="AG10" s="6">
        <f t="shared" si="4"/>
        <v>0.0108845903</v>
      </c>
    </row>
    <row r="11">
      <c r="A11" s="8">
        <v>150.0</v>
      </c>
      <c r="B11" s="8">
        <v>100.0</v>
      </c>
      <c r="C11" s="8">
        <v>150.0</v>
      </c>
      <c r="E11" s="6">
        <f>Sheet3!E11-Sheet3!C11</f>
        <v>-10841963</v>
      </c>
      <c r="O11" s="7"/>
      <c r="P11" s="7"/>
      <c r="Q11" s="7"/>
      <c r="R11" s="6" t="s">
        <v>90</v>
      </c>
      <c r="S11" s="6" t="s">
        <v>74</v>
      </c>
      <c r="T11" s="6" t="s">
        <v>90</v>
      </c>
      <c r="U11" s="6" t="str">
        <f t="shared" si="1"/>
        <v>966496</v>
      </c>
      <c r="V11" s="66" t="s">
        <v>56</v>
      </c>
      <c r="W11" s="6">
        <v>3.09651457E8</v>
      </c>
      <c r="X11" s="6">
        <f t="shared" si="2"/>
        <v>0.03851713401</v>
      </c>
      <c r="Y11" s="6">
        <f t="shared" si="5"/>
        <v>5279170398</v>
      </c>
      <c r="Z11" s="6">
        <f t="shared" si="3"/>
        <v>0.6566690035</v>
      </c>
      <c r="AB11" s="94" t="s">
        <v>57</v>
      </c>
      <c r="AC11" s="95" t="s">
        <v>96</v>
      </c>
      <c r="AD11" s="8" t="s">
        <v>97</v>
      </c>
      <c r="AE11" s="6">
        <f>IFERROR(__xludf.DUMMYFUNCTION("split(AD11,"" "")"),7.508018E7)</f>
        <v>75080180</v>
      </c>
      <c r="AF11" s="6">
        <f>IFERROR(__xludf.DUMMYFUNCTION("""COMPUTED_VALUE"""),2962540.0)</f>
        <v>2962540</v>
      </c>
      <c r="AG11" s="6">
        <f t="shared" si="4"/>
        <v>0.5828579669</v>
      </c>
    </row>
    <row r="12">
      <c r="A12" s="8">
        <v>50.0</v>
      </c>
      <c r="B12" s="8">
        <v>0.0</v>
      </c>
      <c r="C12" s="8">
        <v>135.0</v>
      </c>
      <c r="E12" s="6">
        <f>Sheet3!E12-Sheet3!C12</f>
        <v>-8363</v>
      </c>
      <c r="O12" s="7"/>
      <c r="P12" s="7"/>
      <c r="Q12" s="7"/>
      <c r="R12" s="6" t="s">
        <v>91</v>
      </c>
      <c r="S12" s="83" t="s">
        <v>77</v>
      </c>
      <c r="T12" s="6" t="s">
        <v>98</v>
      </c>
      <c r="U12" s="6" t="str">
        <f t="shared" si="1"/>
        <v>320087</v>
      </c>
      <c r="V12" s="25" t="s">
        <v>19</v>
      </c>
      <c r="W12" s="6">
        <v>294010.0</v>
      </c>
      <c r="X12" s="6">
        <f t="shared" si="2"/>
        <v>0.00003657151392</v>
      </c>
      <c r="Y12" s="6">
        <f t="shared" si="5"/>
        <v>5279464408</v>
      </c>
      <c r="Z12" s="6">
        <f t="shared" si="3"/>
        <v>0.656705575</v>
      </c>
      <c r="AB12" s="96" t="s">
        <v>20</v>
      </c>
      <c r="AC12" s="97" t="s">
        <v>99</v>
      </c>
      <c r="AD12" s="8" t="s">
        <v>100</v>
      </c>
      <c r="AE12" s="6">
        <f>IFERROR(__xludf.DUMMYFUNCTION("split(AD12,"" "")"),1.5005015E8)</f>
        <v>150050150</v>
      </c>
      <c r="AF12" s="6">
        <f>IFERROR(__xludf.DUMMYFUNCTION("""COMPUTED_VALUE"""),1574862.0)</f>
        <v>1574862</v>
      </c>
      <c r="AG12" s="6">
        <f t="shared" si="4"/>
        <v>0.3098425214</v>
      </c>
    </row>
    <row r="13">
      <c r="A13" s="8">
        <v>50.0</v>
      </c>
      <c r="B13" s="8">
        <v>200.0</v>
      </c>
      <c r="C13" s="8">
        <v>0.0</v>
      </c>
      <c r="E13" s="6">
        <f>Sheet3!E13-Sheet3!C13</f>
        <v>-43971603</v>
      </c>
      <c r="O13" s="7"/>
      <c r="P13" s="7"/>
      <c r="Q13" s="7"/>
      <c r="R13" s="6" t="s">
        <v>91</v>
      </c>
      <c r="S13" s="6" t="s">
        <v>101</v>
      </c>
      <c r="T13" s="83" t="s">
        <v>77</v>
      </c>
      <c r="U13" s="6" t="str">
        <f t="shared" si="1"/>
        <v>32C800</v>
      </c>
      <c r="V13" s="70" t="s">
        <v>60</v>
      </c>
      <c r="W13" s="6">
        <v>2.60711575E8</v>
      </c>
      <c r="X13" s="6">
        <f t="shared" si="2"/>
        <v>0.032429567</v>
      </c>
      <c r="Y13" s="6">
        <f t="shared" si="5"/>
        <v>5540175983</v>
      </c>
      <c r="Z13" s="6">
        <f t="shared" si="3"/>
        <v>0.689135142</v>
      </c>
      <c r="AB13" s="98" t="s">
        <v>61</v>
      </c>
      <c r="AC13" s="99" t="s">
        <v>102</v>
      </c>
      <c r="AD13" s="8" t="s">
        <v>103</v>
      </c>
      <c r="AE13" s="6">
        <f>IFERROR(__xludf.DUMMYFUNCTION("split(AD13,"" "")"),5.0000135E7)</f>
        <v>50000135</v>
      </c>
      <c r="AF13" s="6">
        <f>IFERROR(__xludf.DUMMYFUNCTION("""COMPUTED_VALUE"""),226104.0)</f>
        <v>226104</v>
      </c>
      <c r="AG13" s="6">
        <f t="shared" si="4"/>
        <v>0.04448429987</v>
      </c>
    </row>
    <row r="14">
      <c r="A14" s="8">
        <v>100.0</v>
      </c>
      <c r="B14" s="8">
        <v>255.0</v>
      </c>
      <c r="C14" s="8">
        <v>80.0</v>
      </c>
      <c r="E14" s="6">
        <f>Sheet3!E14-Sheet3!C14</f>
        <v>78825760</v>
      </c>
      <c r="O14" s="7"/>
      <c r="P14" s="7"/>
      <c r="Q14" s="7"/>
      <c r="R14" s="6" t="s">
        <v>74</v>
      </c>
      <c r="S14" s="6" t="s">
        <v>67</v>
      </c>
      <c r="T14" s="6" t="s">
        <v>86</v>
      </c>
      <c r="U14" s="6" t="str">
        <f t="shared" si="1"/>
        <v>64FF50</v>
      </c>
      <c r="V14" s="61" t="s">
        <v>52</v>
      </c>
      <c r="W14" s="6">
        <v>8.6643421E7</v>
      </c>
      <c r="X14" s="6">
        <f t="shared" si="2"/>
        <v>0.01077746021</v>
      </c>
      <c r="Y14" s="6">
        <f t="shared" si="5"/>
        <v>5626819404</v>
      </c>
      <c r="Z14" s="6">
        <f t="shared" si="3"/>
        <v>0.6999126022</v>
      </c>
      <c r="AB14" s="100" t="s">
        <v>53</v>
      </c>
      <c r="AC14" s="101" t="s">
        <v>104</v>
      </c>
      <c r="AD14" s="8" t="s">
        <v>105</v>
      </c>
      <c r="AE14" s="6">
        <f>IFERROR(__xludf.DUMMYFUNCTION("split(AD14,"" "")"),5.02E7)</f>
        <v>50200000</v>
      </c>
      <c r="AF14" s="6">
        <f>IFERROR(__xludf.DUMMYFUNCTION("""COMPUTED_VALUE"""),105502.0)</f>
        <v>105502</v>
      </c>
      <c r="AG14" s="6">
        <f t="shared" si="4"/>
        <v>0.02075674294</v>
      </c>
    </row>
    <row r="15">
      <c r="A15" s="8">
        <v>55.0</v>
      </c>
      <c r="B15" s="8">
        <v>200.0</v>
      </c>
      <c r="C15" s="8">
        <v>255.0</v>
      </c>
      <c r="E15" s="6">
        <f>Sheet3!E15-Sheet3!C15</f>
        <v>-11483478</v>
      </c>
      <c r="O15" s="7"/>
      <c r="P15" s="7"/>
      <c r="Q15" s="7"/>
      <c r="R15" s="6" t="s">
        <v>106</v>
      </c>
      <c r="S15" s="6" t="s">
        <v>101</v>
      </c>
      <c r="T15" s="6" t="s">
        <v>67</v>
      </c>
      <c r="U15" s="6" t="str">
        <f t="shared" si="1"/>
        <v>37C8FF</v>
      </c>
      <c r="V15" s="33" t="s">
        <v>26</v>
      </c>
      <c r="W15" s="6">
        <v>19966.0</v>
      </c>
      <c r="X15" s="6">
        <f t="shared" si="2"/>
        <v>0.000002483544257</v>
      </c>
      <c r="Y15" s="6">
        <f t="shared" si="5"/>
        <v>5626839370</v>
      </c>
      <c r="Z15" s="6">
        <f t="shared" si="3"/>
        <v>0.6999150858</v>
      </c>
      <c r="AB15" s="102">
        <v>969600.0</v>
      </c>
      <c r="AC15" s="103" t="s">
        <v>107</v>
      </c>
      <c r="AD15" s="8" t="s">
        <v>108</v>
      </c>
      <c r="AE15" s="6">
        <f>IFERROR(__xludf.DUMMYFUNCTION("split(AD15,"" "")"),1.0025508E8)</f>
        <v>100255080</v>
      </c>
      <c r="AF15" s="6">
        <f>IFERROR(__xludf.DUMMYFUNCTION("""COMPUTED_VALUE"""),2686517.0)</f>
        <v>2686517</v>
      </c>
      <c r="AG15" s="6">
        <f t="shared" si="4"/>
        <v>0.5285524707</v>
      </c>
    </row>
    <row r="16">
      <c r="A16" s="8">
        <v>200.0</v>
      </c>
      <c r="B16" s="8">
        <v>0.0</v>
      </c>
      <c r="C16" s="8">
        <v>200.0</v>
      </c>
      <c r="E16" s="6">
        <f>Sheet3!E16-Sheet3!C16</f>
        <v>-33256871</v>
      </c>
      <c r="O16" s="7"/>
      <c r="P16" s="7"/>
      <c r="Q16" s="7"/>
      <c r="R16" s="6" t="s">
        <v>101</v>
      </c>
      <c r="S16" s="83" t="s">
        <v>77</v>
      </c>
      <c r="T16" s="6" t="s">
        <v>101</v>
      </c>
      <c r="U16" s="6" t="str">
        <f t="shared" si="1"/>
        <v>C800C8</v>
      </c>
      <c r="V16" s="72" t="s">
        <v>62</v>
      </c>
      <c r="W16" s="6">
        <v>1.092541497E9</v>
      </c>
      <c r="X16" s="6">
        <f t="shared" si="2"/>
        <v>0.1358997877</v>
      </c>
      <c r="Y16" s="6">
        <f t="shared" si="5"/>
        <v>6719380867</v>
      </c>
      <c r="Z16" s="6">
        <f t="shared" si="3"/>
        <v>0.8358148734</v>
      </c>
      <c r="AB16" s="104" t="s">
        <v>63</v>
      </c>
      <c r="AC16" s="105" t="s">
        <v>109</v>
      </c>
      <c r="AD16" s="8" t="s">
        <v>110</v>
      </c>
      <c r="AE16" s="6">
        <f>IFERROR(__xludf.DUMMYFUNCTION("split(AD16,"" "")"),5.5200255E7)</f>
        <v>55200255</v>
      </c>
      <c r="AF16" s="6">
        <f>IFERROR(__xludf.DUMMYFUNCTION("""COMPUTED_VALUE"""),7461068.0)</f>
        <v>7461068</v>
      </c>
      <c r="AG16" s="6">
        <f t="shared" si="4"/>
        <v>1.467910281</v>
      </c>
    </row>
    <row r="17">
      <c r="A17" s="8">
        <v>90.0</v>
      </c>
      <c r="B17" s="8">
        <v>120.0</v>
      </c>
      <c r="C17" s="8">
        <v>220.0</v>
      </c>
      <c r="E17" s="6">
        <f>Sheet3!E17-Sheet3!C17</f>
        <v>-56148634</v>
      </c>
      <c r="O17" s="7"/>
      <c r="P17" s="7"/>
      <c r="Q17" s="7"/>
      <c r="R17" s="6" t="s">
        <v>111</v>
      </c>
      <c r="S17" s="6" t="s">
        <v>112</v>
      </c>
      <c r="T17" s="6" t="s">
        <v>73</v>
      </c>
      <c r="U17" s="6" t="str">
        <f t="shared" si="1"/>
        <v>5A78DC</v>
      </c>
      <c r="V17" s="64" t="s">
        <v>54</v>
      </c>
      <c r="W17" s="6">
        <v>1.96956758E8</v>
      </c>
      <c r="X17" s="6">
        <f t="shared" si="2"/>
        <v>0.02449918988</v>
      </c>
      <c r="Y17" s="6">
        <f t="shared" si="5"/>
        <v>6916337625</v>
      </c>
      <c r="Z17" s="6">
        <f t="shared" si="3"/>
        <v>0.8603140633</v>
      </c>
      <c r="AB17" s="106" t="s">
        <v>55</v>
      </c>
      <c r="AC17" s="107" t="s">
        <v>113</v>
      </c>
      <c r="AD17" s="8" t="s">
        <v>114</v>
      </c>
      <c r="AE17" s="6">
        <f>IFERROR(__xludf.DUMMYFUNCTION("split(AD17,"" "")"),2.000002E8)</f>
        <v>200000200</v>
      </c>
      <c r="AF17" s="6">
        <f>IFERROR(__xludf.DUMMYFUNCTION("""COMPUTED_VALUE"""),582793.0)</f>
        <v>582793</v>
      </c>
      <c r="AG17" s="6">
        <f t="shared" si="4"/>
        <v>0.1146602385</v>
      </c>
    </row>
    <row r="18">
      <c r="A18" s="8">
        <v>0.0</v>
      </c>
      <c r="B18" s="8">
        <v>255.0</v>
      </c>
      <c r="C18" s="8">
        <v>255.0</v>
      </c>
      <c r="E18" s="6">
        <f>Sheet3!E18-Sheet3!C18</f>
        <v>-316705545</v>
      </c>
      <c r="O18" s="7"/>
      <c r="P18" s="7"/>
      <c r="Q18" s="7"/>
      <c r="R18" s="83" t="s">
        <v>77</v>
      </c>
      <c r="S18" s="6" t="s">
        <v>67</v>
      </c>
      <c r="T18" s="6" t="s">
        <v>67</v>
      </c>
      <c r="U18" s="6" t="str">
        <f t="shared" si="1"/>
        <v>00FFFF</v>
      </c>
      <c r="V18" s="53" t="s">
        <v>45</v>
      </c>
      <c r="W18" s="6">
        <v>217493.0</v>
      </c>
      <c r="X18" s="6">
        <f t="shared" si="2"/>
        <v>0.00002705366579</v>
      </c>
      <c r="Y18" s="6">
        <f t="shared" si="5"/>
        <v>6916555118</v>
      </c>
      <c r="Z18" s="6">
        <f t="shared" si="3"/>
        <v>0.860341117</v>
      </c>
      <c r="AB18" s="108">
        <v>329632.0</v>
      </c>
      <c r="AC18" s="109" t="s">
        <v>115</v>
      </c>
      <c r="AD18" s="8" t="s">
        <v>116</v>
      </c>
      <c r="AE18" s="6">
        <f>IFERROR(__xludf.DUMMYFUNCTION("split(AD18,"" "")"),9.012022E7)</f>
        <v>90120220</v>
      </c>
      <c r="AF18" s="6">
        <f>IFERROR(__xludf.DUMMYFUNCTION("""COMPUTED_VALUE"""),1196376.0)</f>
        <v>1196376</v>
      </c>
      <c r="AG18" s="6">
        <f t="shared" si="4"/>
        <v>0.2353781832</v>
      </c>
    </row>
    <row r="19">
      <c r="A19" s="8">
        <v>170.0</v>
      </c>
      <c r="B19" s="8">
        <v>175.0</v>
      </c>
      <c r="C19" s="8">
        <v>255.0</v>
      </c>
      <c r="E19" s="6">
        <f>Sheet3!E19-Sheet3!C19</f>
        <v>-24815150</v>
      </c>
      <c r="O19" s="7"/>
      <c r="P19" s="7"/>
      <c r="Q19" s="7"/>
      <c r="R19" s="6" t="s">
        <v>117</v>
      </c>
      <c r="S19" s="6" t="s">
        <v>39</v>
      </c>
      <c r="T19" s="6" t="s">
        <v>67</v>
      </c>
      <c r="U19" s="6" t="str">
        <f t="shared" si="1"/>
        <v>AAAFFF</v>
      </c>
      <c r="V19" s="55" t="s">
        <v>46</v>
      </c>
      <c r="W19" s="6">
        <v>1.75736638E8</v>
      </c>
      <c r="X19" s="6">
        <f t="shared" si="2"/>
        <v>0.0218596473</v>
      </c>
      <c r="Y19" s="6">
        <f t="shared" si="5"/>
        <v>7092291756</v>
      </c>
      <c r="Z19" s="6">
        <f t="shared" si="3"/>
        <v>0.8822007643</v>
      </c>
      <c r="AB19" s="110" t="s">
        <v>47</v>
      </c>
      <c r="AC19" s="111" t="s">
        <v>118</v>
      </c>
      <c r="AD19" s="8" t="s">
        <v>119</v>
      </c>
      <c r="AE19" s="6">
        <f>IFERROR(__xludf.DUMMYFUNCTION("split(AD19,"" "")"),255255.0)</f>
        <v>255255</v>
      </c>
      <c r="AF19" s="6">
        <f>IFERROR(__xludf.DUMMYFUNCTION("""COMPUTED_VALUE"""),2013837.0)</f>
        <v>2013837</v>
      </c>
      <c r="AG19" s="6">
        <f t="shared" si="4"/>
        <v>0.3962076257</v>
      </c>
    </row>
    <row r="20">
      <c r="A20" s="8">
        <v>200.0</v>
      </c>
      <c r="B20" s="8">
        <v>200.0</v>
      </c>
      <c r="C20" s="8">
        <v>0.0</v>
      </c>
      <c r="E20" s="6">
        <f>Sheet3!E20-Sheet3!C20</f>
        <v>-8822581</v>
      </c>
      <c r="O20" s="7"/>
      <c r="P20" s="7"/>
      <c r="Q20" s="7"/>
      <c r="R20" s="6" t="s">
        <v>101</v>
      </c>
      <c r="S20" s="6" t="s">
        <v>101</v>
      </c>
      <c r="T20" s="83" t="s">
        <v>77</v>
      </c>
      <c r="U20" s="6" t="str">
        <f t="shared" si="1"/>
        <v>C8C800</v>
      </c>
      <c r="V20" s="45" t="s">
        <v>37</v>
      </c>
      <c r="W20" s="6">
        <v>3.55558534E8</v>
      </c>
      <c r="X20" s="6">
        <f t="shared" si="2"/>
        <v>0.04422745443</v>
      </c>
      <c r="Y20" s="6">
        <f t="shared" si="5"/>
        <v>7447850290</v>
      </c>
      <c r="Z20" s="6">
        <f t="shared" si="3"/>
        <v>0.9264282187</v>
      </c>
      <c r="AB20" s="112" t="s">
        <v>38</v>
      </c>
      <c r="AC20" s="113" t="s">
        <v>120</v>
      </c>
      <c r="AD20" s="8" t="s">
        <v>121</v>
      </c>
      <c r="AE20" s="6">
        <f>IFERROR(__xludf.DUMMYFUNCTION("split(AD20,"" "")"),1.70175255E8)</f>
        <v>170175255</v>
      </c>
      <c r="AF20" s="6">
        <f>IFERROR(__xludf.DUMMYFUNCTION("""COMPUTED_VALUE"""),1224244.0)</f>
        <v>1224244</v>
      </c>
      <c r="AG20" s="6">
        <f t="shared" si="4"/>
        <v>0.2408610074</v>
      </c>
    </row>
    <row r="21">
      <c r="A21" s="8">
        <v>255.0</v>
      </c>
      <c r="B21" s="8">
        <v>0.0</v>
      </c>
      <c r="C21" s="8">
        <v>255.0</v>
      </c>
      <c r="E21" s="6">
        <f>Sheet3!E21-Sheet3!C21</f>
        <v>221820434</v>
      </c>
      <c r="O21" s="7"/>
      <c r="P21" s="7"/>
      <c r="Q21" s="7"/>
      <c r="R21" s="6" t="s">
        <v>67</v>
      </c>
      <c r="S21" s="83" t="s">
        <v>77</v>
      </c>
      <c r="T21" s="6" t="s">
        <v>67</v>
      </c>
      <c r="U21" s="6" t="str">
        <f t="shared" si="1"/>
        <v>FF00FF</v>
      </c>
      <c r="V21" s="23" t="s">
        <v>17</v>
      </c>
      <c r="W21" s="6">
        <v>3.3206616E7</v>
      </c>
      <c r="X21" s="6">
        <f t="shared" si="2"/>
        <v>0.004130526919</v>
      </c>
      <c r="Y21" s="6">
        <f t="shared" si="5"/>
        <v>7481056906</v>
      </c>
      <c r="Z21" s="6">
        <f t="shared" si="3"/>
        <v>0.9305587456</v>
      </c>
      <c r="AB21" s="114" t="s">
        <v>18</v>
      </c>
      <c r="AC21" s="115" t="s">
        <v>122</v>
      </c>
      <c r="AD21" s="8" t="s">
        <v>123</v>
      </c>
      <c r="AE21" s="6">
        <f>IFERROR(__xludf.DUMMYFUNCTION("split(AD21,"" "")"),2.002E8)</f>
        <v>200200000</v>
      </c>
      <c r="AF21" s="6">
        <f>IFERROR(__xludf.DUMMYFUNCTION("""COMPUTED_VALUE"""),879665.0)</f>
        <v>879665</v>
      </c>
      <c r="AG21" s="6">
        <f t="shared" si="4"/>
        <v>0.1730676222</v>
      </c>
    </row>
    <row r="22">
      <c r="A22" s="8">
        <v>255.0</v>
      </c>
      <c r="B22" s="8">
        <v>255.0</v>
      </c>
      <c r="C22" s="8">
        <v>0.0</v>
      </c>
      <c r="E22" s="6">
        <f>Sheet3!E22-Sheet3!C22</f>
        <v>-216995</v>
      </c>
      <c r="O22" s="7"/>
      <c r="P22" s="7"/>
      <c r="Q22" s="7"/>
      <c r="R22" s="6" t="s">
        <v>67</v>
      </c>
      <c r="S22" s="6" t="s">
        <v>67</v>
      </c>
      <c r="T22" s="83" t="s">
        <v>77</v>
      </c>
      <c r="U22" s="6" t="str">
        <f t="shared" si="1"/>
        <v>FFFF00</v>
      </c>
      <c r="V22" s="21" t="s">
        <v>15</v>
      </c>
      <c r="W22" s="6">
        <v>472325.0</v>
      </c>
      <c r="X22" s="6">
        <f t="shared" si="2"/>
        <v>0.00005875188026</v>
      </c>
      <c r="Y22" s="6">
        <f t="shared" si="5"/>
        <v>7481529231</v>
      </c>
      <c r="Z22" s="6">
        <f t="shared" si="3"/>
        <v>0.9306174975</v>
      </c>
      <c r="AB22" s="116" t="s">
        <v>16</v>
      </c>
      <c r="AC22" s="117" t="s">
        <v>124</v>
      </c>
      <c r="AD22" s="8" t="s">
        <v>125</v>
      </c>
      <c r="AE22" s="6">
        <f>IFERROR(__xludf.DUMMYFUNCTION("split(AD22,"" "")"),2.55000255E8)</f>
        <v>255000255</v>
      </c>
      <c r="AF22" s="6">
        <f>IFERROR(__xludf.DUMMYFUNCTION("""COMPUTED_VALUE"""),248189.0)</f>
        <v>248189</v>
      </c>
      <c r="AG22" s="6">
        <f t="shared" si="4"/>
        <v>0.04882936127</v>
      </c>
    </row>
    <row r="23">
      <c r="A23" s="8">
        <v>200.0</v>
      </c>
      <c r="B23" s="8">
        <v>255.0</v>
      </c>
      <c r="C23" s="8">
        <v>80.0</v>
      </c>
      <c r="E23" s="6">
        <f>Sheet3!E23-Sheet3!C23</f>
        <v>-14613073</v>
      </c>
      <c r="O23" s="7"/>
      <c r="P23" s="7"/>
      <c r="Q23" s="7"/>
      <c r="R23" s="6" t="s">
        <v>101</v>
      </c>
      <c r="S23" s="6" t="s">
        <v>67</v>
      </c>
      <c r="T23" s="6" t="s">
        <v>86</v>
      </c>
      <c r="U23" s="6" t="str">
        <f t="shared" si="1"/>
        <v>C8FF50</v>
      </c>
      <c r="V23" s="49" t="s">
        <v>41</v>
      </c>
      <c r="W23" s="6">
        <v>1.6046264E7</v>
      </c>
      <c r="X23" s="6">
        <f t="shared" si="2"/>
        <v>0.001995973495</v>
      </c>
      <c r="Y23" s="6">
        <f t="shared" si="5"/>
        <v>7497575495</v>
      </c>
      <c r="Z23" s="6">
        <f t="shared" si="3"/>
        <v>0.932613471</v>
      </c>
      <c r="AB23" s="118" t="s">
        <v>42</v>
      </c>
      <c r="AC23" s="119" t="s">
        <v>126</v>
      </c>
      <c r="AD23" s="8" t="s">
        <v>127</v>
      </c>
      <c r="AE23" s="6">
        <f>IFERROR(__xludf.DUMMYFUNCTION("split(AD23,"" "")"),2.55255E8)</f>
        <v>255255000</v>
      </c>
      <c r="AF23" s="6">
        <f>IFERROR(__xludf.DUMMYFUNCTION("""COMPUTED_VALUE"""),1519994.0)</f>
        <v>1519994</v>
      </c>
      <c r="AG23" s="6">
        <f t="shared" si="4"/>
        <v>0.2990476458</v>
      </c>
    </row>
    <row r="24">
      <c r="A24" s="8">
        <v>245.0</v>
      </c>
      <c r="B24" s="8">
        <v>165.0</v>
      </c>
      <c r="C24" s="8">
        <v>0.0</v>
      </c>
      <c r="E24" s="6">
        <f>Sheet3!E24-Sheet3!C24</f>
        <v>211437929</v>
      </c>
      <c r="O24" s="7"/>
      <c r="P24" s="7"/>
      <c r="Q24" s="7"/>
      <c r="R24" s="6" t="s">
        <v>128</v>
      </c>
      <c r="S24" s="6" t="s">
        <v>129</v>
      </c>
      <c r="T24" s="83" t="s">
        <v>77</v>
      </c>
      <c r="U24" s="6" t="str">
        <f t="shared" si="1"/>
        <v>F5A500</v>
      </c>
      <c r="V24" s="39" t="s">
        <v>31</v>
      </c>
      <c r="W24" s="6">
        <v>1.9493603E7</v>
      </c>
      <c r="X24" s="6">
        <f t="shared" si="2"/>
        <v>0.002424783421</v>
      </c>
      <c r="Y24" s="6">
        <f t="shared" si="5"/>
        <v>7517069098</v>
      </c>
      <c r="Z24" s="6">
        <f t="shared" si="3"/>
        <v>0.9350382544</v>
      </c>
      <c r="AB24" s="120" t="s">
        <v>32</v>
      </c>
      <c r="AC24" s="121" t="s">
        <v>130</v>
      </c>
      <c r="AD24" s="8" t="s">
        <v>131</v>
      </c>
      <c r="AE24" s="6">
        <f>IFERROR(__xludf.DUMMYFUNCTION("split(AD24,"" "")"),2.0025508E8)</f>
        <v>200255080</v>
      </c>
      <c r="AF24" s="6">
        <f>IFERROR(__xludf.DUMMYFUNCTION("""COMPUTED_VALUE"""),5628808.0)</f>
        <v>5628808</v>
      </c>
      <c r="AG24" s="6">
        <f t="shared" si="4"/>
        <v>1.107426596</v>
      </c>
    </row>
    <row r="25">
      <c r="A25" s="8">
        <v>255.0</v>
      </c>
      <c r="B25" s="8">
        <v>0.0</v>
      </c>
      <c r="C25" s="8">
        <v>0.0</v>
      </c>
      <c r="E25" s="6">
        <f>Sheet3!E25-Sheet3!C25</f>
        <v>708783877</v>
      </c>
      <c r="O25" s="7"/>
      <c r="P25" s="7"/>
      <c r="Q25" s="7"/>
      <c r="R25" s="6" t="s">
        <v>67</v>
      </c>
      <c r="S25" s="83" t="s">
        <v>77</v>
      </c>
      <c r="T25" s="83" t="s">
        <v>77</v>
      </c>
      <c r="U25" s="6" t="str">
        <f t="shared" si="1"/>
        <v>FF0000</v>
      </c>
      <c r="V25" s="27" t="s">
        <v>21</v>
      </c>
      <c r="W25" s="6">
        <v>5242640.0</v>
      </c>
      <c r="X25" s="6">
        <f t="shared" si="2"/>
        <v>0.0006521250357</v>
      </c>
      <c r="Y25" s="6">
        <f t="shared" si="5"/>
        <v>7522311738</v>
      </c>
      <c r="Z25" s="6">
        <f t="shared" si="3"/>
        <v>0.9356903795</v>
      </c>
      <c r="AB25" s="122">
        <v>963296.0</v>
      </c>
      <c r="AC25" s="123" t="s">
        <v>132</v>
      </c>
      <c r="AD25" s="8" t="s">
        <v>133</v>
      </c>
      <c r="AE25" s="6">
        <f>IFERROR(__xludf.DUMMYFUNCTION("split(AD25,"" "")"),2.45165E8)</f>
        <v>245165000</v>
      </c>
      <c r="AF25" s="6">
        <f>IFERROR(__xludf.DUMMYFUNCTION("""COMPUTED_VALUE"""),7927053.0)</f>
        <v>7927053</v>
      </c>
      <c r="AG25" s="6">
        <f t="shared" si="4"/>
        <v>1.559589405</v>
      </c>
    </row>
    <row r="26">
      <c r="A26" s="8">
        <v>150.0</v>
      </c>
      <c r="B26" s="8">
        <v>255.0</v>
      </c>
      <c r="C26" s="8">
        <v>150.0</v>
      </c>
      <c r="D26" s="6">
        <v>3.58694256E8</v>
      </c>
      <c r="E26" s="6">
        <f>Sheet3!E26-Sheet3!C26</f>
        <v>-59930950</v>
      </c>
      <c r="O26" s="7"/>
      <c r="P26" s="7"/>
      <c r="Q26" s="7"/>
      <c r="R26" s="6" t="s">
        <v>90</v>
      </c>
      <c r="S26" s="6" t="s">
        <v>67</v>
      </c>
      <c r="T26" s="6" t="s">
        <v>90</v>
      </c>
      <c r="U26" s="6" t="str">
        <f t="shared" si="1"/>
        <v>96FF96</v>
      </c>
      <c r="V26" s="15" t="s">
        <v>13</v>
      </c>
      <c r="W26" s="6">
        <v>2862.0</v>
      </c>
      <c r="X26" s="6">
        <f t="shared" si="2"/>
        <v>0.0000003560003838</v>
      </c>
      <c r="Y26" s="6">
        <f t="shared" si="5"/>
        <v>7522314600</v>
      </c>
      <c r="Z26" s="6">
        <f t="shared" si="3"/>
        <v>0.9356907355</v>
      </c>
      <c r="AB26" s="124">
        <v>966496.0</v>
      </c>
      <c r="AC26" s="125" t="s">
        <v>134</v>
      </c>
      <c r="AD26" s="8" t="s">
        <v>135</v>
      </c>
      <c r="AE26" s="6">
        <f>IFERROR(__xludf.DUMMYFUNCTION("split(AD26,"" "")"),2.55E8)</f>
        <v>255000000</v>
      </c>
      <c r="AF26" s="6">
        <f>IFERROR(__xludf.DUMMYFUNCTION("""COMPUTED_VALUE"""),2.1976494E7)</f>
        <v>21976494</v>
      </c>
      <c r="AG26" s="6">
        <f t="shared" si="4"/>
        <v>4.323713642</v>
      </c>
    </row>
    <row r="27">
      <c r="A27" s="8">
        <v>100.0</v>
      </c>
      <c r="B27" s="8">
        <v>200.0</v>
      </c>
      <c r="C27" s="8">
        <v>100.0</v>
      </c>
      <c r="E27" s="6">
        <f>Sheet3!E27-Sheet3!C27</f>
        <v>-149267108</v>
      </c>
      <c r="O27" s="7"/>
      <c r="P27" s="7"/>
      <c r="Q27" s="7"/>
      <c r="R27" s="6" t="s">
        <v>74</v>
      </c>
      <c r="S27" s="6" t="s">
        <v>101</v>
      </c>
      <c r="T27" s="6" t="s">
        <v>74</v>
      </c>
      <c r="U27" s="6" t="str">
        <f t="shared" si="1"/>
        <v>64C864</v>
      </c>
      <c r="V27" s="74" t="s">
        <v>64</v>
      </c>
      <c r="W27" s="6">
        <v>4.22609567E8</v>
      </c>
      <c r="X27" s="6">
        <f t="shared" si="2"/>
        <v>0.05256784349</v>
      </c>
      <c r="Y27" s="6">
        <f t="shared" si="5"/>
        <v>7944924167</v>
      </c>
      <c r="Z27" s="6">
        <f t="shared" si="3"/>
        <v>0.9882585789</v>
      </c>
      <c r="AB27" s="126" t="s">
        <v>65</v>
      </c>
      <c r="AC27" s="127" t="s">
        <v>136</v>
      </c>
      <c r="AD27" s="8" t="s">
        <v>137</v>
      </c>
      <c r="AE27" s="6">
        <f>IFERROR(__xludf.DUMMYFUNCTION("split(AD27,"" "")"),1.5025515E8)</f>
        <v>150255150</v>
      </c>
      <c r="AF27" s="6">
        <f>IFERROR(__xludf.DUMMYFUNCTION("""COMPUTED_VALUE"""),4204842.0)</f>
        <v>4204842</v>
      </c>
      <c r="AG27" s="6">
        <f t="shared" si="4"/>
        <v>0.827271753</v>
      </c>
    </row>
    <row r="28">
      <c r="A28" s="8">
        <v>0.0</v>
      </c>
      <c r="B28" s="8">
        <v>0.0</v>
      </c>
      <c r="C28" s="6">
        <v>255.0</v>
      </c>
      <c r="E28" s="6">
        <f>Sheet3!E28-Sheet3!C28</f>
        <v>-135088508</v>
      </c>
      <c r="O28" s="7"/>
      <c r="P28" s="7"/>
      <c r="Q28" s="7"/>
      <c r="R28" s="83" t="s">
        <v>77</v>
      </c>
      <c r="S28" s="83" t="s">
        <v>77</v>
      </c>
      <c r="T28" s="6" t="s">
        <v>67</v>
      </c>
      <c r="U28" s="6" t="str">
        <f t="shared" si="1"/>
        <v>0000FF</v>
      </c>
      <c r="V28" s="41" t="s">
        <v>33</v>
      </c>
      <c r="W28" s="6">
        <v>4.4889206E7</v>
      </c>
      <c r="X28" s="6">
        <f t="shared" si="2"/>
        <v>0.005583708793</v>
      </c>
      <c r="Y28" s="6">
        <f t="shared" si="5"/>
        <v>7989813373</v>
      </c>
      <c r="Z28" s="6">
        <f t="shared" si="3"/>
        <v>0.9938422877</v>
      </c>
      <c r="AB28" s="128" t="s">
        <v>34</v>
      </c>
      <c r="AC28" s="129" t="s">
        <v>138</v>
      </c>
      <c r="AD28" s="8" t="s">
        <v>139</v>
      </c>
      <c r="AE28" s="6">
        <f>IFERROR(__xludf.DUMMYFUNCTION("split(AD28,"" "")"),1.002001E8)</f>
        <v>100200100</v>
      </c>
      <c r="AF28" s="6">
        <f>IFERROR(__xludf.DUMMYFUNCTION("""COMPUTED_VALUE"""),1739374.0)</f>
        <v>1739374</v>
      </c>
      <c r="AG28" s="6">
        <f t="shared" si="4"/>
        <v>0.3422090481</v>
      </c>
    </row>
    <row r="29">
      <c r="A29" s="8">
        <v>0.0</v>
      </c>
      <c r="B29" s="8">
        <v>120.0</v>
      </c>
      <c r="C29" s="8">
        <v>255.0</v>
      </c>
      <c r="E29" s="6">
        <f>Sheet3!E29-Sheet3!C29</f>
        <v>177322564</v>
      </c>
      <c r="O29" s="7"/>
      <c r="P29" s="7"/>
      <c r="Q29" s="7"/>
      <c r="R29" s="83" t="s">
        <v>77</v>
      </c>
      <c r="S29" s="6" t="s">
        <v>112</v>
      </c>
      <c r="T29" s="6" t="s">
        <v>67</v>
      </c>
      <c r="U29" s="6" t="str">
        <f t="shared" si="1"/>
        <v>0078FF</v>
      </c>
      <c r="V29" s="31" t="s">
        <v>24</v>
      </c>
      <c r="W29" s="6">
        <v>1.3557189E7</v>
      </c>
      <c r="X29" s="6">
        <f t="shared" si="2"/>
        <v>0.001686360757</v>
      </c>
      <c r="Y29" s="6">
        <f t="shared" si="5"/>
        <v>8003370562</v>
      </c>
      <c r="Z29" s="6">
        <f t="shared" si="3"/>
        <v>0.9955286485</v>
      </c>
      <c r="AB29" s="130" t="s">
        <v>25</v>
      </c>
      <c r="AC29" s="131" t="s">
        <v>140</v>
      </c>
      <c r="AD29" s="8" t="s">
        <v>141</v>
      </c>
      <c r="AE29" s="6">
        <f>IFERROR(__xludf.DUMMYFUNCTION("split(AD29,"" "")"),255.0)</f>
        <v>255</v>
      </c>
      <c r="AF29" s="6">
        <f>IFERROR(__xludf.DUMMYFUNCTION("""COMPUTED_VALUE"""),7520522.0)</f>
        <v>7520522</v>
      </c>
      <c r="AG29" s="6">
        <f t="shared" si="4"/>
        <v>1.479607419</v>
      </c>
    </row>
    <row r="30">
      <c r="A30" s="8">
        <v>70.0</v>
      </c>
      <c r="B30" s="8">
        <v>170.0</v>
      </c>
      <c r="C30" s="8">
        <v>250.0</v>
      </c>
      <c r="E30" s="6">
        <f>Sheet3!E30-Sheet3!C30</f>
        <v>-13132144</v>
      </c>
      <c r="O30" s="7"/>
      <c r="P30" s="7"/>
      <c r="Q30" s="7"/>
      <c r="R30" s="6" t="s">
        <v>78</v>
      </c>
      <c r="S30" s="6" t="s">
        <v>117</v>
      </c>
      <c r="T30" s="6" t="s">
        <v>142</v>
      </c>
      <c r="U30" s="6" t="str">
        <f t="shared" si="1"/>
        <v>46AAFA</v>
      </c>
      <c r="V30" s="19" t="s">
        <v>14</v>
      </c>
      <c r="W30" s="6">
        <v>32482.0</v>
      </c>
      <c r="X30" s="6">
        <f t="shared" si="2"/>
        <v>0.000004040392896</v>
      </c>
      <c r="Y30" s="6">
        <f t="shared" si="5"/>
        <v>8003403044</v>
      </c>
      <c r="Z30" s="6">
        <f t="shared" si="3"/>
        <v>0.9955326889</v>
      </c>
      <c r="AB30" s="132">
        <v>320087.0</v>
      </c>
      <c r="AC30" s="133" t="s">
        <v>143</v>
      </c>
      <c r="AD30" s="8" t="s">
        <v>144</v>
      </c>
      <c r="AE30" s="6">
        <f>IFERROR(__xludf.DUMMYFUNCTION("split(AD30,"" "")"),120255.0)</f>
        <v>120255</v>
      </c>
      <c r="AF30" s="6">
        <f>IFERROR(__xludf.DUMMYFUNCTION("""COMPUTED_VALUE"""),5271902.0)</f>
        <v>5271902</v>
      </c>
      <c r="AG30" s="6">
        <f t="shared" si="4"/>
        <v>1.037207964</v>
      </c>
    </row>
    <row r="31">
      <c r="A31" s="8">
        <v>50.0</v>
      </c>
      <c r="B31" s="8">
        <v>150.0</v>
      </c>
      <c r="C31" s="8">
        <v>50.0</v>
      </c>
      <c r="E31" s="6">
        <f>Sheet3!E31-Sheet3!C31</f>
        <v>-207682438</v>
      </c>
      <c r="O31" s="7"/>
      <c r="P31" s="7"/>
      <c r="Q31" s="7"/>
      <c r="R31" s="6" t="s">
        <v>91</v>
      </c>
      <c r="S31" s="6" t="s">
        <v>90</v>
      </c>
      <c r="T31" s="6" t="s">
        <v>91</v>
      </c>
      <c r="U31" s="6" t="str">
        <f t="shared" si="1"/>
        <v>329632</v>
      </c>
      <c r="V31" s="4" t="s">
        <v>10</v>
      </c>
      <c r="W31" s="6">
        <v>48932.0</v>
      </c>
      <c r="X31" s="6">
        <f t="shared" si="2"/>
        <v>0.000006086586576</v>
      </c>
      <c r="Y31" s="6">
        <f t="shared" si="5"/>
        <v>8003451976</v>
      </c>
      <c r="Z31" s="6">
        <f t="shared" si="3"/>
        <v>0.9955387755</v>
      </c>
      <c r="AB31" s="134">
        <v>666666.0</v>
      </c>
      <c r="AC31" s="135" t="s">
        <v>145</v>
      </c>
      <c r="AD31" s="8" t="s">
        <v>146</v>
      </c>
      <c r="AE31" s="6">
        <f>IFERROR(__xludf.DUMMYFUNCTION("split(AD31,"" "")"),7.017025E7)</f>
        <v>70170250</v>
      </c>
      <c r="AF31" s="6">
        <f>IFERROR(__xludf.DUMMYFUNCTION("""COMPUTED_VALUE"""),1.7087855E7)</f>
        <v>17087855</v>
      </c>
      <c r="AG31" s="6">
        <f t="shared" si="4"/>
        <v>3.361909855</v>
      </c>
    </row>
    <row r="32">
      <c r="A32" s="8">
        <v>150.0</v>
      </c>
      <c r="B32" s="8">
        <v>150.0</v>
      </c>
      <c r="C32" s="8">
        <v>0.0</v>
      </c>
      <c r="E32" s="6">
        <f>Sheet3!E32-Sheet3!C32</f>
        <v>-250374484</v>
      </c>
      <c r="O32" s="7"/>
      <c r="P32" s="7"/>
      <c r="Q32" s="7"/>
      <c r="R32" s="6" t="s">
        <v>90</v>
      </c>
      <c r="S32" s="6" t="s">
        <v>90</v>
      </c>
      <c r="T32" s="83" t="s">
        <v>77</v>
      </c>
      <c r="U32" s="6" t="str">
        <f t="shared" si="1"/>
        <v>969600</v>
      </c>
      <c r="V32" s="29" t="s">
        <v>22</v>
      </c>
      <c r="W32" s="6">
        <v>3.1099328E7</v>
      </c>
      <c r="X32" s="6">
        <f t="shared" si="2"/>
        <v>0.00386840416</v>
      </c>
      <c r="Y32" s="6">
        <f t="shared" si="5"/>
        <v>8034551304</v>
      </c>
      <c r="Z32" s="6">
        <f t="shared" si="3"/>
        <v>0.9994071796</v>
      </c>
      <c r="AB32" s="136" t="s">
        <v>23</v>
      </c>
      <c r="AC32" s="137" t="s">
        <v>147</v>
      </c>
      <c r="AD32" s="8" t="s">
        <v>148</v>
      </c>
      <c r="AE32" s="6">
        <f>IFERROR(__xludf.DUMMYFUNCTION("split(AD32,"" "")"),5.015005E7)</f>
        <v>50150050</v>
      </c>
      <c r="AF32" s="6">
        <f>IFERROR(__xludf.DUMMYFUNCTION("""COMPUTED_VALUE"""),2659.0)</f>
        <v>2659</v>
      </c>
      <c r="AG32" s="6">
        <f t="shared" si="4"/>
        <v>0.0005231387032</v>
      </c>
    </row>
    <row r="33">
      <c r="V33" s="138" t="s">
        <v>149</v>
      </c>
      <c r="W33" s="6">
        <v>4765871.0</v>
      </c>
      <c r="X33" s="6">
        <f t="shared" si="2"/>
        <v>0.0005928203722</v>
      </c>
      <c r="Y33" s="6">
        <f t="shared" si="5"/>
        <v>8039317175</v>
      </c>
      <c r="Z33" s="6">
        <f t="shared" si="3"/>
        <v>1</v>
      </c>
      <c r="AB33" s="13" t="s">
        <v>12</v>
      </c>
      <c r="AC33" s="139" t="s">
        <v>150</v>
      </c>
      <c r="AD33" s="8" t="s">
        <v>151</v>
      </c>
      <c r="AE33" s="6">
        <f>IFERROR(__xludf.DUMMYFUNCTION("split(AD33,"" "")"),1.5015E8)</f>
        <v>150150000</v>
      </c>
      <c r="AF33" s="6">
        <f>IFERROR(__xludf.DUMMYFUNCTION("""COMPUTED_VALUE"""),2423.0)</f>
        <v>2423</v>
      </c>
      <c r="AG33" s="6">
        <f t="shared" si="4"/>
        <v>0.0004767074381</v>
      </c>
    </row>
    <row r="35">
      <c r="AF35" s="6">
        <f>sum(AF3:AF33)</f>
        <v>508278203</v>
      </c>
    </row>
  </sheetData>
  <autoFilter ref="$E$1:$N$1001"/>
  <conditionalFormatting sqref="R1:T32">
    <cfRule type="notContainsBlanks" dxfId="0" priority="1">
      <formula>LEN(TRIM(R1))&gt;0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13"/>
    <col customWidth="1" min="17" max="17" width="18.13"/>
    <col customWidth="1" min="25" max="25" width="18.13"/>
  </cols>
  <sheetData>
    <row r="1">
      <c r="C1" s="1"/>
      <c r="Y1" s="76"/>
      <c r="Z1" s="76"/>
      <c r="AA1" s="76"/>
      <c r="AB1" s="76"/>
    </row>
    <row r="2">
      <c r="C2" s="47" t="s">
        <v>39</v>
      </c>
      <c r="D2" s="48" t="s">
        <v>40</v>
      </c>
      <c r="E2" s="140" t="s">
        <v>152</v>
      </c>
      <c r="Q2" s="17"/>
      <c r="R2" s="9"/>
      <c r="AB2" s="9"/>
    </row>
    <row r="3">
      <c r="C3" s="57" t="s">
        <v>48</v>
      </c>
      <c r="D3" s="58" t="s">
        <v>49</v>
      </c>
      <c r="E3" s="141" t="s">
        <v>153</v>
      </c>
      <c r="Q3" s="17"/>
      <c r="R3" s="9"/>
      <c r="AB3" s="9"/>
    </row>
    <row r="4">
      <c r="C4" s="59" t="s">
        <v>50</v>
      </c>
      <c r="D4" s="60" t="s">
        <v>51</v>
      </c>
      <c r="E4" s="142" t="s">
        <v>154</v>
      </c>
      <c r="Q4" s="17"/>
      <c r="R4" s="9"/>
      <c r="AB4" s="9"/>
    </row>
    <row r="5">
      <c r="C5" s="35" t="s">
        <v>27</v>
      </c>
      <c r="D5" s="36" t="s">
        <v>28</v>
      </c>
      <c r="E5" s="143" t="s">
        <v>80</v>
      </c>
      <c r="Q5" s="17"/>
      <c r="R5" s="9"/>
      <c r="AB5" s="9"/>
    </row>
    <row r="6">
      <c r="C6" s="43" t="s">
        <v>35</v>
      </c>
      <c r="D6" s="44" t="s">
        <v>36</v>
      </c>
      <c r="E6" s="144" t="s">
        <v>83</v>
      </c>
      <c r="Q6" s="17"/>
      <c r="R6" s="9"/>
      <c r="Y6" s="145"/>
      <c r="AB6" s="9"/>
    </row>
    <row r="7">
      <c r="C7" s="37" t="s">
        <v>29</v>
      </c>
      <c r="D7" s="38" t="s">
        <v>30</v>
      </c>
      <c r="E7" s="38">
        <v>2.55E8</v>
      </c>
      <c r="Q7" s="17"/>
      <c r="R7" s="9"/>
      <c r="AB7" s="9"/>
    </row>
    <row r="8">
      <c r="C8" s="51" t="s">
        <v>43</v>
      </c>
      <c r="D8" s="52" t="s">
        <v>44</v>
      </c>
      <c r="E8" s="52">
        <v>2.45165E8</v>
      </c>
      <c r="Q8" s="17"/>
      <c r="R8" s="9"/>
      <c r="AB8" s="9"/>
    </row>
    <row r="9">
      <c r="C9" s="68" t="s">
        <v>58</v>
      </c>
      <c r="D9" s="69" t="s">
        <v>59</v>
      </c>
      <c r="E9" s="69">
        <v>2.0025508E8</v>
      </c>
      <c r="Q9" s="17"/>
      <c r="R9" s="9"/>
      <c r="AB9" s="9"/>
    </row>
    <row r="10">
      <c r="C10" s="66" t="s">
        <v>56</v>
      </c>
      <c r="D10" s="67" t="s">
        <v>57</v>
      </c>
      <c r="E10" s="67">
        <v>1.0025508E8</v>
      </c>
      <c r="Q10" s="17"/>
      <c r="R10" s="9"/>
      <c r="AB10" s="9"/>
    </row>
    <row r="11">
      <c r="C11" s="25" t="s">
        <v>19</v>
      </c>
      <c r="D11" s="26" t="s">
        <v>20</v>
      </c>
      <c r="E11" s="146" t="s">
        <v>155</v>
      </c>
      <c r="Q11" s="17"/>
      <c r="R11" s="9"/>
      <c r="AB11" s="9"/>
    </row>
    <row r="12">
      <c r="C12" s="70" t="s">
        <v>60</v>
      </c>
      <c r="D12" s="71" t="s">
        <v>61</v>
      </c>
      <c r="E12" s="71">
        <v>2.55255E8</v>
      </c>
      <c r="Q12" s="17"/>
      <c r="R12" s="9"/>
      <c r="AB12" s="9"/>
    </row>
    <row r="13">
      <c r="C13" s="61" t="s">
        <v>52</v>
      </c>
      <c r="D13" s="62" t="s">
        <v>53</v>
      </c>
      <c r="E13" s="62">
        <v>2.002E8</v>
      </c>
      <c r="Q13" s="17"/>
      <c r="R13" s="9"/>
      <c r="AB13" s="9"/>
    </row>
    <row r="14">
      <c r="C14" s="33" t="s">
        <v>26</v>
      </c>
      <c r="D14" s="34">
        <v>969600.0</v>
      </c>
      <c r="E14" s="34">
        <v>1.5015E8</v>
      </c>
      <c r="Q14" s="17"/>
      <c r="R14" s="9"/>
      <c r="AB14" s="9"/>
    </row>
    <row r="15">
      <c r="C15" s="72" t="s">
        <v>62</v>
      </c>
      <c r="D15" s="73" t="s">
        <v>63</v>
      </c>
      <c r="E15" s="147" t="s">
        <v>109</v>
      </c>
      <c r="Q15" s="17"/>
      <c r="R15" s="9"/>
      <c r="AB15" s="9"/>
    </row>
    <row r="16">
      <c r="C16" s="64" t="s">
        <v>54</v>
      </c>
      <c r="D16" s="65" t="s">
        <v>55</v>
      </c>
      <c r="E16" s="148" t="s">
        <v>113</v>
      </c>
      <c r="Q16" s="17"/>
      <c r="R16" s="9"/>
      <c r="AB16" s="9"/>
    </row>
    <row r="17">
      <c r="C17" s="53" t="s">
        <v>45</v>
      </c>
      <c r="D17" s="54">
        <v>329632.0</v>
      </c>
      <c r="E17" s="149" t="s">
        <v>156</v>
      </c>
      <c r="Q17" s="17"/>
      <c r="R17" s="9"/>
      <c r="AB17" s="9"/>
    </row>
    <row r="18">
      <c r="C18" s="55" t="s">
        <v>46</v>
      </c>
      <c r="D18" s="56" t="s">
        <v>47</v>
      </c>
      <c r="E18" s="150" t="s">
        <v>157</v>
      </c>
      <c r="Q18" s="17"/>
      <c r="R18" s="9"/>
      <c r="AB18" s="9"/>
    </row>
    <row r="19">
      <c r="C19" s="45" t="s">
        <v>37</v>
      </c>
      <c r="D19" s="46" t="s">
        <v>38</v>
      </c>
      <c r="E19" s="151" t="s">
        <v>158</v>
      </c>
      <c r="Q19" s="17"/>
      <c r="R19" s="9"/>
      <c r="AB19" s="9"/>
    </row>
    <row r="20">
      <c r="C20" s="23" t="s">
        <v>17</v>
      </c>
      <c r="D20" s="24" t="s">
        <v>18</v>
      </c>
      <c r="E20" s="152" t="s">
        <v>159</v>
      </c>
      <c r="Q20" s="17"/>
      <c r="R20" s="9"/>
      <c r="AB20" s="9"/>
    </row>
    <row r="21">
      <c r="C21" s="21" t="s">
        <v>15</v>
      </c>
      <c r="D21" s="22" t="s">
        <v>16</v>
      </c>
      <c r="E21" s="153" t="s">
        <v>160</v>
      </c>
      <c r="Q21" s="17"/>
      <c r="R21" s="9"/>
      <c r="AB21" s="9"/>
    </row>
    <row r="22">
      <c r="C22" s="49" t="s">
        <v>41</v>
      </c>
      <c r="D22" s="50" t="s">
        <v>42</v>
      </c>
      <c r="E22" s="50">
        <v>2.55000255E8</v>
      </c>
      <c r="Q22" s="17"/>
      <c r="R22" s="9"/>
      <c r="AB22" s="9"/>
    </row>
    <row r="23">
      <c r="C23" s="39" t="s">
        <v>31</v>
      </c>
      <c r="D23" s="40" t="s">
        <v>32</v>
      </c>
      <c r="E23" s="40">
        <v>2.000002E8</v>
      </c>
      <c r="Q23" s="17"/>
      <c r="R23" s="9"/>
      <c r="AB23" s="9"/>
    </row>
    <row r="24">
      <c r="C24" s="27" t="s">
        <v>21</v>
      </c>
      <c r="D24" s="28">
        <v>963296.0</v>
      </c>
      <c r="E24" s="28">
        <v>1.5005015E8</v>
      </c>
      <c r="Q24" s="17"/>
      <c r="R24" s="9"/>
      <c r="AB24" s="9"/>
    </row>
    <row r="25">
      <c r="C25" s="15" t="s">
        <v>13</v>
      </c>
      <c r="D25" s="16">
        <v>966496.0</v>
      </c>
      <c r="E25" s="154" t="s">
        <v>134</v>
      </c>
      <c r="Q25" s="17"/>
      <c r="R25" s="9"/>
      <c r="AB25" s="9"/>
    </row>
    <row r="26">
      <c r="C26" s="74" t="s">
        <v>64</v>
      </c>
      <c r="D26" s="75" t="s">
        <v>65</v>
      </c>
      <c r="E26" s="155" t="s">
        <v>136</v>
      </c>
      <c r="Q26" s="17"/>
      <c r="R26" s="9"/>
      <c r="AB26" s="9"/>
    </row>
    <row r="27">
      <c r="C27" s="41" t="s">
        <v>33</v>
      </c>
      <c r="D27" s="42" t="s">
        <v>34</v>
      </c>
      <c r="E27" s="156" t="s">
        <v>161</v>
      </c>
      <c r="Q27" s="17"/>
      <c r="R27" s="9"/>
      <c r="AB27" s="9"/>
    </row>
    <row r="28">
      <c r="C28" s="31" t="s">
        <v>24</v>
      </c>
      <c r="D28" s="32" t="s">
        <v>25</v>
      </c>
      <c r="E28" s="157" t="s">
        <v>162</v>
      </c>
      <c r="Q28" s="17"/>
      <c r="R28" s="9"/>
      <c r="AB28" s="9"/>
    </row>
    <row r="29">
      <c r="C29" s="19" t="s">
        <v>14</v>
      </c>
      <c r="D29" s="20">
        <v>320087.0</v>
      </c>
      <c r="E29" s="158" t="s">
        <v>163</v>
      </c>
      <c r="Q29" s="17"/>
      <c r="R29" s="9"/>
      <c r="AB29" s="9"/>
    </row>
    <row r="30">
      <c r="C30" s="4" t="s">
        <v>10</v>
      </c>
      <c r="D30" s="5">
        <v>666666.0</v>
      </c>
      <c r="E30" s="159" t="s">
        <v>145</v>
      </c>
      <c r="Q30" s="17"/>
      <c r="R30" s="9"/>
      <c r="AB30" s="9"/>
    </row>
    <row r="31">
      <c r="C31" s="29" t="s">
        <v>22</v>
      </c>
      <c r="D31" s="30" t="s">
        <v>23</v>
      </c>
      <c r="E31" s="160" t="s">
        <v>147</v>
      </c>
      <c r="Q31" s="17"/>
      <c r="R31" s="9"/>
      <c r="AB31" s="9"/>
    </row>
    <row r="32">
      <c r="C32" s="13" t="s">
        <v>11</v>
      </c>
      <c r="D32" s="14" t="s">
        <v>12</v>
      </c>
      <c r="E32" s="161" t="s">
        <v>150</v>
      </c>
      <c r="Q32" s="17"/>
      <c r="R32" s="9"/>
      <c r="AB32" s="9"/>
    </row>
    <row r="33">
      <c r="A33" s="9"/>
      <c r="B33" s="9"/>
      <c r="Q33" s="9"/>
      <c r="R33" s="9"/>
      <c r="AB33" s="9"/>
    </row>
    <row r="34">
      <c r="A34" s="9"/>
      <c r="B34" s="9"/>
      <c r="Q34" s="9"/>
      <c r="R34" s="9"/>
      <c r="AB34" s="9"/>
    </row>
  </sheetData>
  <autoFilter ref="$A$1:$C$1001"/>
  <drawing r:id="rId1"/>
</worksheet>
</file>