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sters\Fall 2023\Data Analysis for Scientists and Engineers\Project\"/>
    </mc:Choice>
  </mc:AlternateContent>
  <xr:revisionPtr revIDLastSave="0" documentId="13_ncr:1_{394632E9-8404-4BC4-BFD7-6A42A5C5C5CC}" xr6:coauthVersionLast="47" xr6:coauthVersionMax="47" xr10:uidLastSave="{00000000-0000-0000-0000-000000000000}"/>
  <bookViews>
    <workbookView xWindow="-108" yWindow="-108" windowWidth="23256" windowHeight="12456" firstSheet="4" activeTab="13" xr2:uid="{00000000-000D-0000-FFFF-FFFF00000000}"/>
  </bookViews>
  <sheets>
    <sheet name="Data Description" sheetId="2" r:id="rId1"/>
    <sheet name="US Crime Data" sheetId="1" r:id="rId2"/>
    <sheet name="Sheet10" sheetId="16" r:id="rId3"/>
    <sheet name="Prediction Values" sheetId="6" r:id="rId4"/>
    <sheet name="Model_0" sheetId="7" r:id="rId5"/>
    <sheet name="Model_1" sheetId="8" r:id="rId6"/>
    <sheet name="Model_2" sheetId="9" r:id="rId7"/>
    <sheet name="Model_3" sheetId="10" r:id="rId8"/>
    <sheet name="Model_4" sheetId="11" r:id="rId9"/>
    <sheet name="Model_5" sheetId="12" r:id="rId10"/>
    <sheet name="Model_6" sheetId="13" r:id="rId11"/>
    <sheet name="Model_7" sheetId="14" r:id="rId12"/>
    <sheet name="Sheet9" sheetId="15" r:id="rId13"/>
    <sheet name="Sheet11" sheetId="17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7" l="1"/>
  <c r="I15" i="17"/>
  <c r="F16" i="17"/>
  <c r="F15" i="17"/>
  <c r="F7" i="17"/>
  <c r="F6" i="17"/>
  <c r="G5" i="17"/>
  <c r="B13" i="17"/>
  <c r="I12" i="17"/>
  <c r="F12" i="17"/>
  <c r="I11" i="17"/>
  <c r="F11" i="17"/>
  <c r="K6" i="17"/>
  <c r="L6" i="17" s="1"/>
  <c r="K5" i="17"/>
  <c r="L5" i="17" s="1"/>
  <c r="L7" i="17" s="1"/>
  <c r="F5" i="17"/>
  <c r="C17" i="15"/>
  <c r="C20" i="15" s="1"/>
  <c r="X22" i="16"/>
  <c r="X32" i="16"/>
  <c r="X31" i="16"/>
  <c r="X30" i="16"/>
  <c r="X29" i="16"/>
  <c r="X28" i="16"/>
  <c r="X27" i="16"/>
  <c r="X26" i="16"/>
  <c r="X25" i="16"/>
  <c r="X24" i="16"/>
  <c r="X23" i="16"/>
  <c r="X21" i="16"/>
  <c r="C14" i="15"/>
  <c r="C21" i="15"/>
  <c r="C28" i="15" s="1"/>
  <c r="C13" i="15"/>
  <c r="K8" i="17" l="1"/>
  <c r="C25" i="15"/>
  <c r="C24" i="15"/>
  <c r="C26" i="15" s="1"/>
  <c r="C30" i="15" l="1"/>
  <c r="D29" i="15"/>
  <c r="C29" i="15"/>
  <c r="C31" i="15" l="1"/>
  <c r="D31" i="15"/>
  <c r="H69" i="1" l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I55" i="1" l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</calcChain>
</file>

<file path=xl/sharedStrings.xml><?xml version="1.0" encoding="utf-8"?>
<sst xmlns="http://schemas.openxmlformats.org/spreadsheetml/2006/main" count="535" uniqueCount="154">
  <si>
    <t>M</t>
  </si>
  <si>
    <t>Ed</t>
  </si>
  <si>
    <t>Po1</t>
  </si>
  <si>
    <t>Po2</t>
  </si>
  <si>
    <t>LF</t>
  </si>
  <si>
    <t>M.F</t>
  </si>
  <si>
    <t>Pop</t>
  </si>
  <si>
    <t>U1</t>
  </si>
  <si>
    <t>U2</t>
  </si>
  <si>
    <t>Wealth</t>
  </si>
  <si>
    <t>Ineq</t>
  </si>
  <si>
    <t>Prob</t>
  </si>
  <si>
    <t>Time</t>
  </si>
  <si>
    <t xml:space="preserve">Variable </t>
  </si>
  <si>
    <t>per capita expenditure in police protection in 1960</t>
  </si>
  <si>
    <t>per capita expenditure in police protection in 1959</t>
  </si>
  <si>
    <t>Wealth: Median value of transferrable assets or family income</t>
  </si>
  <si>
    <t>probability of imprisonment: ratio of number of commitment to number of offenses</t>
  </si>
  <si>
    <t>mean years of schooling of the population aged 25 years or over</t>
  </si>
  <si>
    <t>unemployment rate of urban males 14-24</t>
  </si>
  <si>
    <t>labour force participation rate of civilian urban male in the age-group 14-24</t>
  </si>
  <si>
    <t>M.F.</t>
  </si>
  <si>
    <t>number of males per 100 females</t>
  </si>
  <si>
    <t>Income inequality: percentage of families earning below half the median income</t>
  </si>
  <si>
    <t>average time in months served by offenders in state prisons before their first release</t>
  </si>
  <si>
    <t>percentage of males aged 14-24 in total state population</t>
  </si>
  <si>
    <t>state population in 1960 in hundred thousands</t>
  </si>
  <si>
    <t>Log(Crime)</t>
  </si>
  <si>
    <t>unemployment rate of urban males 39-24</t>
  </si>
  <si>
    <t>Crime rate: Number of offenses per 100,000 population in 1960</t>
  </si>
  <si>
    <t>Crime (Y)</t>
  </si>
  <si>
    <t>Coefficients</t>
  </si>
  <si>
    <t>Term</t>
  </si>
  <si>
    <t>Coef</t>
  </si>
  <si>
    <t>SE Coef</t>
  </si>
  <si>
    <t>T-Value</t>
  </si>
  <si>
    <t>P-Value</t>
  </si>
  <si>
    <t>VIF</t>
  </si>
  <si>
    <t>Constant</t>
  </si>
  <si>
    <t xml:space="preserve"> </t>
  </si>
  <si>
    <t>Model Summary</t>
  </si>
  <si>
    <t>S</t>
  </si>
  <si>
    <t>R-sq</t>
  </si>
  <si>
    <t>R-sq(adj)</t>
  </si>
  <si>
    <t>R-sq(pred)</t>
  </si>
  <si>
    <t>Analysis of Variance</t>
  </si>
  <si>
    <t>Source</t>
  </si>
  <si>
    <t>DF</t>
  </si>
  <si>
    <t>Adj SS</t>
  </si>
  <si>
    <t>Adj MS</t>
  </si>
  <si>
    <t>F-Value</t>
  </si>
  <si>
    <t>Regression</t>
  </si>
  <si>
    <t xml:space="preserve">  Po1</t>
  </si>
  <si>
    <t xml:space="preserve">  Wealth</t>
  </si>
  <si>
    <t xml:space="preserve">  Prob</t>
  </si>
  <si>
    <t xml:space="preserve">  Pop</t>
  </si>
  <si>
    <t>Error</t>
  </si>
  <si>
    <t>Total</t>
  </si>
  <si>
    <t xml:space="preserve">  Ed</t>
  </si>
  <si>
    <t xml:space="preserve">  M.F</t>
  </si>
  <si>
    <t xml:space="preserve">  Ineq</t>
  </si>
  <si>
    <t xml:space="preserve">  M</t>
  </si>
  <si>
    <t>Wealth*Ineq</t>
  </si>
  <si>
    <t xml:space="preserve">  Wealth*Ineq</t>
  </si>
  <si>
    <t>Ineq*M</t>
  </si>
  <si>
    <t xml:space="preserve">  Ineq*M</t>
  </si>
  <si>
    <t>Po1*Ineq</t>
  </si>
  <si>
    <t>Regression Equation</t>
  </si>
  <si>
    <t>=</t>
  </si>
  <si>
    <t>2.930 + 0.0533 Po1 - 0.000069 Wealth - 1.81 Prob - 0.000449 Pop</t>
  </si>
  <si>
    <t>The p-value of Pop is high, so we can remove this variable when building another model.</t>
  </si>
  <si>
    <t xml:space="preserve">  Po1*Ineq</t>
  </si>
  <si>
    <t>Durbin-Watson Statistic</t>
  </si>
  <si>
    <t>Durbin-Watson Statistic =</t>
  </si>
  <si>
    <t>0.867 - 0.0311 Po1 + 0.000074 Wealth - 1.152 Prob + 0.0496 Ed + 0.0047 Ineq</t>
  </si>
  <si>
    <t>+ 0.0458 M + 0.00464 Po1*Ineq</t>
  </si>
  <si>
    <t>-0.091 + 0.04488 Po1 + 0.000089 Wealth - 1.465 Prob + 0.0624 Ed + 0.00123 M.F</t>
  </si>
  <si>
    <t>+ 0.04151 Ineq + 0.0465 M</t>
  </si>
  <si>
    <r>
      <t xml:space="preserve">The p-value of </t>
    </r>
    <r>
      <rPr>
        <b/>
        <sz val="11"/>
        <color theme="1"/>
        <rFont val="Calibri"/>
        <family val="2"/>
        <scheme val="minor"/>
      </rPr>
      <t>M.F</t>
    </r>
    <r>
      <rPr>
        <sz val="11"/>
        <color theme="1"/>
        <rFont val="Calibri"/>
        <family val="2"/>
        <scheme val="minor"/>
      </rPr>
      <t xml:space="preserve"> is significantly high, we may want to disregard this.</t>
    </r>
  </si>
  <si>
    <t>The VIF of Wealth and Ineq is greater than 5,</t>
  </si>
  <si>
    <t xml:space="preserve"> we may opt to choose their combination to </t>
  </si>
  <si>
    <t xml:space="preserve">check if the model improves </t>
  </si>
  <si>
    <t>-0.014 + 0.04468 Po1 + 0.000090 Wealth - 1.455 Prob + 0.0648 Ed + 0.04186 Ineq</t>
  </si>
  <si>
    <t>+ 0.0471 M</t>
  </si>
  <si>
    <t>-2.14 + 0.04827 Po1 + 0.000098 Wealth - 1.266 Prob + 0.0483 Ed + 0.1493 Ineq</t>
  </si>
  <si>
    <t>+ 0.2086 M - 0.00772 Ineq*M</t>
  </si>
  <si>
    <t>Significant increase in the adjusted R-squared value</t>
  </si>
  <si>
    <t>Increase in adjusted R-squared than previous model</t>
  </si>
  <si>
    <t>y</t>
  </si>
  <si>
    <t>discarded due to high correlation with Po1</t>
  </si>
  <si>
    <t>Full Model</t>
  </si>
  <si>
    <t>R Square</t>
  </si>
  <si>
    <t>Degrees of Freedom (DF)</t>
  </si>
  <si>
    <t>Small Model</t>
  </si>
  <si>
    <r>
      <rPr>
        <b/>
        <sz val="10"/>
        <color rgb="FFFF0000"/>
        <rFont val="Arial"/>
        <family val="2"/>
      </rPr>
      <t>Conclusion:</t>
    </r>
    <r>
      <rPr>
        <sz val="10"/>
        <rFont val="Arial"/>
        <family val="2"/>
      </rPr>
      <t xml:space="preserve"> All variables of small/restricted model are variables in the full model</t>
    </r>
  </si>
  <si>
    <t>Degrees of Freedom</t>
  </si>
  <si>
    <r>
      <t>and "the increase in 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test" an be perfromed</t>
    </r>
  </si>
  <si>
    <t>Difference R-Squared</t>
  </si>
  <si>
    <t>Difference Df</t>
  </si>
  <si>
    <t>Value</t>
  </si>
  <si>
    <t>Numerator</t>
  </si>
  <si>
    <t>Denominator</t>
  </si>
  <si>
    <t>F-Statistic</t>
  </si>
  <si>
    <t>a</t>
  </si>
  <si>
    <t>Method 1</t>
  </si>
  <si>
    <t>Critical Value</t>
  </si>
  <si>
    <t>Conclusion</t>
  </si>
  <si>
    <t>Method 2</t>
  </si>
  <si>
    <t>p-value</t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</si>
  <si>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:</t>
    </r>
  </si>
  <si>
    <t>No Model Improvement</t>
  </si>
  <si>
    <r>
      <t>H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</si>
  <si>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t>Model Improvement</t>
  </si>
  <si>
    <t>Explanatory Variables in the full model (Model 3)</t>
  </si>
  <si>
    <t>Explanatory Variables in the restricted/small model (Model 2)</t>
  </si>
  <si>
    <t>MINITAB OUTPUT</t>
  </si>
  <si>
    <t>PFITS</t>
  </si>
  <si>
    <t>PSEFITS</t>
  </si>
  <si>
    <t>CLIM</t>
  </si>
  <si>
    <t>CLIM_1</t>
  </si>
  <si>
    <t>PLIM</t>
  </si>
  <si>
    <t>PLIM_1</t>
  </si>
  <si>
    <t>Variances</t>
  </si>
  <si>
    <t>Standard Error Residuals</t>
  </si>
  <si>
    <t>95% Confidence Interval</t>
  </si>
  <si>
    <t>95% Prediction Interval (or Credibility Interval)</t>
  </si>
  <si>
    <t>Approximate 95% Confidence Interval</t>
  </si>
  <si>
    <t>Approximate because Log is not a linear function</t>
  </si>
  <si>
    <t>Prediction</t>
  </si>
  <si>
    <t>Fit</t>
  </si>
  <si>
    <t>SE Fit</t>
  </si>
  <si>
    <t>95% CI</t>
  </si>
  <si>
    <t>95% PI</t>
  </si>
  <si>
    <t>(4.00845, 4.74388)</t>
  </si>
  <si>
    <t>(3.96414, 4.78818)</t>
  </si>
  <si>
    <t>XX</t>
  </si>
  <si>
    <t>XX denotes an extremely unusual point relative to predictor levels used to fit the model.</t>
  </si>
  <si>
    <t>x0</t>
  </si>
  <si>
    <t>b-hat</t>
  </si>
  <si>
    <t>Intercept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</si>
  <si>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 xml:space="preserve"> = LOG(crime) - hat</t>
    </r>
  </si>
  <si>
    <t>MEDIAN[crime]</t>
  </si>
  <si>
    <t>E[crime]</t>
  </si>
  <si>
    <t>Standard Error LOG(CRIME-hat)</t>
  </si>
  <si>
    <t>s2 = Var[Y]=Var[Log(CRIME)]</t>
  </si>
  <si>
    <t>s = Standard Deviation [Log(CRIME)]</t>
  </si>
  <si>
    <t>LB E[LOG(CRIME)]</t>
  </si>
  <si>
    <t>LB LOG(CRIME)</t>
  </si>
  <si>
    <t>UB E[LOG(CRIME)]</t>
  </si>
  <si>
    <t>UB LOG(CRIME)</t>
  </si>
  <si>
    <t>LB E[CRIME]</t>
  </si>
  <si>
    <t>CRIME</t>
  </si>
  <si>
    <t>UB E[CRIME]</t>
  </si>
  <si>
    <t>US 1960 CRIME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</si>
</sst>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0.000"/>
    <numFmt numFmtId="165" formatCode="0.0000"/>
    <numFmt numFmtId="166" formatCode="0.000000"/>
    <numFmt numFmtId="167" formatCode="&quot;$&quot;#,##0.00"/>
    <numFmt numFmtId="168" formatCode="#,##0.00000"/>
    <numFmt numFmtId="169" formatCode="#,##0.00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0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sz val="10"/>
      <name val="Arial"/>
      <family val="1"/>
      <charset val="2"/>
    </font>
    <font>
      <sz val="10"/>
      <name val="Symbol"/>
      <family val="1"/>
      <charset val="2"/>
    </font>
    <font>
      <b/>
      <sz val="10"/>
      <color rgb="FF0070C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11" xfId="0" applyFont="1" applyBorder="1"/>
    <xf numFmtId="0" fontId="0" fillId="0" borderId="11" xfId="0" applyBorder="1"/>
    <xf numFmtId="0" fontId="16" fillId="0" borderId="10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0" fillId="0" borderId="0" xfId="0" applyNumberFormat="1"/>
    <xf numFmtId="0" fontId="0" fillId="0" borderId="16" xfId="0" applyBorder="1"/>
    <xf numFmtId="164" fontId="0" fillId="0" borderId="13" xfId="0" applyNumberFormat="1" applyBorder="1"/>
    <xf numFmtId="0" fontId="0" fillId="0" borderId="17" xfId="0" applyBorder="1"/>
    <xf numFmtId="164" fontId="0" fillId="0" borderId="12" xfId="0" applyNumberFormat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9" xfId="0" applyFont="1" applyFill="1" applyBorder="1" applyAlignment="1">
      <alignment horizontal="center"/>
    </xf>
    <xf numFmtId="0" fontId="0" fillId="33" borderId="0" xfId="0" applyFill="1"/>
    <xf numFmtId="164" fontId="18" fillId="0" borderId="19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10" fontId="0" fillId="0" borderId="0" xfId="0" applyNumberFormat="1"/>
    <xf numFmtId="0" fontId="20" fillId="0" borderId="14" xfId="0" applyFont="1" applyBorder="1"/>
    <xf numFmtId="164" fontId="20" fillId="0" borderId="15" xfId="0" applyNumberFormat="1" applyFont="1" applyBorder="1"/>
    <xf numFmtId="0" fontId="20" fillId="0" borderId="11" xfId="0" applyFont="1" applyBorder="1" applyAlignment="1">
      <alignment horizontal="center"/>
    </xf>
    <xf numFmtId="0" fontId="19" fillId="0" borderId="0" xfId="0" applyFont="1"/>
    <xf numFmtId="10" fontId="0" fillId="33" borderId="0" xfId="0" applyNumberFormat="1" applyFill="1"/>
    <xf numFmtId="0" fontId="0" fillId="33" borderId="0" xfId="0" applyFont="1" applyFill="1"/>
    <xf numFmtId="0" fontId="20" fillId="34" borderId="1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5" borderId="11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21" fillId="0" borderId="0" xfId="0" applyFont="1"/>
    <xf numFmtId="0" fontId="21" fillId="0" borderId="10" xfId="0" applyFont="1" applyBorder="1"/>
    <xf numFmtId="0" fontId="22" fillId="0" borderId="10" xfId="0" applyFont="1" applyBorder="1"/>
    <xf numFmtId="0" fontId="23" fillId="0" borderId="11" xfId="0" applyFont="1" applyBorder="1"/>
    <xf numFmtId="0" fontId="24" fillId="0" borderId="20" xfId="0" applyFont="1" applyBorder="1" applyAlignment="1" applyProtection="1">
      <alignment horizontal="center"/>
      <protection locked="0"/>
    </xf>
    <xf numFmtId="0" fontId="24" fillId="0" borderId="20" xfId="0" applyFont="1" applyBorder="1" applyAlignment="1">
      <alignment horizontal="left"/>
    </xf>
    <xf numFmtId="0" fontId="0" fillId="0" borderId="20" xfId="0" applyBorder="1"/>
    <xf numFmtId="0" fontId="25" fillId="0" borderId="10" xfId="0" applyFont="1" applyBorder="1"/>
    <xf numFmtId="0" fontId="21" fillId="0" borderId="20" xfId="0" applyFont="1" applyBorder="1"/>
    <xf numFmtId="0" fontId="24" fillId="0" borderId="0" xfId="0" applyFont="1" applyAlignment="1">
      <alignment horizontal="center"/>
    </xf>
    <xf numFmtId="0" fontId="24" fillId="0" borderId="0" xfId="0" applyFont="1"/>
    <xf numFmtId="0" fontId="21" fillId="0" borderId="21" xfId="0" applyFont="1" applyBorder="1"/>
    <xf numFmtId="0" fontId="0" fillId="0" borderId="21" xfId="0" applyBorder="1"/>
    <xf numFmtId="0" fontId="21" fillId="0" borderId="19" xfId="0" applyFont="1" applyBorder="1" applyAlignment="1">
      <alignment horizontal="center"/>
    </xf>
    <xf numFmtId="0" fontId="2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1" fillId="0" borderId="11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7" fillId="0" borderId="11" xfId="0" applyFont="1" applyBorder="1" applyAlignment="1">
      <alignment horizontal="center"/>
    </xf>
    <xf numFmtId="9" fontId="0" fillId="0" borderId="11" xfId="43" applyFont="1" applyBorder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 applyAlignment="1">
      <alignment horizontal="right"/>
    </xf>
    <xf numFmtId="10" fontId="0" fillId="0" borderId="0" xfId="0" applyNumberFormat="1" applyAlignment="1">
      <alignment horizontal="center"/>
    </xf>
    <xf numFmtId="164" fontId="0" fillId="35" borderId="13" xfId="0" applyNumberFormat="1" applyFill="1" applyBorder="1"/>
    <xf numFmtId="0" fontId="0" fillId="35" borderId="0" xfId="0" applyFill="1"/>
    <xf numFmtId="0" fontId="23" fillId="0" borderId="0" xfId="0" applyFont="1"/>
    <xf numFmtId="0" fontId="16" fillId="0" borderId="22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4" fillId="0" borderId="10" xfId="0" applyFont="1" applyBorder="1"/>
    <xf numFmtId="0" fontId="29" fillId="0" borderId="19" xfId="0" applyFont="1" applyBorder="1"/>
    <xf numFmtId="164" fontId="0" fillId="0" borderId="19" xfId="0" applyNumberForma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31" fillId="0" borderId="0" xfId="0" applyFont="1"/>
    <xf numFmtId="0" fontId="24" fillId="0" borderId="11" xfId="0" applyFont="1" applyBorder="1"/>
    <xf numFmtId="166" fontId="0" fillId="0" borderId="11" xfId="0" applyNumberFormat="1" applyBorder="1"/>
    <xf numFmtId="0" fontId="31" fillId="0" borderId="10" xfId="0" applyFont="1" applyBorder="1"/>
    <xf numFmtId="0" fontId="29" fillId="0" borderId="0" xfId="0" applyFont="1"/>
    <xf numFmtId="166" fontId="0" fillId="0" borderId="10" xfId="0" applyNumberFormat="1" applyBorder="1"/>
    <xf numFmtId="0" fontId="25" fillId="0" borderId="0" xfId="0" applyFont="1"/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0" fontId="0" fillId="0" borderId="24" xfId="0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0" borderId="0" xfId="0" applyNumberFormat="1"/>
    <xf numFmtId="0" fontId="0" fillId="0" borderId="10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478888</xdr:colOff>
      <xdr:row>18</xdr:row>
      <xdr:rowOff>145877</xdr:rowOff>
    </xdr:from>
    <xdr:to>
      <xdr:col>12</xdr:col>
      <xdr:colOff>390355</xdr:colOff>
      <xdr:row>27</xdr:row>
      <xdr:rowOff>73456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4B6C16-6E30-4512-B26E-27B5C9166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0788" y="3498677"/>
          <a:ext cx="4788267" cy="159635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slie_salt_regression_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 Description"/>
      <sheetName val="leslie_salt"/>
      <sheetName val="Correlation"/>
      <sheetName val="Regression Data Small"/>
      <sheetName val="Regression Analysis Small"/>
      <sheetName val="Diagn. Anal. Small - Template"/>
      <sheetName val="Diagnostic Analysis Small"/>
      <sheetName val="Interaction Count Elevation"/>
      <sheetName val="Regression Data Large"/>
      <sheetName val="Regression Analysis Large"/>
      <sheetName val="Comparing Models - Template"/>
      <sheetName val="Comparing Models"/>
      <sheetName val="Diagnostic Analysis Large"/>
      <sheetName val="Prediction - Template1"/>
      <sheetName val="Prediction"/>
      <sheetName val="Prediction Analysis - Option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0.14682022332077063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I16" sqref="A2:I16"/>
    </sheetView>
  </sheetViews>
  <sheetFormatPr defaultRowHeight="14.4"/>
  <cols>
    <col min="1" max="1" width="8.88671875" style="2"/>
  </cols>
  <sheetData>
    <row r="1" spans="1:9" ht="15" thickBot="1">
      <c r="A1" s="5"/>
      <c r="B1" s="6"/>
      <c r="C1" s="6"/>
      <c r="D1" s="6"/>
      <c r="E1" s="6"/>
      <c r="F1" s="6"/>
      <c r="G1" s="6"/>
      <c r="H1" s="6"/>
      <c r="I1" s="6"/>
    </row>
    <row r="2" spans="1:9">
      <c r="A2" s="3" t="s">
        <v>13</v>
      </c>
      <c r="B2" s="4"/>
      <c r="C2" s="4"/>
      <c r="D2" s="4"/>
      <c r="E2" s="4"/>
      <c r="F2" s="4"/>
      <c r="G2" s="4"/>
      <c r="H2" s="4"/>
      <c r="I2" s="4"/>
    </row>
    <row r="3" spans="1:9">
      <c r="A3" s="2" t="s">
        <v>30</v>
      </c>
      <c r="B3" t="s">
        <v>29</v>
      </c>
    </row>
    <row r="4" spans="1:9">
      <c r="A4" s="2" t="s">
        <v>2</v>
      </c>
      <c r="B4" t="s">
        <v>14</v>
      </c>
    </row>
    <row r="5" spans="1:9">
      <c r="A5" s="2" t="s">
        <v>3</v>
      </c>
      <c r="B5" t="s">
        <v>15</v>
      </c>
    </row>
    <row r="6" spans="1:9">
      <c r="A6" s="2" t="s">
        <v>9</v>
      </c>
      <c r="B6" t="s">
        <v>16</v>
      </c>
    </row>
    <row r="7" spans="1:9">
      <c r="A7" s="2" t="s">
        <v>11</v>
      </c>
      <c r="B7" t="s">
        <v>17</v>
      </c>
    </row>
    <row r="8" spans="1:9">
      <c r="A8" s="2" t="s">
        <v>6</v>
      </c>
      <c r="B8" t="s">
        <v>26</v>
      </c>
    </row>
    <row r="9" spans="1:9">
      <c r="A9" s="2" t="s">
        <v>1</v>
      </c>
      <c r="B9" t="s">
        <v>18</v>
      </c>
    </row>
    <row r="10" spans="1:9">
      <c r="A10" s="2" t="s">
        <v>7</v>
      </c>
      <c r="B10" t="s">
        <v>19</v>
      </c>
    </row>
    <row r="11" spans="1:9">
      <c r="A11" s="2" t="s">
        <v>8</v>
      </c>
      <c r="B11" t="s">
        <v>28</v>
      </c>
    </row>
    <row r="12" spans="1:9">
      <c r="A12" s="2" t="s">
        <v>4</v>
      </c>
      <c r="B12" t="s">
        <v>20</v>
      </c>
    </row>
    <row r="13" spans="1:9">
      <c r="A13" s="2" t="s">
        <v>21</v>
      </c>
      <c r="B13" t="s">
        <v>22</v>
      </c>
    </row>
    <row r="14" spans="1:9">
      <c r="A14" s="2" t="s">
        <v>10</v>
      </c>
      <c r="B14" t="s">
        <v>23</v>
      </c>
    </row>
    <row r="15" spans="1:9">
      <c r="A15" s="2" t="s">
        <v>12</v>
      </c>
      <c r="B15" t="s">
        <v>24</v>
      </c>
    </row>
    <row r="16" spans="1:9" ht="15" thickBot="1">
      <c r="A16" s="5" t="s">
        <v>0</v>
      </c>
      <c r="B16" s="6" t="s">
        <v>25</v>
      </c>
      <c r="C16" s="6"/>
      <c r="D16" s="6"/>
      <c r="E16" s="6"/>
      <c r="F16" s="6"/>
      <c r="G16" s="6"/>
      <c r="H16" s="6"/>
      <c r="I16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C1E6-06A7-43C5-80A3-43ED52C54635}">
  <dimension ref="A1:O29"/>
  <sheetViews>
    <sheetView workbookViewId="0">
      <selection activeCell="K18" sqref="K18"/>
    </sheetView>
  </sheetViews>
  <sheetFormatPr defaultRowHeight="14.4"/>
  <sheetData>
    <row r="1" spans="1:15" ht="15.6">
      <c r="A1" s="25" t="s">
        <v>31</v>
      </c>
    </row>
    <row r="2" spans="1: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15" ht="15.6">
      <c r="A3" t="s">
        <v>38</v>
      </c>
      <c r="B3">
        <v>-2.14</v>
      </c>
      <c r="C3">
        <v>1.04</v>
      </c>
      <c r="D3">
        <v>-2.06</v>
      </c>
      <c r="E3">
        <v>4.5999999999999999E-2</v>
      </c>
      <c r="F3" t="s">
        <v>39</v>
      </c>
      <c r="M3" s="25" t="s">
        <v>67</v>
      </c>
      <c r="N3" s="25"/>
    </row>
    <row r="4" spans="1:15">
      <c r="A4" t="s">
        <v>2</v>
      </c>
      <c r="B4">
        <v>4.827E-2</v>
      </c>
      <c r="C4">
        <v>8.0300000000000007E-3</v>
      </c>
      <c r="D4">
        <v>6.01</v>
      </c>
      <c r="E4">
        <v>0</v>
      </c>
      <c r="F4">
        <v>2.97</v>
      </c>
      <c r="M4" t="s">
        <v>27</v>
      </c>
      <c r="N4" t="s">
        <v>68</v>
      </c>
      <c r="O4" t="s">
        <v>84</v>
      </c>
    </row>
    <row r="5" spans="1:15">
      <c r="A5" t="s">
        <v>9</v>
      </c>
      <c r="B5">
        <v>9.7999999999999997E-5</v>
      </c>
      <c r="C5">
        <v>4.3000000000000002E-5</v>
      </c>
      <c r="D5">
        <v>2.2599999999999998</v>
      </c>
      <c r="E5">
        <v>0.03</v>
      </c>
      <c r="F5">
        <v>9.1300000000000008</v>
      </c>
      <c r="M5" t="s">
        <v>85</v>
      </c>
    </row>
    <row r="6" spans="1:15">
      <c r="A6" t="s">
        <v>11</v>
      </c>
      <c r="B6">
        <v>-1.266</v>
      </c>
      <c r="C6">
        <v>0.74</v>
      </c>
      <c r="D6">
        <v>-1.71</v>
      </c>
      <c r="E6">
        <v>9.5000000000000001E-2</v>
      </c>
      <c r="F6">
        <v>1.48</v>
      </c>
    </row>
    <row r="7" spans="1:15">
      <c r="A7" t="s">
        <v>1</v>
      </c>
      <c r="B7">
        <v>4.8300000000000003E-2</v>
      </c>
      <c r="C7">
        <v>2.12E-2</v>
      </c>
      <c r="D7">
        <v>2.27</v>
      </c>
      <c r="E7">
        <v>2.9000000000000001E-2</v>
      </c>
      <c r="F7">
        <v>2.94</v>
      </c>
    </row>
    <row r="8" spans="1:15">
      <c r="A8" t="s">
        <v>10</v>
      </c>
      <c r="B8">
        <v>0.14929999999999999</v>
      </c>
      <c r="C8">
        <v>4.7699999999999999E-2</v>
      </c>
      <c r="D8">
        <v>3.13</v>
      </c>
      <c r="E8">
        <v>3.0000000000000001E-3</v>
      </c>
      <c r="F8" s="17">
        <v>188.7</v>
      </c>
    </row>
    <row r="9" spans="1:15">
      <c r="A9" t="s">
        <v>0</v>
      </c>
      <c r="B9">
        <v>0.20860000000000001</v>
      </c>
      <c r="C9">
        <v>7.22E-2</v>
      </c>
      <c r="D9">
        <v>2.89</v>
      </c>
      <c r="E9">
        <v>6.0000000000000001E-3</v>
      </c>
      <c r="F9" s="17">
        <v>42.91</v>
      </c>
    </row>
    <row r="10" spans="1:15">
      <c r="A10" t="s">
        <v>64</v>
      </c>
      <c r="B10">
        <v>-7.7200000000000003E-3</v>
      </c>
      <c r="C10">
        <v>3.3700000000000002E-3</v>
      </c>
      <c r="D10">
        <v>-2.29</v>
      </c>
      <c r="E10">
        <v>2.8000000000000001E-2</v>
      </c>
      <c r="F10" s="17">
        <v>339.29</v>
      </c>
    </row>
    <row r="12" spans="1:15" ht="15.6">
      <c r="A12" s="25" t="s">
        <v>40</v>
      </c>
      <c r="F12" s="25" t="s">
        <v>72</v>
      </c>
    </row>
    <row r="13" spans="1:15">
      <c r="A13" t="s">
        <v>41</v>
      </c>
      <c r="B13" t="s">
        <v>42</v>
      </c>
      <c r="C13" t="s">
        <v>43</v>
      </c>
      <c r="D13" t="s">
        <v>44</v>
      </c>
      <c r="F13" t="s">
        <v>73</v>
      </c>
      <c r="G13" s="17">
        <v>1.7765299999999999</v>
      </c>
    </row>
    <row r="14" spans="1:15">
      <c r="A14">
        <v>9.3944100000000003E-2</v>
      </c>
      <c r="B14" s="26">
        <v>0.76519999999999999</v>
      </c>
      <c r="C14" s="26">
        <v>0.72309999999999997</v>
      </c>
      <c r="D14" s="21">
        <v>0.66220000000000001</v>
      </c>
    </row>
    <row r="15" spans="1:15">
      <c r="C15" t="s">
        <v>86</v>
      </c>
    </row>
    <row r="16" spans="1:15" ht="15.6">
      <c r="A16" s="25" t="s">
        <v>45</v>
      </c>
    </row>
    <row r="17" spans="1:6">
      <c r="A17" t="s">
        <v>46</v>
      </c>
      <c r="B17" t="s">
        <v>47</v>
      </c>
      <c r="C17" t="s">
        <v>48</v>
      </c>
      <c r="D17" t="s">
        <v>49</v>
      </c>
      <c r="E17" t="s">
        <v>50</v>
      </c>
      <c r="F17" t="s">
        <v>36</v>
      </c>
    </row>
    <row r="18" spans="1:6">
      <c r="A18" t="s">
        <v>51</v>
      </c>
      <c r="B18">
        <v>7</v>
      </c>
      <c r="C18">
        <v>1.12181</v>
      </c>
      <c r="D18">
        <v>0.16025900000000001</v>
      </c>
      <c r="E18" s="17">
        <v>18.16</v>
      </c>
      <c r="F18" s="17">
        <v>0</v>
      </c>
    </row>
    <row r="19" spans="1:6">
      <c r="A19" t="s">
        <v>52</v>
      </c>
      <c r="B19">
        <v>1</v>
      </c>
      <c r="C19">
        <v>0.31872</v>
      </c>
      <c r="D19">
        <v>0.31872</v>
      </c>
      <c r="E19">
        <v>36.11</v>
      </c>
      <c r="F19">
        <v>0</v>
      </c>
    </row>
    <row r="20" spans="1:6">
      <c r="A20" t="s">
        <v>53</v>
      </c>
      <c r="B20">
        <v>1</v>
      </c>
      <c r="C20">
        <v>4.5030000000000001E-2</v>
      </c>
      <c r="D20">
        <v>4.5030000000000001E-2</v>
      </c>
      <c r="E20">
        <v>5.0999999999999996</v>
      </c>
      <c r="F20">
        <v>0.03</v>
      </c>
    </row>
    <row r="21" spans="1:6">
      <c r="A21" t="s">
        <v>54</v>
      </c>
      <c r="B21">
        <v>1</v>
      </c>
      <c r="C21">
        <v>2.5839999999999998E-2</v>
      </c>
      <c r="D21">
        <v>2.5843999999999999E-2</v>
      </c>
      <c r="E21">
        <v>2.93</v>
      </c>
      <c r="F21">
        <v>9.5000000000000001E-2</v>
      </c>
    </row>
    <row r="22" spans="1:6">
      <c r="A22" t="s">
        <v>58</v>
      </c>
      <c r="B22">
        <v>1</v>
      </c>
      <c r="C22">
        <v>4.5580000000000002E-2</v>
      </c>
      <c r="D22">
        <v>4.5584E-2</v>
      </c>
      <c r="E22">
        <v>5.16</v>
      </c>
      <c r="F22">
        <v>2.9000000000000001E-2</v>
      </c>
    </row>
    <row r="23" spans="1:6">
      <c r="A23" t="s">
        <v>60</v>
      </c>
      <c r="B23">
        <v>1</v>
      </c>
      <c r="C23">
        <v>8.6510000000000004E-2</v>
      </c>
      <c r="D23">
        <v>8.6507000000000001E-2</v>
      </c>
      <c r="E23">
        <v>9.8000000000000007</v>
      </c>
      <c r="F23">
        <v>3.0000000000000001E-3</v>
      </c>
    </row>
    <row r="24" spans="1:6">
      <c r="A24" t="s">
        <v>61</v>
      </c>
      <c r="B24">
        <v>1</v>
      </c>
      <c r="C24">
        <v>7.3660000000000003E-2</v>
      </c>
      <c r="D24">
        <v>7.3664999999999994E-2</v>
      </c>
      <c r="E24">
        <v>8.35</v>
      </c>
      <c r="F24">
        <v>6.0000000000000001E-3</v>
      </c>
    </row>
    <row r="25" spans="1:6">
      <c r="A25" t="s">
        <v>65</v>
      </c>
      <c r="B25">
        <v>1</v>
      </c>
      <c r="C25">
        <v>4.616E-2</v>
      </c>
      <c r="D25">
        <v>4.6157999999999998E-2</v>
      </c>
      <c r="E25">
        <v>5.23</v>
      </c>
      <c r="F25">
        <v>2.8000000000000001E-2</v>
      </c>
    </row>
    <row r="26" spans="1:6">
      <c r="A26" t="s">
        <v>56</v>
      </c>
      <c r="B26">
        <v>39</v>
      </c>
      <c r="C26">
        <v>0.34419</v>
      </c>
      <c r="D26">
        <v>8.8249999999999995E-3</v>
      </c>
      <c r="E26" t="s">
        <v>39</v>
      </c>
      <c r="F26" t="s">
        <v>39</v>
      </c>
    </row>
    <row r="27" spans="1:6">
      <c r="A27" t="s">
        <v>57</v>
      </c>
      <c r="B27">
        <v>46</v>
      </c>
      <c r="C27">
        <v>1.46601</v>
      </c>
    </row>
    <row r="29" spans="1:6">
      <c r="D29" t="s">
        <v>39</v>
      </c>
      <c r="E29" t="s">
        <v>39</v>
      </c>
      <c r="F29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0BDC-6C5B-46DF-A2B0-BAD06F9DB480}">
  <dimension ref="A1:F25"/>
  <sheetViews>
    <sheetView workbookViewId="0">
      <selection activeCell="A8" sqref="A8"/>
    </sheetView>
  </sheetViews>
  <sheetFormatPr defaultRowHeight="14.4"/>
  <sheetData>
    <row r="1" spans="1:5">
      <c r="A1" t="s">
        <v>31</v>
      </c>
    </row>
    <row r="2" spans="1:5">
      <c r="A2" t="s">
        <v>32</v>
      </c>
      <c r="B2" t="s">
        <v>33</v>
      </c>
      <c r="C2" t="s">
        <v>34</v>
      </c>
      <c r="D2" t="s">
        <v>35</v>
      </c>
      <c r="E2" t="s">
        <v>36</v>
      </c>
    </row>
    <row r="3" spans="1:5">
      <c r="A3" t="s">
        <v>38</v>
      </c>
      <c r="B3">
        <v>0.753</v>
      </c>
      <c r="C3">
        <v>0.65800000000000003</v>
      </c>
      <c r="D3">
        <v>1.1399999999999999</v>
      </c>
      <c r="E3">
        <v>0.26</v>
      </c>
    </row>
    <row r="4" spans="1:5">
      <c r="A4" t="s">
        <v>2</v>
      </c>
      <c r="B4">
        <v>-3.1199999999999999E-2</v>
      </c>
      <c r="C4">
        <v>2.9499999999999998E-2</v>
      </c>
      <c r="D4">
        <v>-1.06</v>
      </c>
      <c r="E4">
        <v>0.29799999999999999</v>
      </c>
    </row>
    <row r="5" spans="1:5">
      <c r="A5" t="s">
        <v>9</v>
      </c>
      <c r="B5">
        <v>7.2999999999999999E-5</v>
      </c>
      <c r="C5">
        <v>4.3000000000000002E-5</v>
      </c>
      <c r="D5">
        <v>1.68</v>
      </c>
      <c r="E5">
        <v>0.10199999999999999</v>
      </c>
    </row>
    <row r="6" spans="1:5">
      <c r="A6" t="s">
        <v>11</v>
      </c>
      <c r="B6">
        <v>-1.165</v>
      </c>
      <c r="C6">
        <v>0.73699999999999999</v>
      </c>
      <c r="D6">
        <v>-1.58</v>
      </c>
      <c r="E6">
        <v>0.123</v>
      </c>
    </row>
    <row r="7" spans="1:5">
      <c r="A7" t="s">
        <v>1</v>
      </c>
      <c r="B7">
        <v>4.58E-2</v>
      </c>
      <c r="C7">
        <v>2.3400000000000001E-2</v>
      </c>
      <c r="D7">
        <v>1.96</v>
      </c>
      <c r="E7">
        <v>5.7000000000000002E-2</v>
      </c>
    </row>
    <row r="8" spans="1:5">
      <c r="A8" t="s">
        <v>5</v>
      </c>
      <c r="B8">
        <v>1.89E-3</v>
      </c>
      <c r="C8">
        <v>5.5399999999999998E-3</v>
      </c>
      <c r="D8">
        <v>0.34</v>
      </c>
      <c r="E8">
        <v>0.73499999999999999</v>
      </c>
    </row>
    <row r="9" spans="1:5">
      <c r="A9" t="s">
        <v>10</v>
      </c>
      <c r="B9">
        <v>4.0000000000000001E-3</v>
      </c>
      <c r="C9">
        <v>1.6299999999999999E-2</v>
      </c>
      <c r="D9">
        <v>0.24</v>
      </c>
      <c r="E9">
        <v>0.80800000000000005</v>
      </c>
    </row>
    <row r="10" spans="1:5">
      <c r="A10" t="s">
        <v>0</v>
      </c>
      <c r="B10">
        <v>4.4900000000000002E-2</v>
      </c>
      <c r="C10">
        <v>1.5100000000000001E-2</v>
      </c>
      <c r="D10">
        <v>2.99</v>
      </c>
      <c r="E10">
        <v>5.0000000000000001E-3</v>
      </c>
    </row>
    <row r="11" spans="1:5">
      <c r="A11" t="s">
        <v>66</v>
      </c>
      <c r="B11">
        <v>4.6699999999999997E-3</v>
      </c>
      <c r="C11">
        <v>1.75E-3</v>
      </c>
      <c r="D11">
        <v>2.67</v>
      </c>
      <c r="E11">
        <v>1.0999999999999999E-2</v>
      </c>
    </row>
    <row r="15" spans="1:5">
      <c r="A15" t="s">
        <v>40</v>
      </c>
    </row>
    <row r="16" spans="1:5">
      <c r="A16" t="s">
        <v>41</v>
      </c>
      <c r="B16" t="s">
        <v>42</v>
      </c>
      <c r="C16" t="s">
        <v>43</v>
      </c>
    </row>
    <row r="17" spans="1:6">
      <c r="A17">
        <v>9.2948799999999998E-2</v>
      </c>
      <c r="B17" s="21">
        <v>0.77610000000000001</v>
      </c>
      <c r="C17" s="21">
        <v>0.72889999999999999</v>
      </c>
    </row>
    <row r="21" spans="1:6">
      <c r="A21" t="s">
        <v>45</v>
      </c>
    </row>
    <row r="22" spans="1:6">
      <c r="A22" t="s">
        <v>46</v>
      </c>
      <c r="B22" t="s">
        <v>47</v>
      </c>
      <c r="C22" t="s">
        <v>48</v>
      </c>
      <c r="D22" t="s">
        <v>49</v>
      </c>
      <c r="E22" t="s">
        <v>50</v>
      </c>
      <c r="F22" t="s">
        <v>36</v>
      </c>
    </row>
    <row r="23" spans="1:6">
      <c r="A23" t="s">
        <v>51</v>
      </c>
      <c r="B23">
        <v>8</v>
      </c>
      <c r="C23">
        <v>1.1376999999999999</v>
      </c>
      <c r="D23">
        <v>0.14221300000000001</v>
      </c>
      <c r="E23">
        <v>16.46</v>
      </c>
      <c r="F23">
        <v>0</v>
      </c>
    </row>
    <row r="24" spans="1:6">
      <c r="A24" t="s">
        <v>56</v>
      </c>
      <c r="B24">
        <v>38</v>
      </c>
      <c r="C24">
        <v>0.32829999999999998</v>
      </c>
      <c r="D24">
        <v>8.6390000000000008E-3</v>
      </c>
      <c r="E24" t="s">
        <v>39</v>
      </c>
      <c r="F24" t="s">
        <v>39</v>
      </c>
    </row>
    <row r="25" spans="1:6">
      <c r="A25" t="s">
        <v>57</v>
      </c>
      <c r="B25">
        <v>46</v>
      </c>
      <c r="C25">
        <v>1.466</v>
      </c>
      <c r="D25" t="s">
        <v>39</v>
      </c>
      <c r="E25" t="s">
        <v>39</v>
      </c>
      <c r="F25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7AD3-507F-48FA-93EE-4A5F3AF40725}">
  <dimension ref="A1:P25"/>
  <sheetViews>
    <sheetView workbookViewId="0">
      <selection activeCell="A3" sqref="A3:A10"/>
    </sheetView>
  </sheetViews>
  <sheetFormatPr defaultRowHeight="14.4"/>
  <sheetData>
    <row r="1" spans="1:16" ht="15.6">
      <c r="A1" s="25" t="s">
        <v>31</v>
      </c>
    </row>
    <row r="2" spans="1:1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16">
      <c r="A3" t="s">
        <v>38</v>
      </c>
      <c r="B3">
        <v>0.86699999999999999</v>
      </c>
      <c r="C3">
        <v>0.56100000000000005</v>
      </c>
      <c r="D3">
        <v>1.54</v>
      </c>
      <c r="E3">
        <v>0.13100000000000001</v>
      </c>
      <c r="F3" t="s">
        <v>39</v>
      </c>
    </row>
    <row r="4" spans="1:16">
      <c r="A4" t="s">
        <v>2</v>
      </c>
      <c r="B4">
        <v>-3.1099999999999999E-2</v>
      </c>
      <c r="C4">
        <v>2.92E-2</v>
      </c>
      <c r="D4">
        <v>-1.06</v>
      </c>
      <c r="E4" s="17">
        <v>0.29399999999999998</v>
      </c>
      <c r="F4" s="17">
        <v>41.04</v>
      </c>
    </row>
    <row r="5" spans="1:16">
      <c r="A5" t="s">
        <v>9</v>
      </c>
      <c r="B5">
        <v>7.3999999999999996E-5</v>
      </c>
      <c r="C5">
        <v>4.3000000000000002E-5</v>
      </c>
      <c r="D5">
        <v>1.74</v>
      </c>
      <c r="E5">
        <v>8.8999999999999996E-2</v>
      </c>
      <c r="F5">
        <v>9.25</v>
      </c>
    </row>
    <row r="6" spans="1:16">
      <c r="A6" t="s">
        <v>11</v>
      </c>
      <c r="B6">
        <v>-1.1519999999999999</v>
      </c>
      <c r="C6">
        <v>0.72799999999999998</v>
      </c>
      <c r="D6">
        <v>-1.58</v>
      </c>
      <c r="E6">
        <v>0.122</v>
      </c>
      <c r="F6">
        <v>1.49</v>
      </c>
    </row>
    <row r="7" spans="1:16">
      <c r="A7" t="s">
        <v>1</v>
      </c>
      <c r="B7">
        <v>4.9599999999999998E-2</v>
      </c>
      <c r="C7">
        <v>2.0299999999999999E-2</v>
      </c>
      <c r="D7">
        <v>2.44</v>
      </c>
      <c r="E7">
        <v>1.9E-2</v>
      </c>
      <c r="F7">
        <v>2.82</v>
      </c>
    </row>
    <row r="8" spans="1:16" ht="15.6">
      <c r="A8" t="s">
        <v>10</v>
      </c>
      <c r="B8">
        <v>4.7000000000000002E-3</v>
      </c>
      <c r="C8">
        <v>1.6E-2</v>
      </c>
      <c r="D8">
        <v>0.3</v>
      </c>
      <c r="E8" s="17">
        <v>0.76900000000000002</v>
      </c>
      <c r="F8" s="17">
        <v>22.07</v>
      </c>
      <c r="N8" s="25" t="s">
        <v>67</v>
      </c>
    </row>
    <row r="9" spans="1:16">
      <c r="A9" t="s">
        <v>0</v>
      </c>
      <c r="B9">
        <v>4.58E-2</v>
      </c>
      <c r="C9">
        <v>1.47E-2</v>
      </c>
      <c r="D9">
        <v>3.12</v>
      </c>
      <c r="E9">
        <v>3.0000000000000001E-3</v>
      </c>
      <c r="F9">
        <v>1.85</v>
      </c>
      <c r="N9" t="s">
        <v>27</v>
      </c>
      <c r="O9" t="s">
        <v>68</v>
      </c>
      <c r="P9" t="s">
        <v>74</v>
      </c>
    </row>
    <row r="10" spans="1:16">
      <c r="A10" t="s">
        <v>66</v>
      </c>
      <c r="B10">
        <v>4.64E-3</v>
      </c>
      <c r="C10">
        <v>1.73E-3</v>
      </c>
      <c r="D10">
        <v>2.69</v>
      </c>
      <c r="E10">
        <v>0.01</v>
      </c>
      <c r="F10" s="17">
        <v>26.14</v>
      </c>
      <c r="N10" t="s">
        <v>75</v>
      </c>
    </row>
    <row r="12" spans="1:16" ht="15.6">
      <c r="A12" s="25" t="s">
        <v>40</v>
      </c>
      <c r="B12" s="25"/>
      <c r="F12" s="25" t="s">
        <v>72</v>
      </c>
    </row>
    <row r="13" spans="1:16">
      <c r="A13" t="s">
        <v>41</v>
      </c>
      <c r="B13" t="s">
        <v>42</v>
      </c>
      <c r="C13" t="s">
        <v>43</v>
      </c>
      <c r="D13" t="s">
        <v>44</v>
      </c>
      <c r="F13" t="s">
        <v>73</v>
      </c>
      <c r="G13" s="17">
        <v>2.0731999999999999</v>
      </c>
    </row>
    <row r="14" spans="1:16">
      <c r="A14">
        <v>9.1889999999999999E-2</v>
      </c>
      <c r="B14" s="26">
        <v>0.77539999999999998</v>
      </c>
      <c r="C14" s="26">
        <v>0.73509999999999998</v>
      </c>
      <c r="D14" s="21">
        <v>0.66920000000000002</v>
      </c>
    </row>
    <row r="15" spans="1:16">
      <c r="C15" t="s">
        <v>87</v>
      </c>
    </row>
    <row r="16" spans="1:16" ht="15.6">
      <c r="A16" s="25" t="s">
        <v>45</v>
      </c>
      <c r="B16" s="2"/>
    </row>
    <row r="17" spans="1:6">
      <c r="A17" t="s">
        <v>46</v>
      </c>
      <c r="B17" t="s">
        <v>47</v>
      </c>
      <c r="C17" t="s">
        <v>48</v>
      </c>
      <c r="D17" t="s">
        <v>49</v>
      </c>
      <c r="E17" t="s">
        <v>50</v>
      </c>
      <c r="F17" t="s">
        <v>36</v>
      </c>
    </row>
    <row r="18" spans="1:6">
      <c r="A18" t="s">
        <v>51</v>
      </c>
      <c r="B18">
        <v>7</v>
      </c>
      <c r="C18">
        <v>1.1367</v>
      </c>
      <c r="D18">
        <v>0.162385</v>
      </c>
      <c r="E18" s="17">
        <v>19.23</v>
      </c>
      <c r="F18" s="17">
        <v>0</v>
      </c>
    </row>
    <row r="19" spans="1:6">
      <c r="A19" t="s">
        <v>52</v>
      </c>
      <c r="B19">
        <v>1</v>
      </c>
      <c r="C19">
        <v>9.5499999999999995E-3</v>
      </c>
      <c r="D19">
        <v>9.5510000000000005E-3</v>
      </c>
      <c r="E19">
        <v>1.1299999999999999</v>
      </c>
      <c r="F19">
        <v>0.29399999999999998</v>
      </c>
    </row>
    <row r="20" spans="1:6">
      <c r="A20" t="s">
        <v>53</v>
      </c>
      <c r="B20">
        <v>1</v>
      </c>
      <c r="C20">
        <v>2.5610000000000001E-2</v>
      </c>
      <c r="D20">
        <v>2.5614000000000001E-2</v>
      </c>
      <c r="E20">
        <v>3.03</v>
      </c>
      <c r="F20">
        <v>8.8999999999999996E-2</v>
      </c>
    </row>
    <row r="21" spans="1:6">
      <c r="A21" t="s">
        <v>54</v>
      </c>
      <c r="B21">
        <v>1</v>
      </c>
      <c r="C21">
        <v>2.1139999999999999E-2</v>
      </c>
      <c r="D21">
        <v>2.1138000000000001E-2</v>
      </c>
      <c r="E21">
        <v>2.5</v>
      </c>
      <c r="F21">
        <v>0.122</v>
      </c>
    </row>
    <row r="22" spans="1:6">
      <c r="A22" t="s">
        <v>58</v>
      </c>
      <c r="B22">
        <v>1</v>
      </c>
      <c r="C22">
        <v>5.024E-2</v>
      </c>
      <c r="D22">
        <v>5.0241000000000001E-2</v>
      </c>
      <c r="E22">
        <v>5.95</v>
      </c>
      <c r="F22">
        <v>1.9E-2</v>
      </c>
    </row>
    <row r="23" spans="1:6">
      <c r="A23" t="s">
        <v>60</v>
      </c>
      <c r="B23">
        <v>1</v>
      </c>
      <c r="C23">
        <v>7.3999999999999999E-4</v>
      </c>
      <c r="D23">
        <v>7.4100000000000001E-4</v>
      </c>
      <c r="E23">
        <v>0.09</v>
      </c>
      <c r="F23">
        <v>0.76900000000000002</v>
      </c>
    </row>
    <row r="24" spans="1:6">
      <c r="A24" t="s">
        <v>61</v>
      </c>
      <c r="B24">
        <v>1</v>
      </c>
      <c r="C24">
        <v>8.2239999999999994E-2</v>
      </c>
      <c r="D24">
        <v>8.2240999999999995E-2</v>
      </c>
      <c r="E24">
        <v>9.74</v>
      </c>
      <c r="F24">
        <v>3.0000000000000001E-3</v>
      </c>
    </row>
    <row r="25" spans="1:6">
      <c r="A25" t="s">
        <v>71</v>
      </c>
      <c r="B25">
        <v>1</v>
      </c>
      <c r="C25">
        <v>6.1039999999999997E-2</v>
      </c>
      <c r="D25">
        <v>6.1044000000000001E-2</v>
      </c>
      <c r="E25">
        <v>7.23</v>
      </c>
      <c r="F25">
        <v>0.01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9C40-90B4-49A6-A9C5-DEB5488A2CB4}">
  <dimension ref="A10:L34"/>
  <sheetViews>
    <sheetView topLeftCell="A10" workbookViewId="0">
      <selection activeCell="F14" sqref="F14"/>
    </sheetView>
  </sheetViews>
  <sheetFormatPr defaultRowHeight="14.4"/>
  <cols>
    <col min="2" max="2" width="17" customWidth="1"/>
    <col min="3" max="3" width="13.33203125" customWidth="1"/>
    <col min="4" max="4" width="17.109375" customWidth="1"/>
  </cols>
  <sheetData>
    <row r="10" spans="2:12">
      <c r="B10" s="33"/>
    </row>
    <row r="11" spans="2:12" ht="15" thickBot="1">
      <c r="B11" s="34"/>
      <c r="C11" s="6"/>
      <c r="F11" s="35" t="s">
        <v>113</v>
      </c>
      <c r="G11" s="6"/>
      <c r="H11" s="6"/>
      <c r="I11" s="6"/>
      <c r="J11" s="6"/>
      <c r="K11" s="6"/>
      <c r="L11" s="6"/>
    </row>
    <row r="12" spans="2:12" ht="15" thickBot="1">
      <c r="B12" s="36" t="s">
        <v>90</v>
      </c>
      <c r="C12" s="4"/>
      <c r="F12" s="37" t="s">
        <v>2</v>
      </c>
      <c r="G12" s="37" t="s">
        <v>9</v>
      </c>
      <c r="H12" s="37" t="s">
        <v>11</v>
      </c>
      <c r="I12" s="37" t="s">
        <v>1</v>
      </c>
      <c r="J12" s="37" t="s">
        <v>10</v>
      </c>
      <c r="K12" s="38" t="s">
        <v>0</v>
      </c>
      <c r="L12" s="39" t="s">
        <v>66</v>
      </c>
    </row>
    <row r="13" spans="2:12">
      <c r="B13" s="33" t="s">
        <v>91</v>
      </c>
      <c r="C13" s="21">
        <f>Model_7!B14</f>
        <v>0.77539999999999998</v>
      </c>
    </row>
    <row r="14" spans="2:12" ht="15" thickBot="1">
      <c r="B14" s="34" t="s">
        <v>92</v>
      </c>
      <c r="C14" s="6">
        <f>39</f>
        <v>39</v>
      </c>
      <c r="F14" s="40" t="s">
        <v>114</v>
      </c>
      <c r="G14" s="6"/>
      <c r="H14" s="6"/>
      <c r="I14" s="6"/>
      <c r="J14" s="6"/>
      <c r="K14" s="6"/>
      <c r="L14" s="6"/>
    </row>
    <row r="15" spans="2:12" ht="15" thickBot="1">
      <c r="B15" s="41"/>
      <c r="C15" s="39"/>
      <c r="F15" s="37" t="s">
        <v>2</v>
      </c>
      <c r="G15" s="37" t="s">
        <v>9</v>
      </c>
      <c r="H15" s="37" t="s">
        <v>11</v>
      </c>
      <c r="I15" s="37" t="s">
        <v>1</v>
      </c>
      <c r="J15" s="37" t="s">
        <v>10</v>
      </c>
      <c r="K15" s="38" t="s">
        <v>0</v>
      </c>
    </row>
    <row r="16" spans="2:12">
      <c r="B16" s="36" t="s">
        <v>93</v>
      </c>
      <c r="C16" s="4"/>
      <c r="D16" s="42"/>
    </row>
    <row r="17" spans="1:6">
      <c r="B17" s="33" t="s">
        <v>91</v>
      </c>
      <c r="C17" s="21">
        <f>Model_4!B14</f>
        <v>0.73370000000000002</v>
      </c>
      <c r="F17" s="43" t="s">
        <v>94</v>
      </c>
    </row>
    <row r="18" spans="1:6" ht="16.8" thickBot="1">
      <c r="B18" s="34" t="s">
        <v>95</v>
      </c>
      <c r="C18" s="6">
        <v>40</v>
      </c>
      <c r="F18" s="43" t="s">
        <v>96</v>
      </c>
    </row>
    <row r="19" spans="1:6" ht="15" thickBot="1">
      <c r="B19" s="34"/>
      <c r="C19" s="6"/>
    </row>
    <row r="20" spans="1:6">
      <c r="B20" s="33" t="s">
        <v>97</v>
      </c>
      <c r="C20" s="21">
        <f>C13-C17</f>
        <v>4.1699999999999959E-2</v>
      </c>
    </row>
    <row r="21" spans="1:6" ht="15" thickBot="1">
      <c r="B21" s="44" t="s">
        <v>98</v>
      </c>
      <c r="C21" s="45">
        <f>C18-C14</f>
        <v>1</v>
      </c>
    </row>
    <row r="22" spans="1:6" ht="15" thickBot="1">
      <c r="B22" s="33"/>
    </row>
    <row r="23" spans="1:6">
      <c r="B23" s="46"/>
      <c r="C23" s="46" t="s">
        <v>99</v>
      </c>
    </row>
    <row r="24" spans="1:6">
      <c r="B24" s="47" t="s">
        <v>100</v>
      </c>
      <c r="C24" s="48">
        <f>(C20/C21)</f>
        <v>4.1699999999999959E-2</v>
      </c>
    </row>
    <row r="25" spans="1:6">
      <c r="B25" s="49" t="s">
        <v>101</v>
      </c>
      <c r="C25" s="50">
        <f>(1-C13)/C14</f>
        <v>5.7589743589743598E-3</v>
      </c>
    </row>
    <row r="26" spans="1:6">
      <c r="B26" s="47" t="s">
        <v>102</v>
      </c>
      <c r="C26" s="51">
        <f>C24/C25</f>
        <v>7.2408726625111228</v>
      </c>
      <c r="D26" s="1"/>
    </row>
    <row r="27" spans="1:6">
      <c r="B27" s="52" t="s">
        <v>103</v>
      </c>
      <c r="C27" s="53">
        <v>0.05</v>
      </c>
      <c r="D27" s="4"/>
    </row>
    <row r="28" spans="1:6">
      <c r="A28" s="54" t="s">
        <v>104</v>
      </c>
      <c r="B28" s="47" t="s">
        <v>105</v>
      </c>
      <c r="C28" s="51">
        <f>_xlfn.F.INV(1-C27,C21,C14)</f>
        <v>4.0912785579991562</v>
      </c>
      <c r="D28" s="55" t="s">
        <v>106</v>
      </c>
    </row>
    <row r="29" spans="1:6">
      <c r="A29" s="56"/>
      <c r="B29" s="49" t="s">
        <v>106</v>
      </c>
      <c r="C29" s="7" t="str">
        <f>IF(C26&gt;C28,"Reject H0", "Fail to Reject H0")</f>
        <v>Reject H0</v>
      </c>
      <c r="D29" s="7" t="str">
        <f>IF(C26&gt;C28,"Model Improvement","No Model Improvement")</f>
        <v>Model Improvement</v>
      </c>
    </row>
    <row r="30" spans="1:6">
      <c r="A30" s="57" t="s">
        <v>107</v>
      </c>
      <c r="B30" s="47" t="s">
        <v>108</v>
      </c>
      <c r="C30" s="58">
        <f>1-_xlfn.F.DIST(C26,C21,C14,1)</f>
        <v>1.0438991801484221E-2</v>
      </c>
      <c r="D30" s="55" t="s">
        <v>106</v>
      </c>
    </row>
    <row r="31" spans="1:6">
      <c r="B31" s="49" t="s">
        <v>106</v>
      </c>
      <c r="C31" s="7" t="str">
        <f>IF(C30&lt;C27,"Reject H0", "Fail to Reject H0")</f>
        <v>Reject H0</v>
      </c>
      <c r="D31" s="7" t="str">
        <f>IF(C30&lt;C27,"Model Improvement","No Model Improvement")</f>
        <v>Model Improvement</v>
      </c>
    </row>
    <row r="32" spans="1:6">
      <c r="B32" s="33"/>
    </row>
    <row r="33" spans="2:3" ht="15.6">
      <c r="B33" s="47" t="s">
        <v>109</v>
      </c>
      <c r="C33" s="43" t="s">
        <v>110</v>
      </c>
    </row>
    <row r="34" spans="2:3" ht="15.6">
      <c r="B34" s="47" t="s">
        <v>111</v>
      </c>
      <c r="C34" s="43" t="s">
        <v>112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9482-AB2E-4510-A45A-B2E95A664B48}">
  <dimension ref="A1:Q23"/>
  <sheetViews>
    <sheetView tabSelected="1" workbookViewId="0">
      <selection activeCell="I17" sqref="I17"/>
    </sheetView>
  </sheetViews>
  <sheetFormatPr defaultRowHeight="14.4"/>
  <cols>
    <col min="2" max="2" width="17.21875" customWidth="1"/>
    <col min="3" max="3" width="14.33203125" customWidth="1"/>
    <col min="4" max="4" width="15.109375" customWidth="1"/>
    <col min="5" max="5" width="14.21875" customWidth="1"/>
    <col min="6" max="6" width="13.109375" customWidth="1"/>
    <col min="7" max="7" width="12.6640625" customWidth="1"/>
    <col min="8" max="8" width="16.88671875" customWidth="1"/>
    <col min="9" max="9" width="12.21875" customWidth="1"/>
  </cols>
  <sheetData>
    <row r="1" spans="1:17" ht="15" thickBot="1">
      <c r="E1" s="61" t="s">
        <v>115</v>
      </c>
    </row>
    <row r="2" spans="1:17">
      <c r="E2" s="62" t="s">
        <v>116</v>
      </c>
      <c r="F2" s="63" t="s">
        <v>117</v>
      </c>
      <c r="G2" s="63" t="s">
        <v>118</v>
      </c>
      <c r="H2" s="63" t="s">
        <v>119</v>
      </c>
      <c r="I2" s="63" t="s">
        <v>120</v>
      </c>
      <c r="J2" s="64" t="s">
        <v>121</v>
      </c>
    </row>
    <row r="3" spans="1:17">
      <c r="E3" s="79">
        <v>4.3761622847207153</v>
      </c>
      <c r="F3" s="79">
        <v>0.18179538537152412</v>
      </c>
      <c r="G3" s="79">
        <v>4.0084464094367132</v>
      </c>
      <c r="H3" s="79">
        <v>4.7438781600047175</v>
      </c>
      <c r="I3" s="79">
        <v>3.9641418829616097</v>
      </c>
      <c r="J3" s="79">
        <v>4.7881826864798214</v>
      </c>
    </row>
    <row r="4" spans="1:17" ht="15" thickBot="1">
      <c r="B4" s="61" t="s">
        <v>153</v>
      </c>
      <c r="E4" s="6"/>
      <c r="F4" s="6"/>
      <c r="G4" s="6"/>
      <c r="I4" s="6"/>
      <c r="J4" s="6"/>
      <c r="K4" s="6"/>
      <c r="L4" s="65" t="s">
        <v>122</v>
      </c>
    </row>
    <row r="5" spans="1:17" ht="15" thickBot="1">
      <c r="B5" s="80" t="s">
        <v>137</v>
      </c>
      <c r="C5" s="80" t="s">
        <v>138</v>
      </c>
      <c r="E5" s="66" t="s">
        <v>140</v>
      </c>
      <c r="F5" s="67">
        <f>E3</f>
        <v>4.3761622847207153</v>
      </c>
      <c r="G5" s="67">
        <f>SUMPRODUCT(B6:B13,C6:C13)</f>
        <v>4.3729199999999997</v>
      </c>
      <c r="I5" s="43" t="s">
        <v>123</v>
      </c>
      <c r="K5" s="68">
        <f>'[1]Regression Analysis Large'!B7</f>
        <v>0.14682022332077063</v>
      </c>
      <c r="L5">
        <f>POWER(K5,2)</f>
        <v>2.1556177975960961E-2</v>
      </c>
    </row>
    <row r="6" spans="1:17">
      <c r="A6" s="60" t="s">
        <v>139</v>
      </c>
      <c r="B6" s="81">
        <v>1</v>
      </c>
      <c r="C6" s="60">
        <v>0.86699999999999999</v>
      </c>
      <c r="E6" s="43" t="s">
        <v>141</v>
      </c>
      <c r="F6" s="84">
        <f>POWER(10,F5)/10</f>
        <v>2377.7286169051431</v>
      </c>
      <c r="G6" s="70"/>
      <c r="I6" s="71" t="s">
        <v>143</v>
      </c>
      <c r="J6" s="4"/>
      <c r="K6" s="72">
        <f>F3</f>
        <v>0.18179538537152412</v>
      </c>
      <c r="L6" s="4">
        <f>POWER(K6,2)</f>
        <v>3.3049562142380966E-2</v>
      </c>
    </row>
    <row r="7" spans="1:17" ht="15" thickBot="1">
      <c r="A7" s="60" t="s">
        <v>2</v>
      </c>
      <c r="B7" s="82">
        <v>16</v>
      </c>
      <c r="C7" s="60">
        <v>-3.1099999999999999E-2</v>
      </c>
      <c r="E7" s="65" t="s">
        <v>142</v>
      </c>
      <c r="F7" s="85">
        <f>POWER(10,E3+LN(10)*L7/2)/10</f>
        <v>2748.0806004665105</v>
      </c>
      <c r="G7" s="73"/>
      <c r="I7" s="74" t="s">
        <v>144</v>
      </c>
      <c r="L7" s="68">
        <f>SUM(L5:L6)</f>
        <v>5.4605740118341926E-2</v>
      </c>
    </row>
    <row r="8" spans="1:17" ht="15" thickBot="1">
      <c r="A8" s="60" t="s">
        <v>9</v>
      </c>
      <c r="B8" s="82">
        <v>6890</v>
      </c>
      <c r="C8" s="60">
        <v>7.3999999999999996E-5</v>
      </c>
      <c r="I8" s="65" t="s">
        <v>145</v>
      </c>
      <c r="J8" s="6"/>
      <c r="K8" s="75">
        <f>POWER(L7,0.5)</f>
        <v>0.23367871130751711</v>
      </c>
      <c r="L8" s="6"/>
    </row>
    <row r="9" spans="1:17">
      <c r="A9" s="60" t="s">
        <v>11</v>
      </c>
      <c r="B9" s="82">
        <v>0.01</v>
      </c>
      <c r="C9" s="60">
        <v>-1.1519999999999999</v>
      </c>
      <c r="M9" t="s">
        <v>128</v>
      </c>
    </row>
    <row r="10" spans="1:17">
      <c r="A10" s="60" t="s">
        <v>1</v>
      </c>
      <c r="B10" s="82">
        <v>12</v>
      </c>
      <c r="C10" s="60">
        <v>4.9599999999999998E-2</v>
      </c>
      <c r="E10" s="61" t="s">
        <v>124</v>
      </c>
      <c r="H10" s="76" t="s">
        <v>125</v>
      </c>
      <c r="M10" t="s">
        <v>129</v>
      </c>
      <c r="N10" t="s">
        <v>130</v>
      </c>
      <c r="O10" t="s">
        <v>131</v>
      </c>
      <c r="P10" t="s">
        <v>132</v>
      </c>
    </row>
    <row r="11" spans="1:17">
      <c r="A11" s="60" t="s">
        <v>10</v>
      </c>
      <c r="B11" s="82">
        <v>27</v>
      </c>
      <c r="C11" s="60">
        <v>4.7000000000000002E-3</v>
      </c>
      <c r="E11" s="43" t="s">
        <v>146</v>
      </c>
      <c r="F11" s="77">
        <f>G3</f>
        <v>4.0084464094367132</v>
      </c>
      <c r="H11" s="43" t="s">
        <v>147</v>
      </c>
      <c r="I11" s="78">
        <f>I3</f>
        <v>3.9641418829616097</v>
      </c>
      <c r="M11">
        <v>4.3761599999999996</v>
      </c>
      <c r="N11">
        <v>0.18179500000000001</v>
      </c>
      <c r="O11" t="s">
        <v>133</v>
      </c>
      <c r="P11" t="s">
        <v>134</v>
      </c>
      <c r="Q11" t="s">
        <v>135</v>
      </c>
    </row>
    <row r="12" spans="1:17" ht="15" thickBot="1">
      <c r="A12" s="60" t="s">
        <v>0</v>
      </c>
      <c r="B12" s="83">
        <v>17</v>
      </c>
      <c r="C12" s="60">
        <v>4.58E-2</v>
      </c>
      <c r="E12" s="43" t="s">
        <v>148</v>
      </c>
      <c r="F12" s="77">
        <f>H3</f>
        <v>4.7438781600047175</v>
      </c>
      <c r="H12" s="43" t="s">
        <v>149</v>
      </c>
      <c r="I12" s="78">
        <f>J3</f>
        <v>4.7881826864798214</v>
      </c>
      <c r="M12" t="s">
        <v>136</v>
      </c>
    </row>
    <row r="13" spans="1:17">
      <c r="A13" s="60" t="s">
        <v>66</v>
      </c>
      <c r="B13" s="32">
        <f>B7*B11</f>
        <v>432</v>
      </c>
      <c r="C13" s="60">
        <v>4.64E-3</v>
      </c>
    </row>
    <row r="14" spans="1:17">
      <c r="E14" s="61" t="s">
        <v>126</v>
      </c>
      <c r="H14" s="76" t="s">
        <v>125</v>
      </c>
    </row>
    <row r="15" spans="1:17">
      <c r="E15" s="43" t="s">
        <v>150</v>
      </c>
      <c r="F15" s="84">
        <f>POWER(10,F11)/10</f>
        <v>1019.6389320673377</v>
      </c>
      <c r="H15" s="43" t="s">
        <v>151</v>
      </c>
      <c r="I15" s="84">
        <f>POWER(10,I11)/10</f>
        <v>920.75032953789309</v>
      </c>
    </row>
    <row r="16" spans="1:17">
      <c r="E16" s="43" t="s">
        <v>152</v>
      </c>
      <c r="F16" s="84">
        <f>POWER(10,F12)/10</f>
        <v>5544.7013622624982</v>
      </c>
      <c r="H16" s="43" t="s">
        <v>151</v>
      </c>
      <c r="I16" s="84">
        <f>POWER(10,I12)/10</f>
        <v>6140.2023917679035</v>
      </c>
    </row>
    <row r="17" spans="5:10">
      <c r="E17" s="70" t="s">
        <v>127</v>
      </c>
    </row>
    <row r="18" spans="5:10">
      <c r="I18" s="69"/>
      <c r="J18" s="69"/>
    </row>
    <row r="20" spans="5:10">
      <c r="E20" s="79"/>
      <c r="F20" s="79"/>
      <c r="G20" s="79"/>
      <c r="H20" s="79"/>
      <c r="I20" s="79"/>
      <c r="J20" s="79"/>
    </row>
    <row r="21" spans="5:10">
      <c r="E21" s="79"/>
      <c r="F21" s="79"/>
      <c r="G21" s="79"/>
      <c r="H21" s="79"/>
      <c r="I21" s="79"/>
      <c r="J21" s="79"/>
    </row>
    <row r="22" spans="5:10">
      <c r="E22" s="79"/>
      <c r="F22" s="79"/>
      <c r="G22" s="79"/>
      <c r="H22" s="79"/>
      <c r="I22" s="79"/>
      <c r="J22" s="79"/>
    </row>
    <row r="23" spans="5:10">
      <c r="E23" s="79"/>
      <c r="F23" s="79"/>
      <c r="G23" s="79"/>
      <c r="H23" s="79"/>
      <c r="I23" s="79"/>
      <c r="J23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9"/>
  <sheetViews>
    <sheetView zoomScale="81" zoomScaleNormal="81" workbookViewId="0">
      <selection activeCell="I11" sqref="I11"/>
    </sheetView>
  </sheetViews>
  <sheetFormatPr defaultRowHeight="14.4"/>
  <cols>
    <col min="1" max="1" width="11.6640625" customWidth="1"/>
    <col min="2" max="2" width="13.6640625" style="9" customWidth="1"/>
    <col min="20" max="20" width="8.88671875" customWidth="1"/>
    <col min="24" max="24" width="8.88671875" customWidth="1"/>
  </cols>
  <sheetData>
    <row r="1" spans="1:15" s="2" customFormat="1" ht="21">
      <c r="A1" s="22" t="s">
        <v>30</v>
      </c>
      <c r="B1" s="23" t="s">
        <v>27</v>
      </c>
      <c r="C1" s="24" t="s">
        <v>2</v>
      </c>
      <c r="D1" s="24" t="s">
        <v>3</v>
      </c>
      <c r="E1" s="24" t="s">
        <v>9</v>
      </c>
      <c r="F1" s="24" t="s">
        <v>11</v>
      </c>
      <c r="G1" s="24" t="s">
        <v>6</v>
      </c>
      <c r="H1" s="24" t="s">
        <v>1</v>
      </c>
      <c r="I1" s="24" t="s">
        <v>7</v>
      </c>
      <c r="J1" s="24" t="s">
        <v>8</v>
      </c>
      <c r="K1" s="24" t="s">
        <v>4</v>
      </c>
      <c r="L1" s="24" t="s">
        <v>5</v>
      </c>
      <c r="M1" s="24" t="s">
        <v>10</v>
      </c>
      <c r="N1" s="24" t="s">
        <v>12</v>
      </c>
      <c r="O1" s="24" t="s">
        <v>0</v>
      </c>
    </row>
    <row r="2" spans="1:15">
      <c r="A2" s="10">
        <v>791</v>
      </c>
      <c r="B2" s="11">
        <f>LOG(A2)</f>
        <v>2.8981764834976764</v>
      </c>
      <c r="C2" s="1">
        <v>5.8</v>
      </c>
      <c r="D2" s="1">
        <v>5.6</v>
      </c>
      <c r="E2" s="1">
        <v>3940</v>
      </c>
      <c r="F2" s="1">
        <v>8.4601999999999997E-2</v>
      </c>
      <c r="G2" s="1">
        <v>33</v>
      </c>
      <c r="H2" s="1">
        <v>9.1</v>
      </c>
      <c r="I2" s="1">
        <v>0.108</v>
      </c>
      <c r="J2" s="1">
        <v>4.0999999999999996</v>
      </c>
      <c r="K2" s="1">
        <v>0.51</v>
      </c>
      <c r="L2" s="1">
        <v>95</v>
      </c>
      <c r="M2" s="1">
        <v>26.1</v>
      </c>
      <c r="N2" s="1">
        <v>26.2011</v>
      </c>
      <c r="O2" s="1">
        <v>15.1</v>
      </c>
    </row>
    <row r="3" spans="1:15">
      <c r="A3" s="10">
        <v>1635</v>
      </c>
      <c r="B3" s="11">
        <f t="shared" ref="B3:B47" si="0">LOG(A3)</f>
        <v>3.2135177569963047</v>
      </c>
      <c r="C3" s="1">
        <v>10.3</v>
      </c>
      <c r="D3" s="1">
        <v>9.5</v>
      </c>
      <c r="E3" s="1">
        <v>5570</v>
      </c>
      <c r="F3" s="1">
        <v>2.9599E-2</v>
      </c>
      <c r="G3" s="1">
        <v>13</v>
      </c>
      <c r="H3" s="1">
        <v>11.3</v>
      </c>
      <c r="I3" s="1">
        <v>9.6000000000000002E-2</v>
      </c>
      <c r="J3" s="1">
        <v>3.6</v>
      </c>
      <c r="K3" s="1">
        <v>0.58299999999999996</v>
      </c>
      <c r="L3" s="1">
        <v>101.2</v>
      </c>
      <c r="M3" s="1">
        <v>19.399999999999999</v>
      </c>
      <c r="N3" s="1">
        <v>25.299900000000001</v>
      </c>
      <c r="O3" s="1">
        <v>14.3</v>
      </c>
    </row>
    <row r="4" spans="1:15">
      <c r="A4" s="10">
        <v>578</v>
      </c>
      <c r="B4" s="11">
        <f t="shared" si="0"/>
        <v>2.761927838420529</v>
      </c>
      <c r="C4" s="1">
        <v>4.5</v>
      </c>
      <c r="D4" s="1">
        <v>4.4000000000000004</v>
      </c>
      <c r="E4" s="1">
        <v>3180</v>
      </c>
      <c r="F4" s="1">
        <v>8.3401000000000003E-2</v>
      </c>
      <c r="G4" s="1">
        <v>18</v>
      </c>
      <c r="H4" s="1">
        <v>8.9</v>
      </c>
      <c r="I4" s="1">
        <v>9.4E-2</v>
      </c>
      <c r="J4" s="1">
        <v>3.3</v>
      </c>
      <c r="K4" s="1">
        <v>0.53300000000000003</v>
      </c>
      <c r="L4" s="1">
        <v>96.9</v>
      </c>
      <c r="M4" s="1">
        <v>25</v>
      </c>
      <c r="N4" s="1">
        <v>24.300599999999999</v>
      </c>
      <c r="O4" s="1">
        <v>14.2</v>
      </c>
    </row>
    <row r="5" spans="1:15">
      <c r="A5" s="10">
        <v>1969</v>
      </c>
      <c r="B5" s="11">
        <f t="shared" si="0"/>
        <v>3.2942457161381182</v>
      </c>
      <c r="C5" s="1">
        <v>14.9</v>
      </c>
      <c r="D5" s="1">
        <v>14.1</v>
      </c>
      <c r="E5" s="1">
        <v>6730</v>
      </c>
      <c r="F5" s="1">
        <v>1.5800999999999999E-2</v>
      </c>
      <c r="G5" s="1">
        <v>157</v>
      </c>
      <c r="H5" s="1">
        <v>12.1</v>
      </c>
      <c r="I5" s="1">
        <v>0.10199999999999999</v>
      </c>
      <c r="J5" s="1">
        <v>3.9</v>
      </c>
      <c r="K5" s="1">
        <v>0.57699999999999996</v>
      </c>
      <c r="L5" s="1">
        <v>99.4</v>
      </c>
      <c r="M5" s="1">
        <v>16.7</v>
      </c>
      <c r="N5" s="1">
        <v>29.901199999999999</v>
      </c>
      <c r="O5" s="1">
        <v>13.6</v>
      </c>
    </row>
    <row r="6" spans="1:15">
      <c r="A6" s="10">
        <v>1234</v>
      </c>
      <c r="B6" s="11">
        <f t="shared" si="0"/>
        <v>3.0913151596972228</v>
      </c>
      <c r="C6" s="1">
        <v>10.9</v>
      </c>
      <c r="D6" s="1">
        <v>10.1</v>
      </c>
      <c r="E6" s="1">
        <v>5780</v>
      </c>
      <c r="F6" s="1">
        <v>4.1398999999999998E-2</v>
      </c>
      <c r="G6" s="1">
        <v>18</v>
      </c>
      <c r="H6" s="1">
        <v>12.1</v>
      </c>
      <c r="I6" s="1">
        <v>9.0999999999999998E-2</v>
      </c>
      <c r="J6" s="1">
        <v>2</v>
      </c>
      <c r="K6" s="1">
        <v>0.59099999999999997</v>
      </c>
      <c r="L6" s="1">
        <v>98.5</v>
      </c>
      <c r="M6" s="1">
        <v>17.399999999999999</v>
      </c>
      <c r="N6" s="1">
        <v>21.299800000000001</v>
      </c>
      <c r="O6" s="1">
        <v>14.1</v>
      </c>
    </row>
    <row r="7" spans="1:15">
      <c r="A7" s="10">
        <v>682</v>
      </c>
      <c r="B7" s="11">
        <f t="shared" si="0"/>
        <v>2.8337843746564788</v>
      </c>
      <c r="C7" s="1">
        <v>11.8</v>
      </c>
      <c r="D7" s="1">
        <v>11.5</v>
      </c>
      <c r="E7" s="1">
        <v>6890</v>
      </c>
      <c r="F7" s="1">
        <v>3.4201000000000002E-2</v>
      </c>
      <c r="G7" s="1">
        <v>25</v>
      </c>
      <c r="H7" s="1">
        <v>11</v>
      </c>
      <c r="I7" s="1">
        <v>8.4000000000000005E-2</v>
      </c>
      <c r="J7" s="1">
        <v>2.9</v>
      </c>
      <c r="K7" s="1">
        <v>0.54700000000000004</v>
      </c>
      <c r="L7" s="1">
        <v>96.4</v>
      </c>
      <c r="M7" s="1">
        <v>12.6</v>
      </c>
      <c r="N7" s="1">
        <v>20.999500000000001</v>
      </c>
      <c r="O7" s="1">
        <v>12.1</v>
      </c>
    </row>
    <row r="8" spans="1:15">
      <c r="A8" s="10">
        <v>963</v>
      </c>
      <c r="B8" s="11">
        <f t="shared" si="0"/>
        <v>2.9836262871245345</v>
      </c>
      <c r="C8" s="1">
        <v>8.1999999999999993</v>
      </c>
      <c r="D8" s="1">
        <v>7.9</v>
      </c>
      <c r="E8" s="1">
        <v>6200</v>
      </c>
      <c r="F8" s="1">
        <v>4.2099999999999999E-2</v>
      </c>
      <c r="G8" s="1">
        <v>4</v>
      </c>
      <c r="H8" s="1">
        <v>11.1</v>
      </c>
      <c r="I8" s="1">
        <v>9.7000000000000003E-2</v>
      </c>
      <c r="J8" s="1">
        <v>3.8</v>
      </c>
      <c r="K8" s="1">
        <v>0.51900000000000002</v>
      </c>
      <c r="L8" s="1">
        <v>98.2</v>
      </c>
      <c r="M8" s="1">
        <v>16.8</v>
      </c>
      <c r="N8" s="1">
        <v>20.699300000000001</v>
      </c>
      <c r="O8" s="1">
        <v>12.7</v>
      </c>
    </row>
    <row r="9" spans="1:15">
      <c r="A9" s="10">
        <v>1555</v>
      </c>
      <c r="B9" s="11">
        <f t="shared" si="0"/>
        <v>3.1917303933628562</v>
      </c>
      <c r="C9" s="1">
        <v>11.5</v>
      </c>
      <c r="D9" s="1">
        <v>10.9</v>
      </c>
      <c r="E9" s="1">
        <v>4720</v>
      </c>
      <c r="F9" s="1">
        <v>4.0099000000000003E-2</v>
      </c>
      <c r="G9" s="1">
        <v>50</v>
      </c>
      <c r="H9" s="1">
        <v>10.9</v>
      </c>
      <c r="I9" s="1">
        <v>7.9000000000000001E-2</v>
      </c>
      <c r="J9" s="1">
        <v>3.5</v>
      </c>
      <c r="K9" s="1">
        <v>0.54200000000000004</v>
      </c>
      <c r="L9" s="1">
        <v>96.9</v>
      </c>
      <c r="M9" s="1">
        <v>20.6</v>
      </c>
      <c r="N9" s="1">
        <v>24.598800000000001</v>
      </c>
      <c r="O9" s="1">
        <v>13.1</v>
      </c>
    </row>
    <row r="10" spans="1:15">
      <c r="A10" s="10">
        <v>856</v>
      </c>
      <c r="B10" s="11">
        <f t="shared" si="0"/>
        <v>2.932473764677153</v>
      </c>
      <c r="C10" s="1">
        <v>6.5</v>
      </c>
      <c r="D10" s="1">
        <v>6.2</v>
      </c>
      <c r="E10" s="1">
        <v>4210</v>
      </c>
      <c r="F10" s="1">
        <v>7.1696999999999997E-2</v>
      </c>
      <c r="G10" s="1">
        <v>39</v>
      </c>
      <c r="H10" s="1">
        <v>9</v>
      </c>
      <c r="I10" s="1">
        <v>8.1000000000000003E-2</v>
      </c>
      <c r="J10" s="1">
        <v>2.8</v>
      </c>
      <c r="K10" s="1">
        <v>0.55300000000000005</v>
      </c>
      <c r="L10" s="1">
        <v>95.5</v>
      </c>
      <c r="M10" s="1">
        <v>23.9</v>
      </c>
      <c r="N10" s="1">
        <v>29.400099999999998</v>
      </c>
      <c r="O10" s="1">
        <v>15.7</v>
      </c>
    </row>
    <row r="11" spans="1:15">
      <c r="A11" s="10">
        <v>705</v>
      </c>
      <c r="B11" s="11">
        <f t="shared" si="0"/>
        <v>2.8481891169913989</v>
      </c>
      <c r="C11" s="1">
        <v>7.1</v>
      </c>
      <c r="D11" s="1">
        <v>6.8</v>
      </c>
      <c r="E11" s="1">
        <v>5260</v>
      </c>
      <c r="F11" s="1">
        <v>4.4498000000000003E-2</v>
      </c>
      <c r="G11" s="1">
        <v>7</v>
      </c>
      <c r="H11" s="1">
        <v>11.8</v>
      </c>
      <c r="I11" s="1">
        <v>0.1</v>
      </c>
      <c r="J11" s="1">
        <v>2.4</v>
      </c>
      <c r="K11" s="1">
        <v>0.63200000000000001</v>
      </c>
      <c r="L11" s="1">
        <v>102.9</v>
      </c>
      <c r="M11" s="1">
        <v>17.399999999999999</v>
      </c>
      <c r="N11" s="1">
        <v>19.599399999999999</v>
      </c>
      <c r="O11" s="1">
        <v>14</v>
      </c>
    </row>
    <row r="12" spans="1:15">
      <c r="A12" s="10">
        <v>1674</v>
      </c>
      <c r="B12" s="11">
        <f t="shared" si="0"/>
        <v>3.2237554536572413</v>
      </c>
      <c r="C12" s="1">
        <v>12.1</v>
      </c>
      <c r="D12" s="1">
        <v>11.6</v>
      </c>
      <c r="E12" s="1">
        <v>6570</v>
      </c>
      <c r="F12" s="1">
        <v>1.6201E-2</v>
      </c>
      <c r="G12" s="1">
        <v>101</v>
      </c>
      <c r="H12" s="1">
        <v>10.5</v>
      </c>
      <c r="I12" s="1">
        <v>7.6999999999999999E-2</v>
      </c>
      <c r="J12" s="1">
        <v>3.5</v>
      </c>
      <c r="K12" s="1">
        <v>0.57999999999999996</v>
      </c>
      <c r="L12" s="1">
        <v>96.6</v>
      </c>
      <c r="M12" s="1">
        <v>17</v>
      </c>
      <c r="N12" s="1">
        <v>41.6</v>
      </c>
      <c r="O12" s="1">
        <v>12.4</v>
      </c>
    </row>
    <row r="13" spans="1:15">
      <c r="A13" s="10">
        <v>849</v>
      </c>
      <c r="B13" s="11">
        <f t="shared" si="0"/>
        <v>2.9289076902439528</v>
      </c>
      <c r="C13" s="1">
        <v>7.5</v>
      </c>
      <c r="D13" s="1">
        <v>7.1</v>
      </c>
      <c r="E13" s="1">
        <v>5800</v>
      </c>
      <c r="F13" s="1">
        <v>3.1201E-2</v>
      </c>
      <c r="G13" s="1">
        <v>47</v>
      </c>
      <c r="H13" s="1">
        <v>10.8</v>
      </c>
      <c r="I13" s="1">
        <v>8.3000000000000004E-2</v>
      </c>
      <c r="J13" s="1">
        <v>3.1</v>
      </c>
      <c r="K13" s="1">
        <v>0.59499999999999997</v>
      </c>
      <c r="L13" s="1">
        <v>97.2</v>
      </c>
      <c r="M13" s="1">
        <v>17.2</v>
      </c>
      <c r="N13" s="1">
        <v>34.298400000000001</v>
      </c>
      <c r="O13" s="1">
        <v>13.4</v>
      </c>
    </row>
    <row r="14" spans="1:15">
      <c r="A14" s="10">
        <v>511</v>
      </c>
      <c r="B14" s="11">
        <f t="shared" si="0"/>
        <v>2.7084209001347128</v>
      </c>
      <c r="C14" s="1">
        <v>6.7</v>
      </c>
      <c r="D14" s="1">
        <v>6</v>
      </c>
      <c r="E14" s="1">
        <v>5070</v>
      </c>
      <c r="F14" s="1">
        <v>4.5302000000000002E-2</v>
      </c>
      <c r="G14" s="1">
        <v>28</v>
      </c>
      <c r="H14" s="1">
        <v>11.3</v>
      </c>
      <c r="I14" s="1">
        <v>7.6999999999999999E-2</v>
      </c>
      <c r="J14" s="1">
        <v>2.5</v>
      </c>
      <c r="K14" s="1">
        <v>0.624</v>
      </c>
      <c r="L14" s="1">
        <v>97.2</v>
      </c>
      <c r="M14" s="1">
        <v>20.6</v>
      </c>
      <c r="N14" s="1">
        <v>36.299300000000002</v>
      </c>
      <c r="O14" s="1">
        <v>12.8</v>
      </c>
    </row>
    <row r="15" spans="1:15">
      <c r="A15" s="10">
        <v>664</v>
      </c>
      <c r="B15" s="11">
        <f t="shared" si="0"/>
        <v>2.8221680793680175</v>
      </c>
      <c r="C15" s="1">
        <v>6.2</v>
      </c>
      <c r="D15" s="1">
        <v>6.1</v>
      </c>
      <c r="E15" s="1">
        <v>5290</v>
      </c>
      <c r="F15" s="1">
        <v>5.3199999999999997E-2</v>
      </c>
      <c r="G15" s="1">
        <v>22</v>
      </c>
      <c r="H15" s="1">
        <v>11.7</v>
      </c>
      <c r="I15" s="1">
        <v>7.6999999999999999E-2</v>
      </c>
      <c r="J15" s="1">
        <v>2.7</v>
      </c>
      <c r="K15" s="1">
        <v>0.59499999999999997</v>
      </c>
      <c r="L15" s="1">
        <v>98.6</v>
      </c>
      <c r="M15" s="1">
        <v>19</v>
      </c>
      <c r="N15" s="1">
        <v>21.501000000000001</v>
      </c>
      <c r="O15" s="1">
        <v>13.5</v>
      </c>
    </row>
    <row r="16" spans="1:15">
      <c r="A16" s="10">
        <v>798</v>
      </c>
      <c r="B16" s="11">
        <f t="shared" si="0"/>
        <v>2.9020028913507296</v>
      </c>
      <c r="C16" s="1">
        <v>5.7</v>
      </c>
      <c r="D16" s="1">
        <v>5.3</v>
      </c>
      <c r="E16" s="1">
        <v>4050</v>
      </c>
      <c r="F16" s="1">
        <v>6.9099999999999995E-2</v>
      </c>
      <c r="G16" s="1">
        <v>30</v>
      </c>
      <c r="H16" s="1">
        <v>8.6999999999999993</v>
      </c>
      <c r="I16" s="1">
        <v>9.1999999999999998E-2</v>
      </c>
      <c r="J16" s="1">
        <v>4.3</v>
      </c>
      <c r="K16" s="1">
        <v>0.53</v>
      </c>
      <c r="L16" s="1">
        <v>98.6</v>
      </c>
      <c r="M16" s="1">
        <v>26.4</v>
      </c>
      <c r="N16" s="1">
        <v>22.700800000000001</v>
      </c>
      <c r="O16" s="1">
        <v>15.2</v>
      </c>
    </row>
    <row r="17" spans="1:15">
      <c r="A17" s="10">
        <v>946</v>
      </c>
      <c r="B17" s="11">
        <f t="shared" si="0"/>
        <v>2.9758911364017928</v>
      </c>
      <c r="C17" s="1">
        <v>8.1</v>
      </c>
      <c r="D17" s="1">
        <v>7.7</v>
      </c>
      <c r="E17" s="1">
        <v>4270</v>
      </c>
      <c r="F17" s="1">
        <v>5.2098999999999999E-2</v>
      </c>
      <c r="G17" s="1">
        <v>33</v>
      </c>
      <c r="H17" s="1">
        <v>8.8000000000000007</v>
      </c>
      <c r="I17" s="1">
        <v>0.11600000000000001</v>
      </c>
      <c r="J17" s="1">
        <v>4.7</v>
      </c>
      <c r="K17" s="1">
        <v>0.497</v>
      </c>
      <c r="L17" s="1">
        <v>95.6</v>
      </c>
      <c r="M17" s="1">
        <v>24.7</v>
      </c>
      <c r="N17" s="1">
        <v>26.0991</v>
      </c>
      <c r="O17" s="1">
        <v>14.2</v>
      </c>
    </row>
    <row r="18" spans="1:15">
      <c r="A18" s="10">
        <v>539</v>
      </c>
      <c r="B18" s="11">
        <f t="shared" si="0"/>
        <v>2.7315887651867388</v>
      </c>
      <c r="C18" s="1">
        <v>6.6</v>
      </c>
      <c r="D18" s="1">
        <v>6.3</v>
      </c>
      <c r="E18" s="1">
        <v>4870</v>
      </c>
      <c r="F18" s="1">
        <v>7.6299000000000006E-2</v>
      </c>
      <c r="G18" s="1">
        <v>10</v>
      </c>
      <c r="H18" s="1">
        <v>11</v>
      </c>
      <c r="I18" s="1">
        <v>0.114</v>
      </c>
      <c r="J18" s="1">
        <v>3.5</v>
      </c>
      <c r="K18" s="1">
        <v>0.53700000000000003</v>
      </c>
      <c r="L18" s="1">
        <v>97.7</v>
      </c>
      <c r="M18" s="1">
        <v>16.600000000000001</v>
      </c>
      <c r="N18" s="1">
        <v>19.100200000000001</v>
      </c>
      <c r="O18" s="1">
        <v>14.3</v>
      </c>
    </row>
    <row r="19" spans="1:15">
      <c r="A19" s="10">
        <v>929</v>
      </c>
      <c r="B19" s="11">
        <f t="shared" si="0"/>
        <v>2.9680157139936418</v>
      </c>
      <c r="C19" s="1">
        <v>12.3</v>
      </c>
      <c r="D19" s="1">
        <v>11.5</v>
      </c>
      <c r="E19" s="1">
        <v>6310</v>
      </c>
      <c r="F19" s="1">
        <v>0.11980399999999999</v>
      </c>
      <c r="G19" s="1">
        <v>31</v>
      </c>
      <c r="H19" s="1">
        <v>10.4</v>
      </c>
      <c r="I19" s="1">
        <v>8.8999999999999996E-2</v>
      </c>
      <c r="J19" s="1">
        <v>3.4</v>
      </c>
      <c r="K19" s="1">
        <v>0.53700000000000003</v>
      </c>
      <c r="L19" s="1">
        <v>97.8</v>
      </c>
      <c r="M19" s="1">
        <v>16.5</v>
      </c>
      <c r="N19" s="1">
        <v>18.1996</v>
      </c>
      <c r="O19" s="1">
        <v>13.5</v>
      </c>
    </row>
    <row r="20" spans="1:15">
      <c r="A20" s="10">
        <v>750</v>
      </c>
      <c r="B20" s="11">
        <f t="shared" si="0"/>
        <v>2.8750612633917001</v>
      </c>
      <c r="C20" s="1">
        <v>12.8</v>
      </c>
      <c r="D20" s="1">
        <v>12.8</v>
      </c>
      <c r="E20" s="1">
        <v>6270</v>
      </c>
      <c r="F20" s="1">
        <v>1.9099000000000001E-2</v>
      </c>
      <c r="G20" s="1">
        <v>51</v>
      </c>
      <c r="H20" s="1">
        <v>11.6</v>
      </c>
      <c r="I20" s="1">
        <v>7.8E-2</v>
      </c>
      <c r="J20" s="1">
        <v>3.4</v>
      </c>
      <c r="K20" s="1">
        <v>0.53600000000000003</v>
      </c>
      <c r="L20" s="1">
        <v>93.4</v>
      </c>
      <c r="M20" s="1">
        <v>13.5</v>
      </c>
      <c r="N20" s="1">
        <v>24.9008</v>
      </c>
      <c r="O20" s="1">
        <v>13</v>
      </c>
    </row>
    <row r="21" spans="1:15">
      <c r="A21" s="10">
        <v>1225</v>
      </c>
      <c r="B21" s="11">
        <f t="shared" si="0"/>
        <v>3.0881360887005513</v>
      </c>
      <c r="C21" s="1">
        <v>11.3</v>
      </c>
      <c r="D21" s="1">
        <v>10.5</v>
      </c>
      <c r="E21" s="1">
        <v>6260</v>
      </c>
      <c r="F21" s="1">
        <v>3.4800999999999999E-2</v>
      </c>
      <c r="G21" s="1">
        <v>78</v>
      </c>
      <c r="H21" s="1">
        <v>10.8</v>
      </c>
      <c r="I21" s="1">
        <v>0.13</v>
      </c>
      <c r="J21" s="1">
        <v>5.8</v>
      </c>
      <c r="K21" s="1">
        <v>0.56699999999999995</v>
      </c>
      <c r="L21" s="1">
        <v>98.5</v>
      </c>
      <c r="M21" s="1">
        <v>16.600000000000001</v>
      </c>
      <c r="N21" s="1">
        <v>26.401</v>
      </c>
      <c r="O21" s="1">
        <v>12.5</v>
      </c>
    </row>
    <row r="22" spans="1:15">
      <c r="A22" s="10">
        <v>742</v>
      </c>
      <c r="B22" s="11">
        <f t="shared" si="0"/>
        <v>2.8704039052790269</v>
      </c>
      <c r="C22" s="1">
        <v>7.4</v>
      </c>
      <c r="D22" s="1">
        <v>6.7</v>
      </c>
      <c r="E22" s="1">
        <v>5570</v>
      </c>
      <c r="F22" s="1">
        <v>2.2800000000000001E-2</v>
      </c>
      <c r="G22" s="1">
        <v>34</v>
      </c>
      <c r="H22" s="1">
        <v>10.8</v>
      </c>
      <c r="I22" s="1">
        <v>0.10199999999999999</v>
      </c>
      <c r="J22" s="1">
        <v>3.3</v>
      </c>
      <c r="K22" s="1">
        <v>0.60199999999999998</v>
      </c>
      <c r="L22" s="1">
        <v>98.4</v>
      </c>
      <c r="M22" s="1">
        <v>19.5</v>
      </c>
      <c r="N22" s="1">
        <v>37.599800000000002</v>
      </c>
      <c r="O22" s="1">
        <v>12.6</v>
      </c>
    </row>
    <row r="23" spans="1:15">
      <c r="A23" s="10">
        <v>439</v>
      </c>
      <c r="B23" s="11">
        <f t="shared" si="0"/>
        <v>2.6424645202421213</v>
      </c>
      <c r="C23" s="1">
        <v>4.7</v>
      </c>
      <c r="D23" s="1">
        <v>4.4000000000000004</v>
      </c>
      <c r="E23" s="1">
        <v>2880</v>
      </c>
      <c r="F23" s="1">
        <v>8.9501999999999998E-2</v>
      </c>
      <c r="G23" s="1">
        <v>22</v>
      </c>
      <c r="H23" s="1">
        <v>8.9</v>
      </c>
      <c r="I23" s="1">
        <v>9.7000000000000003E-2</v>
      </c>
      <c r="J23" s="1">
        <v>3.4</v>
      </c>
      <c r="K23" s="1">
        <v>0.51200000000000001</v>
      </c>
      <c r="L23" s="1">
        <v>96.2</v>
      </c>
      <c r="M23" s="1">
        <v>27.6</v>
      </c>
      <c r="N23" s="1">
        <v>37.099400000000003</v>
      </c>
      <c r="O23" s="1">
        <v>15.7</v>
      </c>
    </row>
    <row r="24" spans="1:15">
      <c r="A24" s="10">
        <v>1216</v>
      </c>
      <c r="B24" s="11">
        <f t="shared" si="0"/>
        <v>3.0849335749367159</v>
      </c>
      <c r="C24" s="1">
        <v>8.6999999999999993</v>
      </c>
      <c r="D24" s="1">
        <v>8.3000000000000007</v>
      </c>
      <c r="E24" s="1">
        <v>5130</v>
      </c>
      <c r="F24" s="1">
        <v>3.0700000000000002E-2</v>
      </c>
      <c r="G24" s="1">
        <v>43</v>
      </c>
      <c r="H24" s="1">
        <v>9.6</v>
      </c>
      <c r="I24" s="1">
        <v>8.3000000000000004E-2</v>
      </c>
      <c r="J24" s="1">
        <v>3.2</v>
      </c>
      <c r="K24" s="1">
        <v>0.56399999999999995</v>
      </c>
      <c r="L24" s="1">
        <v>95.3</v>
      </c>
      <c r="M24" s="1">
        <v>22.7</v>
      </c>
      <c r="N24" s="1">
        <v>25.198899999999998</v>
      </c>
      <c r="O24" s="1">
        <v>13.2</v>
      </c>
    </row>
    <row r="25" spans="1:15">
      <c r="A25" s="10">
        <v>968</v>
      </c>
      <c r="B25" s="11">
        <f t="shared" si="0"/>
        <v>2.9858753573083936</v>
      </c>
      <c r="C25" s="1">
        <v>7.8</v>
      </c>
      <c r="D25" s="1">
        <v>7.3</v>
      </c>
      <c r="E25" s="1">
        <v>5400</v>
      </c>
      <c r="F25" s="1">
        <v>4.1598000000000003E-2</v>
      </c>
      <c r="G25" s="1">
        <v>7</v>
      </c>
      <c r="H25" s="1">
        <v>11.6</v>
      </c>
      <c r="I25" s="1">
        <v>0.14199999999999999</v>
      </c>
      <c r="J25" s="1">
        <v>4.2</v>
      </c>
      <c r="K25" s="1">
        <v>0.57399999999999995</v>
      </c>
      <c r="L25" s="1">
        <v>103.8</v>
      </c>
      <c r="M25" s="1">
        <v>17.600000000000001</v>
      </c>
      <c r="N25" s="1">
        <v>17.600000000000001</v>
      </c>
      <c r="O25" s="1">
        <v>13.1</v>
      </c>
    </row>
    <row r="26" spans="1:15">
      <c r="A26" s="10">
        <v>523</v>
      </c>
      <c r="B26" s="11">
        <f t="shared" si="0"/>
        <v>2.7185016888672742</v>
      </c>
      <c r="C26" s="1">
        <v>6.3</v>
      </c>
      <c r="D26" s="1">
        <v>5.7</v>
      </c>
      <c r="E26" s="1">
        <v>4860</v>
      </c>
      <c r="F26" s="1">
        <v>6.9196999999999995E-2</v>
      </c>
      <c r="G26" s="1">
        <v>14</v>
      </c>
      <c r="H26" s="1">
        <v>11.6</v>
      </c>
      <c r="I26" s="1">
        <v>7.0000000000000007E-2</v>
      </c>
      <c r="J26" s="1">
        <v>2.1</v>
      </c>
      <c r="K26" s="1">
        <v>0.64100000000000001</v>
      </c>
      <c r="L26" s="1">
        <v>98.4</v>
      </c>
      <c r="M26" s="1">
        <v>19.600000000000001</v>
      </c>
      <c r="N26" s="1">
        <v>21.900300000000001</v>
      </c>
      <c r="O26" s="1">
        <v>13</v>
      </c>
    </row>
    <row r="27" spans="1:15">
      <c r="A27" s="10">
        <v>1993</v>
      </c>
      <c r="B27" s="11">
        <f t="shared" si="0"/>
        <v>3.2995072987004876</v>
      </c>
      <c r="C27" s="1">
        <v>16</v>
      </c>
      <c r="D27" s="1">
        <v>14.3</v>
      </c>
      <c r="E27" s="1">
        <v>6740</v>
      </c>
      <c r="F27" s="1">
        <v>4.1697999999999999E-2</v>
      </c>
      <c r="G27" s="1">
        <v>3</v>
      </c>
      <c r="H27" s="1">
        <v>12.1</v>
      </c>
      <c r="I27" s="1">
        <v>0.10199999999999999</v>
      </c>
      <c r="J27" s="1">
        <v>4.0999999999999996</v>
      </c>
      <c r="K27" s="1">
        <v>0.63100000000000001</v>
      </c>
      <c r="L27" s="1">
        <v>107.1</v>
      </c>
      <c r="M27" s="1">
        <v>15.2</v>
      </c>
      <c r="N27" s="1">
        <v>22.1005</v>
      </c>
      <c r="O27" s="1">
        <v>13.1</v>
      </c>
    </row>
    <row r="28" spans="1:15">
      <c r="A28" s="10">
        <v>342</v>
      </c>
      <c r="B28" s="11">
        <f t="shared" si="0"/>
        <v>2.5340261060561349</v>
      </c>
      <c r="C28" s="1">
        <v>6.9</v>
      </c>
      <c r="D28" s="1">
        <v>7.1</v>
      </c>
      <c r="E28" s="1">
        <v>5640</v>
      </c>
      <c r="F28" s="1">
        <v>3.6098999999999999E-2</v>
      </c>
      <c r="G28" s="1">
        <v>6</v>
      </c>
      <c r="H28" s="1">
        <v>10.9</v>
      </c>
      <c r="I28" s="1">
        <v>0.08</v>
      </c>
      <c r="J28" s="1">
        <v>2.2000000000000002</v>
      </c>
      <c r="K28" s="1">
        <v>0.54</v>
      </c>
      <c r="L28" s="1">
        <v>96.5</v>
      </c>
      <c r="M28" s="1">
        <v>13.9</v>
      </c>
      <c r="N28" s="1">
        <v>28.4999</v>
      </c>
      <c r="O28" s="1">
        <v>13.5</v>
      </c>
    </row>
    <row r="29" spans="1:15">
      <c r="A29" s="10">
        <v>1216</v>
      </c>
      <c r="B29" s="11">
        <f t="shared" si="0"/>
        <v>3.0849335749367159</v>
      </c>
      <c r="C29" s="1">
        <v>8.1999999999999993</v>
      </c>
      <c r="D29" s="1">
        <v>7.6</v>
      </c>
      <c r="E29" s="1">
        <v>5370</v>
      </c>
      <c r="F29" s="1">
        <v>3.8200999999999999E-2</v>
      </c>
      <c r="G29" s="1">
        <v>10</v>
      </c>
      <c r="H29" s="1">
        <v>11.2</v>
      </c>
      <c r="I29" s="1">
        <v>0.10299999999999999</v>
      </c>
      <c r="J29" s="1">
        <v>2.8</v>
      </c>
      <c r="K29" s="1">
        <v>0.57099999999999995</v>
      </c>
      <c r="L29" s="1">
        <v>101.8</v>
      </c>
      <c r="M29" s="1">
        <v>21.5</v>
      </c>
      <c r="N29" s="1">
        <v>25.800599999999999</v>
      </c>
      <c r="O29" s="1">
        <v>15.2</v>
      </c>
    </row>
    <row r="30" spans="1:15">
      <c r="A30" s="10">
        <v>1043</v>
      </c>
      <c r="B30" s="11">
        <f t="shared" si="0"/>
        <v>3.0182843084265309</v>
      </c>
      <c r="C30" s="1">
        <v>16.600000000000001</v>
      </c>
      <c r="D30" s="1">
        <v>15.7</v>
      </c>
      <c r="E30" s="1">
        <v>6370</v>
      </c>
      <c r="F30" s="1">
        <v>2.3400000000000001E-2</v>
      </c>
      <c r="G30" s="1">
        <v>168</v>
      </c>
      <c r="H30" s="1">
        <v>10.7</v>
      </c>
      <c r="I30" s="1">
        <v>9.1999999999999998E-2</v>
      </c>
      <c r="J30" s="1">
        <v>3.6</v>
      </c>
      <c r="K30" s="1">
        <v>0.52100000000000002</v>
      </c>
      <c r="L30" s="1">
        <v>93.8</v>
      </c>
      <c r="M30" s="1">
        <v>15.4</v>
      </c>
      <c r="N30" s="1">
        <v>36.700899999999997</v>
      </c>
      <c r="O30" s="1">
        <v>11.9</v>
      </c>
    </row>
    <row r="31" spans="1:15">
      <c r="A31" s="10">
        <v>696</v>
      </c>
      <c r="B31" s="11">
        <f t="shared" si="0"/>
        <v>2.842609239610562</v>
      </c>
      <c r="C31" s="1">
        <v>5.8</v>
      </c>
      <c r="D31" s="1">
        <v>5.4</v>
      </c>
      <c r="E31" s="1">
        <v>3960</v>
      </c>
      <c r="F31" s="1">
        <v>7.5298000000000004E-2</v>
      </c>
      <c r="G31" s="1">
        <v>46</v>
      </c>
      <c r="H31" s="1">
        <v>8.9</v>
      </c>
      <c r="I31" s="1">
        <v>7.1999999999999995E-2</v>
      </c>
      <c r="J31" s="1">
        <v>2.6</v>
      </c>
      <c r="K31" s="1">
        <v>0.52100000000000002</v>
      </c>
      <c r="L31" s="1">
        <v>97.3</v>
      </c>
      <c r="M31" s="1">
        <v>23.7</v>
      </c>
      <c r="N31" s="1">
        <v>28.301100000000002</v>
      </c>
      <c r="O31" s="1">
        <v>16.600000000000001</v>
      </c>
    </row>
    <row r="32" spans="1:15">
      <c r="A32" s="10">
        <v>373</v>
      </c>
      <c r="B32" s="11">
        <f t="shared" si="0"/>
        <v>2.5717088318086878</v>
      </c>
      <c r="C32" s="1">
        <v>5.5</v>
      </c>
      <c r="D32" s="1">
        <v>5.4</v>
      </c>
      <c r="E32" s="1">
        <v>4530</v>
      </c>
      <c r="F32" s="1">
        <v>4.1999000000000002E-2</v>
      </c>
      <c r="G32" s="1">
        <v>6</v>
      </c>
      <c r="H32" s="1">
        <v>9.3000000000000007</v>
      </c>
      <c r="I32" s="1">
        <v>0.13500000000000001</v>
      </c>
      <c r="J32" s="1">
        <v>4</v>
      </c>
      <c r="K32" s="1">
        <v>0.53500000000000003</v>
      </c>
      <c r="L32" s="1">
        <v>104.5</v>
      </c>
      <c r="M32" s="1">
        <v>20</v>
      </c>
      <c r="N32" s="1">
        <v>21.799800000000001</v>
      </c>
      <c r="O32" s="1">
        <v>14</v>
      </c>
    </row>
    <row r="33" spans="1:21">
      <c r="A33" s="10">
        <v>754</v>
      </c>
      <c r="B33" s="11">
        <f t="shared" si="0"/>
        <v>2.8773713458697738</v>
      </c>
      <c r="C33" s="1">
        <v>9</v>
      </c>
      <c r="D33" s="1">
        <v>8.1</v>
      </c>
      <c r="E33" s="1">
        <v>6170</v>
      </c>
      <c r="F33" s="1">
        <v>4.2698E-2</v>
      </c>
      <c r="G33" s="1">
        <v>97</v>
      </c>
      <c r="H33" s="1">
        <v>10.9</v>
      </c>
      <c r="I33" s="1">
        <v>0.105</v>
      </c>
      <c r="J33" s="1">
        <v>4.3</v>
      </c>
      <c r="K33" s="1">
        <v>0.58599999999999997</v>
      </c>
      <c r="L33" s="1">
        <v>96.4</v>
      </c>
      <c r="M33" s="1">
        <v>16.3</v>
      </c>
      <c r="N33" s="1">
        <v>30.901399999999999</v>
      </c>
      <c r="O33" s="1">
        <v>12.5</v>
      </c>
    </row>
    <row r="34" spans="1:21">
      <c r="A34" s="10">
        <v>1072</v>
      </c>
      <c r="B34" s="11">
        <f t="shared" si="0"/>
        <v>3.030194785356751</v>
      </c>
      <c r="C34" s="1">
        <v>6.3</v>
      </c>
      <c r="D34" s="1">
        <v>6.4</v>
      </c>
      <c r="E34" s="1">
        <v>4620</v>
      </c>
      <c r="F34" s="1">
        <v>4.9499000000000001E-2</v>
      </c>
      <c r="G34" s="1">
        <v>23</v>
      </c>
      <c r="H34" s="1">
        <v>10.4</v>
      </c>
      <c r="I34" s="1">
        <v>7.5999999999999998E-2</v>
      </c>
      <c r="J34" s="1">
        <v>2.4</v>
      </c>
      <c r="K34" s="1">
        <v>0.56000000000000005</v>
      </c>
      <c r="L34" s="1">
        <v>97.2</v>
      </c>
      <c r="M34" s="1">
        <v>23.3</v>
      </c>
      <c r="N34" s="1">
        <v>25.500499999999999</v>
      </c>
      <c r="O34" s="1">
        <v>14.7</v>
      </c>
      <c r="U34" t="s">
        <v>88</v>
      </c>
    </row>
    <row r="35" spans="1:21">
      <c r="A35" s="10">
        <v>923</v>
      </c>
      <c r="B35" s="11">
        <f t="shared" si="0"/>
        <v>2.965201701025912</v>
      </c>
      <c r="C35" s="1">
        <v>9.6999999999999993</v>
      </c>
      <c r="D35" s="1">
        <v>9.6999999999999993</v>
      </c>
      <c r="E35" s="1">
        <v>5890</v>
      </c>
      <c r="F35" s="1">
        <v>4.0799000000000002E-2</v>
      </c>
      <c r="G35" s="1">
        <v>18</v>
      </c>
      <c r="H35" s="1">
        <v>11.8</v>
      </c>
      <c r="I35" s="1">
        <v>0.10199999999999999</v>
      </c>
      <c r="J35" s="1">
        <v>3.5</v>
      </c>
      <c r="K35" s="1">
        <v>0.54200000000000004</v>
      </c>
      <c r="L35" s="1">
        <v>99</v>
      </c>
      <c r="M35" s="1">
        <v>16.600000000000001</v>
      </c>
      <c r="N35" s="1">
        <v>21.6997</v>
      </c>
      <c r="O35" s="1">
        <v>12.6</v>
      </c>
    </row>
    <row r="36" spans="1:21">
      <c r="A36" s="10">
        <v>653</v>
      </c>
      <c r="B36" s="11">
        <f t="shared" si="0"/>
        <v>2.8149131812750738</v>
      </c>
      <c r="C36" s="1">
        <v>9.6999999999999993</v>
      </c>
      <c r="D36" s="1">
        <v>8.6999999999999993</v>
      </c>
      <c r="E36" s="1">
        <v>5720</v>
      </c>
      <c r="F36" s="1">
        <v>2.07E-2</v>
      </c>
      <c r="G36" s="1">
        <v>113</v>
      </c>
      <c r="H36" s="1">
        <v>10.199999999999999</v>
      </c>
      <c r="I36" s="1">
        <v>0.124</v>
      </c>
      <c r="J36" s="1">
        <v>5</v>
      </c>
      <c r="K36" s="1">
        <v>0.52600000000000002</v>
      </c>
      <c r="L36" s="1">
        <v>94.8</v>
      </c>
      <c r="M36" s="1">
        <v>15.8</v>
      </c>
      <c r="N36" s="1">
        <v>37.4011</v>
      </c>
      <c r="O36" s="1">
        <v>12.3</v>
      </c>
    </row>
    <row r="37" spans="1:21">
      <c r="A37" s="10">
        <v>1272</v>
      </c>
      <c r="B37" s="11">
        <f t="shared" si="0"/>
        <v>3.1044871113123951</v>
      </c>
      <c r="C37" s="1">
        <v>10.9</v>
      </c>
      <c r="D37" s="1">
        <v>9.8000000000000007</v>
      </c>
      <c r="E37" s="1">
        <v>5590</v>
      </c>
      <c r="F37" s="1">
        <v>6.8999999999999999E-3</v>
      </c>
      <c r="G37" s="1">
        <v>9</v>
      </c>
      <c r="H37" s="1">
        <v>10</v>
      </c>
      <c r="I37" s="1">
        <v>8.6999999999999994E-2</v>
      </c>
      <c r="J37" s="1">
        <v>3.8</v>
      </c>
      <c r="K37" s="1">
        <v>0.53100000000000003</v>
      </c>
      <c r="L37" s="1">
        <v>96.4</v>
      </c>
      <c r="M37" s="1">
        <v>15.3</v>
      </c>
      <c r="N37" s="1">
        <v>44.000399999999999</v>
      </c>
      <c r="O37" s="1">
        <v>15</v>
      </c>
    </row>
    <row r="38" spans="1:21">
      <c r="A38" s="10">
        <v>831</v>
      </c>
      <c r="B38" s="11">
        <f t="shared" si="0"/>
        <v>2.9196010237841108</v>
      </c>
      <c r="C38" s="1">
        <v>5.8</v>
      </c>
      <c r="D38" s="1">
        <v>5.6</v>
      </c>
      <c r="E38" s="1">
        <v>3820</v>
      </c>
      <c r="F38" s="1">
        <v>4.5198000000000002E-2</v>
      </c>
      <c r="G38" s="1">
        <v>24</v>
      </c>
      <c r="H38" s="1">
        <v>8.6999999999999993</v>
      </c>
      <c r="I38" s="1">
        <v>7.5999999999999998E-2</v>
      </c>
      <c r="J38" s="1">
        <v>2.8</v>
      </c>
      <c r="K38" s="1">
        <v>0.63800000000000001</v>
      </c>
      <c r="L38" s="1">
        <v>97.4</v>
      </c>
      <c r="M38" s="1">
        <v>25.4</v>
      </c>
      <c r="N38" s="1">
        <v>31.6995</v>
      </c>
      <c r="O38" s="1">
        <v>17.7</v>
      </c>
    </row>
    <row r="39" spans="1:21">
      <c r="A39" s="10">
        <v>566</v>
      </c>
      <c r="B39" s="11">
        <f t="shared" si="0"/>
        <v>2.7528164311882715</v>
      </c>
      <c r="C39" s="1">
        <v>5.0999999999999996</v>
      </c>
      <c r="D39" s="1">
        <v>4.7</v>
      </c>
      <c r="E39" s="1">
        <v>4250</v>
      </c>
      <c r="F39" s="1">
        <v>5.3997999999999997E-2</v>
      </c>
      <c r="G39" s="1">
        <v>7</v>
      </c>
      <c r="H39" s="1">
        <v>10.4</v>
      </c>
      <c r="I39" s="1">
        <v>9.9000000000000005E-2</v>
      </c>
      <c r="J39" s="1">
        <v>2.7</v>
      </c>
      <c r="K39" s="1">
        <v>0.59899999999999998</v>
      </c>
      <c r="L39" s="1">
        <v>102.4</v>
      </c>
      <c r="M39" s="1">
        <v>22.5</v>
      </c>
      <c r="N39" s="1">
        <v>16.6999</v>
      </c>
      <c r="O39" s="1">
        <v>13.3</v>
      </c>
    </row>
    <row r="40" spans="1:21">
      <c r="A40" s="10">
        <v>826</v>
      </c>
      <c r="B40" s="11">
        <f t="shared" si="0"/>
        <v>2.9169800473203824</v>
      </c>
      <c r="C40" s="1">
        <v>6.1</v>
      </c>
      <c r="D40" s="1">
        <v>5.4</v>
      </c>
      <c r="E40" s="1">
        <v>3950</v>
      </c>
      <c r="F40" s="1">
        <v>4.7099000000000002E-2</v>
      </c>
      <c r="G40" s="1">
        <v>36</v>
      </c>
      <c r="H40" s="1">
        <v>8.8000000000000007</v>
      </c>
      <c r="I40" s="1">
        <v>8.5999999999999993E-2</v>
      </c>
      <c r="J40" s="1">
        <v>3.5</v>
      </c>
      <c r="K40" s="1">
        <v>0.51500000000000001</v>
      </c>
      <c r="L40" s="1">
        <v>95.3</v>
      </c>
      <c r="M40" s="1">
        <v>25.1</v>
      </c>
      <c r="N40" s="1">
        <v>27.3004</v>
      </c>
      <c r="O40" s="1">
        <v>14.9</v>
      </c>
    </row>
    <row r="41" spans="1:21">
      <c r="A41" s="10">
        <v>1151</v>
      </c>
      <c r="B41" s="11">
        <f t="shared" si="0"/>
        <v>3.0610753236297916</v>
      </c>
      <c r="C41" s="1">
        <v>8.1999999999999993</v>
      </c>
      <c r="D41" s="1">
        <v>7.4</v>
      </c>
      <c r="E41" s="1">
        <v>4880</v>
      </c>
      <c r="F41" s="1">
        <v>3.8801000000000002E-2</v>
      </c>
      <c r="G41" s="1">
        <v>96</v>
      </c>
      <c r="H41" s="1">
        <v>10.4</v>
      </c>
      <c r="I41" s="1">
        <v>8.7999999999999995E-2</v>
      </c>
      <c r="J41" s="1">
        <v>3.1</v>
      </c>
      <c r="K41" s="1">
        <v>0.56000000000000005</v>
      </c>
      <c r="L41" s="1">
        <v>98.1</v>
      </c>
      <c r="M41" s="1">
        <v>22.8</v>
      </c>
      <c r="N41" s="1">
        <v>29.3004</v>
      </c>
      <c r="O41" s="1">
        <v>14.5</v>
      </c>
    </row>
    <row r="42" spans="1:21">
      <c r="A42" s="10">
        <v>880</v>
      </c>
      <c r="B42" s="11">
        <f t="shared" si="0"/>
        <v>2.9444826721501687</v>
      </c>
      <c r="C42" s="1">
        <v>7.2</v>
      </c>
      <c r="D42" s="1">
        <v>6.6</v>
      </c>
      <c r="E42" s="1">
        <v>5900</v>
      </c>
      <c r="F42" s="1">
        <v>2.5100000000000001E-2</v>
      </c>
      <c r="G42" s="1">
        <v>9</v>
      </c>
      <c r="H42" s="1">
        <v>12.2</v>
      </c>
      <c r="I42" s="1">
        <v>8.4000000000000005E-2</v>
      </c>
      <c r="J42" s="1">
        <v>2</v>
      </c>
      <c r="K42" s="1">
        <v>0.60099999999999998</v>
      </c>
      <c r="L42" s="1">
        <v>99.8</v>
      </c>
      <c r="M42" s="1">
        <v>14.4</v>
      </c>
      <c r="N42" s="1">
        <v>30.0001</v>
      </c>
      <c r="O42" s="1">
        <v>14.8</v>
      </c>
    </row>
    <row r="43" spans="1:21">
      <c r="A43" s="10">
        <v>542</v>
      </c>
      <c r="B43" s="11">
        <f t="shared" si="0"/>
        <v>2.7339992865383871</v>
      </c>
      <c r="C43" s="1">
        <v>5.6</v>
      </c>
      <c r="D43" s="1">
        <v>5.4</v>
      </c>
      <c r="E43" s="1">
        <v>4890</v>
      </c>
      <c r="F43" s="1">
        <v>8.8903999999999997E-2</v>
      </c>
      <c r="G43" s="1">
        <v>4</v>
      </c>
      <c r="H43" s="1">
        <v>10.9</v>
      </c>
      <c r="I43" s="1">
        <v>0.107</v>
      </c>
      <c r="J43" s="1">
        <v>3.7</v>
      </c>
      <c r="K43" s="1">
        <v>0.52300000000000002</v>
      </c>
      <c r="L43" s="1">
        <v>96.8</v>
      </c>
      <c r="M43" s="1">
        <v>17</v>
      </c>
      <c r="N43" s="1">
        <v>12.1996</v>
      </c>
      <c r="O43" s="1">
        <v>14.1</v>
      </c>
    </row>
    <row r="44" spans="1:21">
      <c r="A44" s="10">
        <v>823</v>
      </c>
      <c r="B44" s="11">
        <f t="shared" si="0"/>
        <v>2.9153998352122699</v>
      </c>
      <c r="C44" s="1">
        <v>7.5</v>
      </c>
      <c r="D44" s="1">
        <v>7</v>
      </c>
      <c r="E44" s="1">
        <v>4960</v>
      </c>
      <c r="F44" s="1">
        <v>5.4901999999999999E-2</v>
      </c>
      <c r="G44" s="1">
        <v>40</v>
      </c>
      <c r="H44" s="1">
        <v>9.9</v>
      </c>
      <c r="I44" s="1">
        <v>7.2999999999999995E-2</v>
      </c>
      <c r="J44" s="1">
        <v>2.7</v>
      </c>
      <c r="K44" s="1">
        <v>0.52200000000000002</v>
      </c>
      <c r="L44" s="1">
        <v>99.6</v>
      </c>
      <c r="M44" s="1">
        <v>22.4</v>
      </c>
      <c r="N44" s="1">
        <v>31.998899999999999</v>
      </c>
      <c r="O44" s="1">
        <v>16.2</v>
      </c>
    </row>
    <row r="45" spans="1:21">
      <c r="A45" s="10">
        <v>1030</v>
      </c>
      <c r="B45" s="11">
        <f t="shared" si="0"/>
        <v>3.012837224705172</v>
      </c>
      <c r="C45" s="1">
        <v>9.5</v>
      </c>
      <c r="D45" s="1">
        <v>9.6</v>
      </c>
      <c r="E45" s="1">
        <v>6220</v>
      </c>
      <c r="F45" s="1">
        <v>2.81E-2</v>
      </c>
      <c r="G45" s="1">
        <v>29</v>
      </c>
      <c r="H45" s="1">
        <v>12.1</v>
      </c>
      <c r="I45" s="1">
        <v>0.111</v>
      </c>
      <c r="J45" s="1">
        <v>3.7</v>
      </c>
      <c r="K45" s="1">
        <v>0.57399999999999995</v>
      </c>
      <c r="L45" s="1">
        <v>101.2</v>
      </c>
      <c r="M45" s="1">
        <v>16.2</v>
      </c>
      <c r="N45" s="1">
        <v>30.0001</v>
      </c>
      <c r="O45" s="1">
        <v>13.6</v>
      </c>
    </row>
    <row r="46" spans="1:21">
      <c r="A46" s="10">
        <v>455</v>
      </c>
      <c r="B46" s="11">
        <f t="shared" si="0"/>
        <v>2.6580113966571126</v>
      </c>
      <c r="C46" s="1">
        <v>4.5999999999999996</v>
      </c>
      <c r="D46" s="1">
        <v>4.0999999999999996</v>
      </c>
      <c r="E46" s="1">
        <v>4570</v>
      </c>
      <c r="F46" s="1">
        <v>5.6202000000000002E-2</v>
      </c>
      <c r="G46" s="1">
        <v>19</v>
      </c>
      <c r="H46" s="1">
        <v>8.8000000000000007</v>
      </c>
      <c r="I46" s="1">
        <v>0.13500000000000001</v>
      </c>
      <c r="J46" s="1">
        <v>5.3</v>
      </c>
      <c r="K46" s="1">
        <v>0.48</v>
      </c>
      <c r="L46" s="1">
        <v>96.8</v>
      </c>
      <c r="M46" s="1">
        <v>24.9</v>
      </c>
      <c r="N46" s="1">
        <v>32.599600000000002</v>
      </c>
      <c r="O46" s="1">
        <v>13.9</v>
      </c>
    </row>
    <row r="47" spans="1:21">
      <c r="A47" s="10">
        <v>508</v>
      </c>
      <c r="B47" s="11">
        <f t="shared" si="0"/>
        <v>2.7058637122839193</v>
      </c>
      <c r="C47" s="1">
        <v>10.6</v>
      </c>
      <c r="D47" s="1">
        <v>9.6999999999999993</v>
      </c>
      <c r="E47" s="1">
        <v>5930</v>
      </c>
      <c r="F47" s="1">
        <v>4.6598000000000001E-2</v>
      </c>
      <c r="G47" s="1">
        <v>40</v>
      </c>
      <c r="H47" s="1">
        <v>10.4</v>
      </c>
      <c r="I47" s="1">
        <v>7.8E-2</v>
      </c>
      <c r="J47" s="1">
        <v>2.5</v>
      </c>
      <c r="K47" s="1">
        <v>0.59899999999999998</v>
      </c>
      <c r="L47" s="1">
        <v>98.9</v>
      </c>
      <c r="M47" s="1">
        <v>17.100000000000001</v>
      </c>
      <c r="N47" s="1">
        <v>16.6999</v>
      </c>
      <c r="O47" s="1">
        <v>12.6</v>
      </c>
    </row>
    <row r="48" spans="1:21">
      <c r="A48" s="12">
        <v>849</v>
      </c>
      <c r="B48" s="13">
        <f>LOG(A48)</f>
        <v>2.9289076902439528</v>
      </c>
      <c r="C48" s="7">
        <v>9</v>
      </c>
      <c r="D48" s="7">
        <v>9.1</v>
      </c>
      <c r="E48" s="7">
        <v>5880</v>
      </c>
      <c r="F48" s="7">
        <v>5.2802000000000002E-2</v>
      </c>
      <c r="G48" s="7">
        <v>3</v>
      </c>
      <c r="H48" s="7">
        <v>12.1</v>
      </c>
      <c r="I48" s="7">
        <v>0.113</v>
      </c>
      <c r="J48" s="7">
        <v>4</v>
      </c>
      <c r="K48" s="7">
        <v>0.623</v>
      </c>
      <c r="L48" s="7">
        <v>104.9</v>
      </c>
      <c r="M48" s="7">
        <v>16</v>
      </c>
      <c r="N48" s="7">
        <v>16.099699999999999</v>
      </c>
      <c r="O48" s="7">
        <v>13</v>
      </c>
    </row>
    <row r="54" spans="8:22" ht="15" thickBot="1"/>
    <row r="55" spans="8:22">
      <c r="H55" s="16"/>
      <c r="I55" s="18" t="str">
        <f>B1</f>
        <v>Log(Crime)</v>
      </c>
      <c r="J55" s="18" t="str">
        <f t="shared" ref="J55:V55" si="1">C1</f>
        <v>Po1</v>
      </c>
      <c r="K55" s="18" t="str">
        <f t="shared" si="1"/>
        <v>Po2</v>
      </c>
      <c r="L55" s="18" t="str">
        <f t="shared" si="1"/>
        <v>Wealth</v>
      </c>
      <c r="M55" s="18" t="str">
        <f t="shared" si="1"/>
        <v>Prob</v>
      </c>
      <c r="N55" s="18" t="str">
        <f t="shared" si="1"/>
        <v>Pop</v>
      </c>
      <c r="O55" s="18" t="str">
        <f t="shared" si="1"/>
        <v>Ed</v>
      </c>
      <c r="P55" s="18" t="str">
        <f t="shared" si="1"/>
        <v>U1</v>
      </c>
      <c r="Q55" s="18" t="str">
        <f t="shared" si="1"/>
        <v>U2</v>
      </c>
      <c r="R55" s="18" t="str">
        <f t="shared" si="1"/>
        <v>LF</v>
      </c>
      <c r="S55" s="18" t="str">
        <f t="shared" si="1"/>
        <v>M.F</v>
      </c>
      <c r="T55" s="18" t="str">
        <f t="shared" si="1"/>
        <v>Ineq</v>
      </c>
      <c r="U55" s="18" t="str">
        <f t="shared" si="1"/>
        <v>Time</v>
      </c>
      <c r="V55" s="18" t="str">
        <f t="shared" si="1"/>
        <v>M</v>
      </c>
    </row>
    <row r="56" spans="8:22">
      <c r="H56" s="19" t="str">
        <f>B$1</f>
        <v>Log(Crime)</v>
      </c>
      <c r="I56" s="14">
        <v>1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8:22">
      <c r="H57" s="14" t="str">
        <f>C1</f>
        <v>Po1</v>
      </c>
      <c r="I57" s="14">
        <v>0.65463147986852666</v>
      </c>
      <c r="J57" s="14">
        <v>1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8:22">
      <c r="H58" s="14" t="str">
        <f>D1</f>
        <v>Po2</v>
      </c>
      <c r="I58" s="14">
        <v>0.63730460637941122</v>
      </c>
      <c r="J58" s="14">
        <v>0.99358648319788689</v>
      </c>
      <c r="K58" s="14">
        <v>1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8:22">
      <c r="H59" s="14" t="str">
        <f>E1</f>
        <v>Wealth</v>
      </c>
      <c r="I59" s="14">
        <v>0.42662029949214464</v>
      </c>
      <c r="J59" s="14">
        <v>0.78722528065175423</v>
      </c>
      <c r="K59" s="14">
        <v>0.79426205033930686</v>
      </c>
      <c r="L59" s="14">
        <v>1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8:22">
      <c r="H60" s="19" t="str">
        <f>M55</f>
        <v>Prob</v>
      </c>
      <c r="I60" s="14">
        <v>-0.41189179748132804</v>
      </c>
      <c r="J60" s="14">
        <v>-0.47324703554208813</v>
      </c>
      <c r="K60" s="14">
        <v>-0.47302729291321488</v>
      </c>
      <c r="L60" s="14">
        <v>-0.55533470753203529</v>
      </c>
      <c r="M60" s="14">
        <v>1</v>
      </c>
      <c r="N60" s="14"/>
      <c r="O60" s="14"/>
      <c r="P60" s="14"/>
      <c r="Q60" s="14"/>
      <c r="R60" s="14"/>
      <c r="S60" s="14"/>
      <c r="T60" s="14"/>
      <c r="U60" s="14"/>
      <c r="V60" s="14"/>
    </row>
    <row r="61" spans="8:22">
      <c r="H61" s="19" t="str">
        <f>N55</f>
        <v>Pop</v>
      </c>
      <c r="I61" s="14">
        <v>0.33735892194958056</v>
      </c>
      <c r="J61" s="14">
        <v>0.52628358095271044</v>
      </c>
      <c r="K61" s="14">
        <v>0.51378939884832375</v>
      </c>
      <c r="L61" s="14">
        <v>0.30826270913433779</v>
      </c>
      <c r="M61" s="14">
        <v>-0.34728906290914902</v>
      </c>
      <c r="N61" s="14">
        <v>1</v>
      </c>
      <c r="O61" s="14"/>
      <c r="P61" s="14"/>
      <c r="Q61" s="14"/>
      <c r="R61" s="14"/>
      <c r="S61" s="14"/>
      <c r="T61" s="14"/>
      <c r="U61" s="14"/>
      <c r="V61" s="14"/>
    </row>
    <row r="62" spans="8:22">
      <c r="H62" s="19" t="str">
        <f>O55</f>
        <v>Ed</v>
      </c>
      <c r="I62" s="14">
        <v>0.30214517131097668</v>
      </c>
      <c r="J62" s="14">
        <v>0.48295212850692032</v>
      </c>
      <c r="K62" s="14">
        <v>0.4994095767960855</v>
      </c>
      <c r="L62" s="14">
        <v>0.73599703634349078</v>
      </c>
      <c r="M62" s="14">
        <v>-0.38992286246615415</v>
      </c>
      <c r="N62" s="14">
        <v>-1.7227395507156573E-2</v>
      </c>
      <c r="O62" s="14">
        <v>1</v>
      </c>
      <c r="P62" s="14"/>
      <c r="Q62" s="14"/>
      <c r="R62" s="14"/>
      <c r="S62" s="14"/>
      <c r="T62" s="14"/>
      <c r="U62" s="14"/>
      <c r="V62" s="14"/>
    </row>
    <row r="63" spans="8:22">
      <c r="H63" s="19" t="str">
        <f>P55</f>
        <v>U1</v>
      </c>
      <c r="I63" s="14">
        <v>-7.4866253041083422E-2</v>
      </c>
      <c r="J63" s="14">
        <v>-4.3697607883418928E-2</v>
      </c>
      <c r="K63" s="14">
        <v>-5.1711989257958113E-2</v>
      </c>
      <c r="L63" s="14">
        <v>4.4857201655980068E-2</v>
      </c>
      <c r="M63" s="14">
        <v>-7.469031592795496E-3</v>
      </c>
      <c r="N63" s="14">
        <v>-3.8119948320137466E-2</v>
      </c>
      <c r="O63" s="14">
        <v>1.8103454257746003E-2</v>
      </c>
      <c r="P63" s="14">
        <v>1</v>
      </c>
      <c r="Q63" s="14"/>
      <c r="R63" s="14"/>
      <c r="S63" s="14"/>
      <c r="T63" s="14"/>
      <c r="U63" s="14"/>
      <c r="V63" s="14"/>
    </row>
    <row r="64" spans="8:22">
      <c r="H64" s="19" t="str">
        <f>Q55</f>
        <v>U2</v>
      </c>
      <c r="I64" s="14">
        <v>0.16740426098887673</v>
      </c>
      <c r="J64" s="14">
        <v>0.18509304205834662</v>
      </c>
      <c r="K64" s="14">
        <v>0.1692242249801324</v>
      </c>
      <c r="L64" s="14">
        <v>9.2071660129508348E-2</v>
      </c>
      <c r="M64" s="14">
        <v>-6.159247415135595E-2</v>
      </c>
      <c r="N64" s="14">
        <v>0.27042158624590934</v>
      </c>
      <c r="O64" s="14">
        <v>-0.21568155278703982</v>
      </c>
      <c r="P64" s="14">
        <v>0.74592481515410258</v>
      </c>
      <c r="Q64" s="14">
        <v>1</v>
      </c>
      <c r="R64" s="14"/>
      <c r="S64" s="14"/>
      <c r="T64" s="14"/>
      <c r="U64" s="14"/>
      <c r="V64" s="14"/>
    </row>
    <row r="65" spans="8:22">
      <c r="H65" s="19" t="str">
        <f>R55</f>
        <v>LF</v>
      </c>
      <c r="I65" s="14">
        <v>0.17273188382783985</v>
      </c>
      <c r="J65" s="14">
        <v>0.12149319828946394</v>
      </c>
      <c r="K65" s="14">
        <v>0.10634959779233785</v>
      </c>
      <c r="L65" s="14">
        <v>0.29463230904516391</v>
      </c>
      <c r="M65" s="14">
        <v>-0.25008609839601309</v>
      </c>
      <c r="N65" s="14">
        <v>-0.12367221888430451</v>
      </c>
      <c r="O65" s="14">
        <v>0.56117795175701102</v>
      </c>
      <c r="P65" s="14">
        <v>-0.22939968355865181</v>
      </c>
      <c r="Q65" s="14">
        <v>-0.42076248578857239</v>
      </c>
      <c r="R65" s="14">
        <v>1</v>
      </c>
      <c r="S65" s="14"/>
      <c r="T65" s="14"/>
      <c r="U65" s="14"/>
      <c r="V65" s="14"/>
    </row>
    <row r="66" spans="8:22">
      <c r="H66" s="19" t="str">
        <f>S55</f>
        <v>M.F</v>
      </c>
      <c r="I66" s="14">
        <v>0.14816066100992248</v>
      </c>
      <c r="J66" s="14">
        <v>3.3760273942675868E-2</v>
      </c>
      <c r="K66" s="14">
        <v>2.2842504373591244E-2</v>
      </c>
      <c r="L66" s="14">
        <v>0.17960863633333154</v>
      </c>
      <c r="M66" s="14">
        <v>-5.0858257567206341E-2</v>
      </c>
      <c r="N66" s="14">
        <v>-0.41062750196678355</v>
      </c>
      <c r="O66" s="14">
        <v>0.43691491598477367</v>
      </c>
      <c r="P66" s="14">
        <v>0.35189189982213132</v>
      </c>
      <c r="Q66" s="14">
        <v>-1.8691693915984856E-2</v>
      </c>
      <c r="R66" s="14">
        <v>0.51355879017372097</v>
      </c>
      <c r="S66" s="14">
        <v>1</v>
      </c>
      <c r="T66" s="14"/>
      <c r="U66" s="14"/>
      <c r="V66" s="14"/>
    </row>
    <row r="67" spans="8:22">
      <c r="H67" s="19" t="str">
        <f>T55</f>
        <v>Ineq</v>
      </c>
      <c r="I67" s="14">
        <v>-0.1516926542833211</v>
      </c>
      <c r="J67" s="14">
        <v>-0.63050025324784997</v>
      </c>
      <c r="K67" s="14">
        <v>-0.64815182804753324</v>
      </c>
      <c r="L67" s="14">
        <v>-0.8839972757998511</v>
      </c>
      <c r="M67" s="14">
        <v>0.46532192008643369</v>
      </c>
      <c r="N67" s="14">
        <v>-0.12629356529363392</v>
      </c>
      <c r="O67" s="14">
        <v>-0.76865789464885959</v>
      </c>
      <c r="P67" s="14">
        <v>-6.3832178257935607E-2</v>
      </c>
      <c r="Q67" s="14">
        <v>1.5678179620757123E-2</v>
      </c>
      <c r="R67" s="14">
        <v>-0.2698864622749203</v>
      </c>
      <c r="S67" s="14">
        <v>-0.16708869493396183</v>
      </c>
      <c r="T67" s="14">
        <v>1</v>
      </c>
      <c r="U67" s="14"/>
      <c r="V67" s="14"/>
    </row>
    <row r="68" spans="8:22">
      <c r="H68" s="19" t="str">
        <f>U55</f>
        <v>Time</v>
      </c>
      <c r="I68" s="14">
        <v>0.14257760646872492</v>
      </c>
      <c r="J68" s="14">
        <v>0.10335774488471297</v>
      </c>
      <c r="K68" s="14">
        <v>7.5626653597118509E-2</v>
      </c>
      <c r="L68" s="14">
        <v>6.4855870292172173E-4</v>
      </c>
      <c r="M68" s="14">
        <v>-0.43624626138768274</v>
      </c>
      <c r="N68" s="14">
        <v>0.46421045962675639</v>
      </c>
      <c r="O68" s="14">
        <v>-0.2539735470559511</v>
      </c>
      <c r="P68" s="14">
        <v>-0.16985283827605244</v>
      </c>
      <c r="Q68" s="14">
        <v>0.10135832704207146</v>
      </c>
      <c r="R68" s="14">
        <v>-0.12364043643328637</v>
      </c>
      <c r="S68" s="14">
        <v>-0.42769737912308703</v>
      </c>
      <c r="T68" s="14">
        <v>0.10182281819011979</v>
      </c>
      <c r="U68" s="14">
        <v>1</v>
      </c>
      <c r="V68" s="14"/>
    </row>
    <row r="69" spans="8:22" ht="15" thickBot="1">
      <c r="H69" s="20" t="str">
        <f>V55</f>
        <v>M</v>
      </c>
      <c r="I69" s="15">
        <v>-5.6234331812722388E-2</v>
      </c>
      <c r="J69" s="15">
        <v>-0.50573689718582127</v>
      </c>
      <c r="K69" s="15">
        <v>-0.51317335643230311</v>
      </c>
      <c r="L69" s="15">
        <v>-0.67005505578595248</v>
      </c>
      <c r="M69" s="15">
        <v>0.36111640806204648</v>
      </c>
      <c r="N69" s="15">
        <v>-0.28063761792221975</v>
      </c>
      <c r="O69" s="15">
        <v>-0.53023964237522858</v>
      </c>
      <c r="P69" s="15">
        <v>-0.22438059933384216</v>
      </c>
      <c r="Q69" s="15">
        <v>-0.24484339039317682</v>
      </c>
      <c r="R69" s="15">
        <v>-0.16094882412570952</v>
      </c>
      <c r="S69" s="15">
        <v>-2.8679931372233885E-2</v>
      </c>
      <c r="T69" s="15">
        <v>0.63921138133257593</v>
      </c>
      <c r="U69" s="15">
        <v>0.11451071900266242</v>
      </c>
      <c r="V69" s="15">
        <v>1</v>
      </c>
    </row>
  </sheetData>
  <conditionalFormatting sqref="H55 I56:V69">
    <cfRule type="expression" dxfId="0" priority="1">
      <formula>OR(H55&gt;0.33, H55&lt;-0.33)</formula>
    </cfRule>
    <cfRule type="expression" priority="2">
      <formula>OR(H55&gt;0.33, H55&lt;-0.33)</formula>
    </cfRule>
  </conditionalFormatting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55AC-DEC7-4427-86F6-24D8AF526941}">
  <dimension ref="A1:X41"/>
  <sheetViews>
    <sheetView topLeftCell="E7" workbookViewId="0">
      <selection activeCell="AA29" sqref="AA29"/>
    </sheetView>
  </sheetViews>
  <sheetFormatPr defaultRowHeight="14.4"/>
  <cols>
    <col min="24" max="24" width="12.21875" customWidth="1"/>
  </cols>
  <sheetData>
    <row r="1" spans="1:23" ht="21">
      <c r="A1" s="22" t="s">
        <v>30</v>
      </c>
      <c r="B1" s="23" t="s">
        <v>27</v>
      </c>
      <c r="C1" s="24" t="s">
        <v>2</v>
      </c>
      <c r="D1" s="24" t="s">
        <v>3</v>
      </c>
      <c r="E1" s="24" t="s">
        <v>9</v>
      </c>
      <c r="F1" s="24" t="s">
        <v>11</v>
      </c>
      <c r="G1" s="24" t="s">
        <v>6</v>
      </c>
      <c r="H1" s="24" t="s">
        <v>1</v>
      </c>
      <c r="I1" s="24" t="s">
        <v>7</v>
      </c>
      <c r="J1" s="24" t="s">
        <v>8</v>
      </c>
      <c r="K1" s="24" t="s">
        <v>4</v>
      </c>
      <c r="L1" s="24" t="s">
        <v>5</v>
      </c>
      <c r="M1" s="24" t="s">
        <v>10</v>
      </c>
      <c r="N1" s="24" t="s">
        <v>12</v>
      </c>
      <c r="O1" s="24" t="s">
        <v>0</v>
      </c>
    </row>
    <row r="2" spans="1:23">
      <c r="A2" s="10">
        <v>791</v>
      </c>
      <c r="B2" s="11">
        <v>2.8980000000000001</v>
      </c>
      <c r="C2" s="1">
        <v>5.8</v>
      </c>
      <c r="D2" s="1">
        <v>5.6</v>
      </c>
      <c r="E2" s="1">
        <v>3940</v>
      </c>
      <c r="F2" s="1">
        <v>8.4601999999999997E-2</v>
      </c>
      <c r="G2" s="1">
        <v>33</v>
      </c>
      <c r="H2" s="1">
        <v>9.1</v>
      </c>
      <c r="I2" s="1">
        <v>0.108</v>
      </c>
      <c r="J2" s="1">
        <v>4.0999999999999996</v>
      </c>
      <c r="K2" s="1">
        <v>0.51</v>
      </c>
      <c r="L2" s="1">
        <v>95</v>
      </c>
      <c r="M2" s="1">
        <v>26.1</v>
      </c>
      <c r="N2" s="1">
        <v>26.2011</v>
      </c>
      <c r="O2" s="1">
        <v>15.1</v>
      </c>
    </row>
    <row r="3" spans="1:23">
      <c r="A3" s="10">
        <v>1635</v>
      </c>
      <c r="B3" s="11">
        <v>3.214</v>
      </c>
      <c r="C3" s="1">
        <v>10.3</v>
      </c>
      <c r="D3" s="1">
        <v>9.5</v>
      </c>
      <c r="E3" s="1">
        <v>5570</v>
      </c>
      <c r="F3" s="1">
        <v>2.9599E-2</v>
      </c>
      <c r="G3" s="1">
        <v>13</v>
      </c>
      <c r="H3" s="1">
        <v>11.3</v>
      </c>
      <c r="I3" s="1">
        <v>9.6000000000000002E-2</v>
      </c>
      <c r="J3" s="1">
        <v>3.6</v>
      </c>
      <c r="K3" s="1">
        <v>0.58299999999999996</v>
      </c>
      <c r="L3" s="1">
        <v>101.2</v>
      </c>
      <c r="M3" s="1">
        <v>19.399999999999999</v>
      </c>
      <c r="N3" s="1">
        <v>25.299900000000001</v>
      </c>
      <c r="O3" s="1">
        <v>14.3</v>
      </c>
    </row>
    <row r="4" spans="1:23">
      <c r="A4" s="10">
        <v>578</v>
      </c>
      <c r="B4" s="11">
        <v>2.762</v>
      </c>
      <c r="C4" s="1">
        <v>4.5</v>
      </c>
      <c r="D4" s="1">
        <v>4.4000000000000004</v>
      </c>
      <c r="E4" s="1">
        <v>3180</v>
      </c>
      <c r="F4" s="1">
        <v>8.3401000000000003E-2</v>
      </c>
      <c r="G4" s="1">
        <v>18</v>
      </c>
      <c r="H4" s="1">
        <v>8.9</v>
      </c>
      <c r="I4" s="1">
        <v>9.4E-2</v>
      </c>
      <c r="J4" s="1">
        <v>3.3</v>
      </c>
      <c r="K4" s="1">
        <v>0.53300000000000003</v>
      </c>
      <c r="L4" s="1">
        <v>96.9</v>
      </c>
      <c r="M4" s="1">
        <v>25</v>
      </c>
      <c r="N4" s="1">
        <v>24.300599999999999</v>
      </c>
      <c r="O4" s="1">
        <v>14.2</v>
      </c>
    </row>
    <row r="5" spans="1:23">
      <c r="A5" s="10">
        <v>1969</v>
      </c>
      <c r="B5" s="11">
        <v>3.294</v>
      </c>
      <c r="C5" s="1">
        <v>14.9</v>
      </c>
      <c r="D5" s="1">
        <v>14.1</v>
      </c>
      <c r="E5" s="1">
        <v>6730</v>
      </c>
      <c r="F5" s="1">
        <v>1.5800999999999999E-2</v>
      </c>
      <c r="G5" s="1">
        <v>157</v>
      </c>
      <c r="H5" s="1">
        <v>12.1</v>
      </c>
      <c r="I5" s="1">
        <v>0.10199999999999999</v>
      </c>
      <c r="J5" s="1">
        <v>3.9</v>
      </c>
      <c r="K5" s="1">
        <v>0.57699999999999996</v>
      </c>
      <c r="L5" s="1">
        <v>99.4</v>
      </c>
      <c r="M5" s="1">
        <v>16.7</v>
      </c>
      <c r="N5" s="1">
        <v>29.901199999999999</v>
      </c>
      <c r="O5" s="1">
        <v>13.6</v>
      </c>
    </row>
    <row r="6" spans="1:23">
      <c r="A6" s="10">
        <v>1234</v>
      </c>
      <c r="B6" s="11">
        <v>3.0910000000000002</v>
      </c>
      <c r="C6" s="1">
        <v>10.9</v>
      </c>
      <c r="D6" s="1">
        <v>10.1</v>
      </c>
      <c r="E6" s="1">
        <v>5780</v>
      </c>
      <c r="F6" s="1">
        <v>4.1398999999999998E-2</v>
      </c>
      <c r="G6" s="1">
        <v>18</v>
      </c>
      <c r="H6" s="1">
        <v>12.1</v>
      </c>
      <c r="I6" s="1">
        <v>9.0999999999999998E-2</v>
      </c>
      <c r="J6" s="1">
        <v>2</v>
      </c>
      <c r="K6" s="1">
        <v>0.59099999999999997</v>
      </c>
      <c r="L6" s="1">
        <v>98.5</v>
      </c>
      <c r="M6" s="1">
        <v>17.399999999999999</v>
      </c>
      <c r="N6" s="1">
        <v>21.299800000000001</v>
      </c>
      <c r="O6" s="1">
        <v>14.1</v>
      </c>
      <c r="T6" t="s">
        <v>89</v>
      </c>
    </row>
    <row r="7" spans="1:23" ht="21">
      <c r="A7" s="10">
        <v>682</v>
      </c>
      <c r="B7" s="11">
        <v>2.8340000000000001</v>
      </c>
      <c r="C7" s="1">
        <v>11.8</v>
      </c>
      <c r="D7" s="1">
        <v>11.5</v>
      </c>
      <c r="E7" s="1">
        <v>6890</v>
      </c>
      <c r="F7" s="1">
        <v>3.4201000000000002E-2</v>
      </c>
      <c r="G7" s="1">
        <v>25</v>
      </c>
      <c r="H7" s="1">
        <v>11</v>
      </c>
      <c r="I7" s="1">
        <v>8.4000000000000005E-2</v>
      </c>
      <c r="J7" s="1">
        <v>2.9</v>
      </c>
      <c r="K7" s="1">
        <v>0.54700000000000004</v>
      </c>
      <c r="L7" s="1">
        <v>96.4</v>
      </c>
      <c r="M7" s="1">
        <v>12.6</v>
      </c>
      <c r="N7" s="1">
        <v>20.999500000000001</v>
      </c>
      <c r="O7" s="1">
        <v>12.1</v>
      </c>
      <c r="R7" s="23" t="s">
        <v>27</v>
      </c>
      <c r="S7" s="24" t="s">
        <v>2</v>
      </c>
      <c r="T7" s="28" t="s">
        <v>3</v>
      </c>
      <c r="U7" s="24" t="s">
        <v>9</v>
      </c>
      <c r="V7" s="24" t="s">
        <v>11</v>
      </c>
      <c r="W7" s="24" t="s">
        <v>6</v>
      </c>
    </row>
    <row r="8" spans="1:23">
      <c r="A8" s="10">
        <v>963</v>
      </c>
      <c r="B8" s="11">
        <v>2.984</v>
      </c>
      <c r="C8" s="1">
        <v>8.1999999999999993</v>
      </c>
      <c r="D8" s="1">
        <v>7.9</v>
      </c>
      <c r="E8" s="1">
        <v>6200</v>
      </c>
      <c r="F8" s="1">
        <v>4.2099999999999999E-2</v>
      </c>
      <c r="G8" s="1">
        <v>4</v>
      </c>
      <c r="H8" s="1">
        <v>11.1</v>
      </c>
      <c r="I8" s="1">
        <v>9.7000000000000003E-2</v>
      </c>
      <c r="J8" s="1">
        <v>3.8</v>
      </c>
      <c r="K8" s="1">
        <v>0.51900000000000002</v>
      </c>
      <c r="L8" s="1">
        <v>98.2</v>
      </c>
      <c r="M8" s="1">
        <v>16.8</v>
      </c>
      <c r="N8" s="1">
        <v>20.699300000000001</v>
      </c>
      <c r="O8" s="1">
        <v>12.7</v>
      </c>
      <c r="R8" s="11">
        <v>2.8980000000000001</v>
      </c>
      <c r="S8" s="1">
        <v>5.8</v>
      </c>
      <c r="T8" s="29">
        <v>5.6</v>
      </c>
      <c r="U8" s="1">
        <v>3940</v>
      </c>
      <c r="V8" s="1">
        <v>8.4601999999999997E-2</v>
      </c>
      <c r="W8" s="1">
        <v>33</v>
      </c>
    </row>
    <row r="9" spans="1:23">
      <c r="A9" s="10">
        <v>1555</v>
      </c>
      <c r="B9" s="11">
        <v>3.1920000000000002</v>
      </c>
      <c r="C9" s="1">
        <v>11.5</v>
      </c>
      <c r="D9" s="1">
        <v>10.9</v>
      </c>
      <c r="E9" s="1">
        <v>4720</v>
      </c>
      <c r="F9" s="1">
        <v>4.0099000000000003E-2</v>
      </c>
      <c r="G9" s="1">
        <v>50</v>
      </c>
      <c r="H9" s="1">
        <v>10.9</v>
      </c>
      <c r="I9" s="1">
        <v>7.9000000000000001E-2</v>
      </c>
      <c r="J9" s="1">
        <v>3.5</v>
      </c>
      <c r="K9" s="1">
        <v>0.54200000000000004</v>
      </c>
      <c r="L9" s="1">
        <v>96.9</v>
      </c>
      <c r="M9" s="1">
        <v>20.6</v>
      </c>
      <c r="N9" s="1">
        <v>24.598800000000001</v>
      </c>
      <c r="O9" s="1">
        <v>13.1</v>
      </c>
      <c r="R9" s="11">
        <v>3.214</v>
      </c>
      <c r="S9" s="1">
        <v>10.3</v>
      </c>
      <c r="T9" s="29">
        <v>9.5</v>
      </c>
      <c r="U9" s="1">
        <v>5570</v>
      </c>
      <c r="V9" s="1">
        <v>2.9599E-2</v>
      </c>
      <c r="W9" s="1">
        <v>13</v>
      </c>
    </row>
    <row r="10" spans="1:23">
      <c r="A10" s="10">
        <v>856</v>
      </c>
      <c r="B10" s="11">
        <v>2.9319999999999999</v>
      </c>
      <c r="C10" s="1">
        <v>6.5</v>
      </c>
      <c r="D10" s="1">
        <v>6.2</v>
      </c>
      <c r="E10" s="1">
        <v>4210</v>
      </c>
      <c r="F10" s="1">
        <v>7.1696999999999997E-2</v>
      </c>
      <c r="G10" s="1">
        <v>39</v>
      </c>
      <c r="H10" s="1">
        <v>9</v>
      </c>
      <c r="I10" s="1">
        <v>8.1000000000000003E-2</v>
      </c>
      <c r="J10" s="1">
        <v>2.8</v>
      </c>
      <c r="K10" s="1">
        <v>0.55300000000000005</v>
      </c>
      <c r="L10" s="1">
        <v>95.5</v>
      </c>
      <c r="M10" s="1">
        <v>23.9</v>
      </c>
      <c r="N10" s="1">
        <v>29.400099999999998</v>
      </c>
      <c r="O10" s="1">
        <v>15.7</v>
      </c>
      <c r="R10" s="11">
        <v>2.762</v>
      </c>
      <c r="S10" s="1">
        <v>4.5</v>
      </c>
      <c r="T10" s="29">
        <v>4.4000000000000004</v>
      </c>
      <c r="U10" s="1">
        <v>3180</v>
      </c>
      <c r="V10" s="1">
        <v>8.3401000000000003E-2</v>
      </c>
      <c r="W10" s="1">
        <v>18</v>
      </c>
    </row>
    <row r="11" spans="1:23">
      <c r="A11" s="10">
        <v>705</v>
      </c>
      <c r="B11" s="11">
        <v>2.8479999999999999</v>
      </c>
      <c r="C11" s="1">
        <v>7.1</v>
      </c>
      <c r="D11" s="1">
        <v>6.8</v>
      </c>
      <c r="E11" s="1">
        <v>5260</v>
      </c>
      <c r="F11" s="1">
        <v>4.4498000000000003E-2</v>
      </c>
      <c r="G11" s="1">
        <v>7</v>
      </c>
      <c r="H11" s="1">
        <v>11.8</v>
      </c>
      <c r="I11" s="1">
        <v>0.1</v>
      </c>
      <c r="J11" s="1">
        <v>2.4</v>
      </c>
      <c r="K11" s="1">
        <v>0.63200000000000001</v>
      </c>
      <c r="L11" s="1">
        <v>102.9</v>
      </c>
      <c r="M11" s="1">
        <v>17.399999999999999</v>
      </c>
      <c r="N11" s="1">
        <v>19.599399999999999</v>
      </c>
      <c r="O11" s="1">
        <v>14</v>
      </c>
      <c r="R11" s="11">
        <v>3.294</v>
      </c>
      <c r="S11" s="1">
        <v>14.9</v>
      </c>
      <c r="T11" s="29">
        <v>14.1</v>
      </c>
      <c r="U11" s="1">
        <v>6730</v>
      </c>
      <c r="V11" s="1">
        <v>1.5800999999999999E-2</v>
      </c>
      <c r="W11" s="1">
        <v>157</v>
      </c>
    </row>
    <row r="12" spans="1:23">
      <c r="A12" s="10">
        <v>1674</v>
      </c>
      <c r="B12" s="11">
        <v>3.2240000000000002</v>
      </c>
      <c r="C12" s="1">
        <v>12.1</v>
      </c>
      <c r="D12" s="1">
        <v>11.6</v>
      </c>
      <c r="E12" s="1">
        <v>6570</v>
      </c>
      <c r="F12" s="1">
        <v>1.6201E-2</v>
      </c>
      <c r="G12" s="1">
        <v>101</v>
      </c>
      <c r="H12" s="1">
        <v>10.5</v>
      </c>
      <c r="I12" s="1">
        <v>7.6999999999999999E-2</v>
      </c>
      <c r="J12" s="1">
        <v>3.5</v>
      </c>
      <c r="K12" s="1">
        <v>0.57999999999999996</v>
      </c>
      <c r="L12" s="1">
        <v>96.6</v>
      </c>
      <c r="M12" s="1">
        <v>17</v>
      </c>
      <c r="N12" s="1">
        <v>41.6</v>
      </c>
      <c r="O12" s="1">
        <v>12.4</v>
      </c>
      <c r="R12" s="11">
        <v>3.0910000000000002</v>
      </c>
      <c r="S12" s="1">
        <v>10.9</v>
      </c>
      <c r="T12" s="29">
        <v>10.1</v>
      </c>
      <c r="U12" s="1">
        <v>5780</v>
      </c>
      <c r="V12" s="1">
        <v>4.1398999999999998E-2</v>
      </c>
      <c r="W12" s="1">
        <v>18</v>
      </c>
    </row>
    <row r="13" spans="1:23">
      <c r="A13" s="10">
        <v>849</v>
      </c>
      <c r="B13" s="11">
        <v>2.9289999999999998</v>
      </c>
      <c r="C13" s="1">
        <v>7.5</v>
      </c>
      <c r="D13" s="1">
        <v>7.1</v>
      </c>
      <c r="E13" s="1">
        <v>5800</v>
      </c>
      <c r="F13" s="1">
        <v>3.1201E-2</v>
      </c>
      <c r="G13" s="1">
        <v>47</v>
      </c>
      <c r="H13" s="1">
        <v>10.8</v>
      </c>
      <c r="I13" s="1">
        <v>8.3000000000000004E-2</v>
      </c>
      <c r="J13" s="1">
        <v>3.1</v>
      </c>
      <c r="K13" s="1">
        <v>0.59499999999999997</v>
      </c>
      <c r="L13" s="1">
        <v>97.2</v>
      </c>
      <c r="M13" s="1">
        <v>17.2</v>
      </c>
      <c r="N13" s="1">
        <v>34.298400000000001</v>
      </c>
      <c r="O13" s="1">
        <v>13.4</v>
      </c>
      <c r="R13" s="11">
        <v>2.8340000000000001</v>
      </c>
      <c r="S13" s="1">
        <v>11.8</v>
      </c>
      <c r="T13" s="29">
        <v>11.5</v>
      </c>
      <c r="U13" s="1">
        <v>6890</v>
      </c>
      <c r="V13" s="1">
        <v>3.4201000000000002E-2</v>
      </c>
      <c r="W13" s="1">
        <v>25</v>
      </c>
    </row>
    <row r="14" spans="1:23">
      <c r="A14" s="10">
        <v>511</v>
      </c>
      <c r="B14" s="11">
        <v>2.7080000000000002</v>
      </c>
      <c r="C14" s="1">
        <v>6.7</v>
      </c>
      <c r="D14" s="1">
        <v>6</v>
      </c>
      <c r="E14" s="1">
        <v>5070</v>
      </c>
      <c r="F14" s="1">
        <v>4.5302000000000002E-2</v>
      </c>
      <c r="G14" s="1">
        <v>28</v>
      </c>
      <c r="H14" s="1">
        <v>11.3</v>
      </c>
      <c r="I14" s="1">
        <v>7.6999999999999999E-2</v>
      </c>
      <c r="J14" s="1">
        <v>2.5</v>
      </c>
      <c r="K14" s="1">
        <v>0.624</v>
      </c>
      <c r="L14" s="1">
        <v>97.2</v>
      </c>
      <c r="M14" s="1">
        <v>20.6</v>
      </c>
      <c r="N14" s="1">
        <v>36.299300000000002</v>
      </c>
      <c r="O14" s="1">
        <v>12.8</v>
      </c>
      <c r="R14" s="11">
        <v>2.984</v>
      </c>
      <c r="S14" s="1">
        <v>8.1999999999999993</v>
      </c>
      <c r="T14" s="29">
        <v>7.9</v>
      </c>
      <c r="U14" s="1">
        <v>6200</v>
      </c>
      <c r="V14" s="1">
        <v>4.2099999999999999E-2</v>
      </c>
      <c r="W14" s="1">
        <v>4</v>
      </c>
    </row>
    <row r="15" spans="1:23">
      <c r="A15" s="10">
        <v>664</v>
      </c>
      <c r="B15" s="11">
        <v>2.8220000000000001</v>
      </c>
      <c r="C15" s="1">
        <v>6.2</v>
      </c>
      <c r="D15" s="1">
        <v>6.1</v>
      </c>
      <c r="E15" s="1">
        <v>5290</v>
      </c>
      <c r="F15" s="1">
        <v>5.3199999999999997E-2</v>
      </c>
      <c r="G15" s="1">
        <v>22</v>
      </c>
      <c r="H15" s="1">
        <v>11.7</v>
      </c>
      <c r="I15" s="1">
        <v>7.6999999999999999E-2</v>
      </c>
      <c r="J15" s="1">
        <v>2.7</v>
      </c>
      <c r="K15" s="1">
        <v>0.59499999999999997</v>
      </c>
      <c r="L15" s="1">
        <v>98.6</v>
      </c>
      <c r="M15" s="1">
        <v>19</v>
      </c>
      <c r="N15" s="1">
        <v>21.501000000000001</v>
      </c>
      <c r="O15" s="1">
        <v>13.5</v>
      </c>
      <c r="R15" s="11">
        <v>3.1920000000000002</v>
      </c>
      <c r="S15" s="1">
        <v>11.5</v>
      </c>
      <c r="T15" s="29">
        <v>10.9</v>
      </c>
      <c r="U15" s="1">
        <v>4720</v>
      </c>
      <c r="V15" s="1">
        <v>4.0099000000000003E-2</v>
      </c>
      <c r="W15" s="1">
        <v>50</v>
      </c>
    </row>
    <row r="16" spans="1:23">
      <c r="A16" s="10">
        <v>798</v>
      </c>
      <c r="B16" s="11">
        <v>2.9020000000000001</v>
      </c>
      <c r="C16" s="1">
        <v>5.7</v>
      </c>
      <c r="D16" s="1">
        <v>5.3</v>
      </c>
      <c r="E16" s="1">
        <v>4050</v>
      </c>
      <c r="F16" s="1">
        <v>6.9099999999999995E-2</v>
      </c>
      <c r="G16" s="1">
        <v>30</v>
      </c>
      <c r="H16" s="1">
        <v>8.6999999999999993</v>
      </c>
      <c r="I16" s="1">
        <v>9.1999999999999998E-2</v>
      </c>
      <c r="J16" s="1">
        <v>4.3</v>
      </c>
      <c r="K16" s="1">
        <v>0.53</v>
      </c>
      <c r="L16" s="1">
        <v>98.6</v>
      </c>
      <c r="M16" s="1">
        <v>26.4</v>
      </c>
      <c r="N16" s="1">
        <v>22.700800000000001</v>
      </c>
      <c r="O16" s="1">
        <v>15.2</v>
      </c>
      <c r="R16" s="11">
        <v>2.9319999999999999</v>
      </c>
      <c r="S16" s="1">
        <v>6.5</v>
      </c>
      <c r="T16" s="29">
        <v>6.2</v>
      </c>
      <c r="U16" s="1">
        <v>4210</v>
      </c>
      <c r="V16" s="1">
        <v>7.1696999999999997E-2</v>
      </c>
      <c r="W16" s="1">
        <v>39</v>
      </c>
    </row>
    <row r="17" spans="1:24">
      <c r="A17" s="10">
        <v>946</v>
      </c>
      <c r="B17" s="11">
        <v>2.976</v>
      </c>
      <c r="C17" s="1">
        <v>8.1</v>
      </c>
      <c r="D17" s="1">
        <v>7.7</v>
      </c>
      <c r="E17" s="1">
        <v>4270</v>
      </c>
      <c r="F17" s="1">
        <v>5.2098999999999999E-2</v>
      </c>
      <c r="G17" s="1">
        <v>33</v>
      </c>
      <c r="H17" s="1">
        <v>8.8000000000000007</v>
      </c>
      <c r="I17" s="1">
        <v>0.11600000000000001</v>
      </c>
      <c r="J17" s="1">
        <v>4.7</v>
      </c>
      <c r="K17" s="1">
        <v>0.497</v>
      </c>
      <c r="L17" s="1">
        <v>95.6</v>
      </c>
      <c r="M17" s="1">
        <v>24.7</v>
      </c>
      <c r="N17" s="1">
        <v>26.0991</v>
      </c>
      <c r="O17" s="1">
        <v>14.2</v>
      </c>
      <c r="R17" s="11">
        <v>2.8479999999999999</v>
      </c>
      <c r="S17" s="1">
        <v>7.1</v>
      </c>
      <c r="T17" s="29">
        <v>6.8</v>
      </c>
      <c r="U17" s="1">
        <v>5260</v>
      </c>
      <c r="V17" s="1">
        <v>4.4498000000000003E-2</v>
      </c>
      <c r="W17" s="1">
        <v>7</v>
      </c>
    </row>
    <row r="18" spans="1:24">
      <c r="A18" s="10">
        <v>539</v>
      </c>
      <c r="B18" s="11">
        <v>2.7320000000000002</v>
      </c>
      <c r="C18" s="1">
        <v>6.6</v>
      </c>
      <c r="D18" s="1">
        <v>6.3</v>
      </c>
      <c r="E18" s="1">
        <v>4870</v>
      </c>
      <c r="F18" s="1">
        <v>7.6299000000000006E-2</v>
      </c>
      <c r="G18" s="1">
        <v>10</v>
      </c>
      <c r="H18" s="1">
        <v>11</v>
      </c>
      <c r="I18" s="1">
        <v>0.114</v>
      </c>
      <c r="J18" s="1">
        <v>3.5</v>
      </c>
      <c r="K18" s="1">
        <v>0.53700000000000003</v>
      </c>
      <c r="L18" s="1">
        <v>97.7</v>
      </c>
      <c r="M18" s="1">
        <v>16.600000000000001</v>
      </c>
      <c r="N18" s="1">
        <v>19.100200000000001</v>
      </c>
      <c r="O18" s="1">
        <v>14.3</v>
      </c>
    </row>
    <row r="19" spans="1:24">
      <c r="A19" s="10">
        <v>929</v>
      </c>
      <c r="B19" s="11">
        <v>2.968</v>
      </c>
      <c r="C19" s="1">
        <v>12.3</v>
      </c>
      <c r="D19" s="1">
        <v>11.5</v>
      </c>
      <c r="E19" s="1">
        <v>6310</v>
      </c>
      <c r="F19" s="1">
        <v>0.11980399999999999</v>
      </c>
      <c r="G19" s="1">
        <v>31</v>
      </c>
      <c r="H19" s="1">
        <v>10.4</v>
      </c>
      <c r="I19" s="1">
        <v>8.8999999999999996E-2</v>
      </c>
      <c r="J19" s="1">
        <v>3.4</v>
      </c>
      <c r="K19" s="1">
        <v>0.53700000000000003</v>
      </c>
      <c r="L19" s="1">
        <v>97.8</v>
      </c>
      <c r="M19" s="1">
        <v>16.5</v>
      </c>
      <c r="N19" s="1">
        <v>18.1996</v>
      </c>
      <c r="O19" s="1">
        <v>13.5</v>
      </c>
    </row>
    <row r="20" spans="1:24" ht="21">
      <c r="A20" s="10">
        <v>750</v>
      </c>
      <c r="B20" s="11">
        <v>2.875</v>
      </c>
      <c r="C20" s="1">
        <v>12.8</v>
      </c>
      <c r="D20" s="1">
        <v>12.8</v>
      </c>
      <c r="E20" s="1">
        <v>6270</v>
      </c>
      <c r="F20" s="1">
        <v>1.9099000000000001E-2</v>
      </c>
      <c r="G20" s="1">
        <v>51</v>
      </c>
      <c r="H20" s="1">
        <v>11.6</v>
      </c>
      <c r="I20" s="1">
        <v>7.8E-2</v>
      </c>
      <c r="J20" s="1">
        <v>3.4</v>
      </c>
      <c r="K20" s="1">
        <v>0.53600000000000003</v>
      </c>
      <c r="L20" s="1">
        <v>93.4</v>
      </c>
      <c r="M20" s="1">
        <v>13.5</v>
      </c>
      <c r="N20" s="1">
        <v>24.9008</v>
      </c>
      <c r="O20" s="1">
        <v>13</v>
      </c>
      <c r="Q20" s="23" t="s">
        <v>27</v>
      </c>
      <c r="R20" s="24" t="s">
        <v>2</v>
      </c>
      <c r="S20" s="24" t="s">
        <v>9</v>
      </c>
      <c r="T20" s="24" t="s">
        <v>11</v>
      </c>
      <c r="U20" s="24" t="s">
        <v>1</v>
      </c>
      <c r="V20" s="31" t="s">
        <v>10</v>
      </c>
      <c r="W20" s="31" t="s">
        <v>0</v>
      </c>
      <c r="X20" s="30" t="s">
        <v>66</v>
      </c>
    </row>
    <row r="21" spans="1:24">
      <c r="A21" s="10">
        <v>1225</v>
      </c>
      <c r="B21" s="11">
        <v>3.0880000000000001</v>
      </c>
      <c r="C21" s="1">
        <v>11.3</v>
      </c>
      <c r="D21" s="1">
        <v>10.5</v>
      </c>
      <c r="E21" s="1">
        <v>6260</v>
      </c>
      <c r="F21" s="1">
        <v>3.4800999999999999E-2</v>
      </c>
      <c r="G21" s="1">
        <v>78</v>
      </c>
      <c r="H21" s="1">
        <v>10.8</v>
      </c>
      <c r="I21" s="1">
        <v>0.13</v>
      </c>
      <c r="J21" s="1">
        <v>5.8</v>
      </c>
      <c r="K21" s="1">
        <v>0.56699999999999995</v>
      </c>
      <c r="L21" s="1">
        <v>98.5</v>
      </c>
      <c r="M21" s="1">
        <v>16.600000000000001</v>
      </c>
      <c r="N21" s="1">
        <v>26.401</v>
      </c>
      <c r="O21" s="1">
        <v>12.5</v>
      </c>
      <c r="Q21" s="59">
        <v>2.8980000000000001</v>
      </c>
      <c r="R21" s="32">
        <v>5.8</v>
      </c>
      <c r="S21" s="32">
        <v>3940</v>
      </c>
      <c r="T21" s="32">
        <v>8.4601999999999997E-2</v>
      </c>
      <c r="U21" s="32">
        <v>9.1</v>
      </c>
      <c r="V21" s="32">
        <v>26.1</v>
      </c>
      <c r="W21" s="32">
        <v>15.1</v>
      </c>
      <c r="X21" s="17">
        <f>R21*V21</f>
        <v>151.38</v>
      </c>
    </row>
    <row r="22" spans="1:24">
      <c r="A22" s="10">
        <v>742</v>
      </c>
      <c r="B22" s="11">
        <v>2.87</v>
      </c>
      <c r="C22" s="1">
        <v>7.4</v>
      </c>
      <c r="D22" s="1">
        <v>6.7</v>
      </c>
      <c r="E22" s="1">
        <v>5570</v>
      </c>
      <c r="F22" s="1">
        <v>2.2800000000000001E-2</v>
      </c>
      <c r="G22" s="1">
        <v>34</v>
      </c>
      <c r="H22" s="1">
        <v>10.8</v>
      </c>
      <c r="I22" s="1">
        <v>0.10199999999999999</v>
      </c>
      <c r="J22" s="1">
        <v>3.3</v>
      </c>
      <c r="K22" s="1">
        <v>0.60199999999999998</v>
      </c>
      <c r="L22" s="1">
        <v>98.4</v>
      </c>
      <c r="M22" s="1">
        <v>19.5</v>
      </c>
      <c r="N22" s="1">
        <v>37.599800000000002</v>
      </c>
      <c r="O22" s="1">
        <v>12.6</v>
      </c>
      <c r="Q22" s="59">
        <v>3.214</v>
      </c>
      <c r="R22" s="32">
        <v>10.3</v>
      </c>
      <c r="S22" s="32">
        <v>5570</v>
      </c>
      <c r="T22" s="32">
        <v>2.9599E-2</v>
      </c>
      <c r="U22" s="32">
        <v>11.3</v>
      </c>
      <c r="V22" s="32">
        <v>19.399999999999999</v>
      </c>
      <c r="W22" s="32">
        <v>14.3</v>
      </c>
      <c r="X22" s="17">
        <f>R22*V22</f>
        <v>199.82</v>
      </c>
    </row>
    <row r="23" spans="1:24">
      <c r="A23" s="10">
        <v>439</v>
      </c>
      <c r="B23" s="11">
        <v>2.6419999999999999</v>
      </c>
      <c r="C23" s="1">
        <v>4.7</v>
      </c>
      <c r="D23" s="1">
        <v>4.4000000000000004</v>
      </c>
      <c r="E23" s="1">
        <v>2880</v>
      </c>
      <c r="F23" s="1">
        <v>8.9501999999999998E-2</v>
      </c>
      <c r="G23" s="1">
        <v>22</v>
      </c>
      <c r="H23" s="1">
        <v>8.9</v>
      </c>
      <c r="I23" s="1">
        <v>9.7000000000000003E-2</v>
      </c>
      <c r="J23" s="1">
        <v>3.4</v>
      </c>
      <c r="K23" s="1">
        <v>0.51200000000000001</v>
      </c>
      <c r="L23" s="1">
        <v>96.2</v>
      </c>
      <c r="M23" s="1">
        <v>27.6</v>
      </c>
      <c r="N23" s="1">
        <v>37.099400000000003</v>
      </c>
      <c r="O23" s="1">
        <v>15.7</v>
      </c>
      <c r="Q23" s="59">
        <v>2.762</v>
      </c>
      <c r="R23" s="32">
        <v>4.5</v>
      </c>
      <c r="S23" s="32">
        <v>3180</v>
      </c>
      <c r="T23" s="32">
        <v>8.3401000000000003E-2</v>
      </c>
      <c r="U23" s="32">
        <v>8.9</v>
      </c>
      <c r="V23" s="32">
        <v>25</v>
      </c>
      <c r="W23" s="32">
        <v>14.2</v>
      </c>
      <c r="X23" s="17">
        <f t="shared" ref="X23:X32" si="0">R23*V23</f>
        <v>112.5</v>
      </c>
    </row>
    <row r="24" spans="1:24">
      <c r="A24" s="10">
        <v>1216</v>
      </c>
      <c r="B24" s="11">
        <v>3.085</v>
      </c>
      <c r="C24" s="1">
        <v>8.6999999999999993</v>
      </c>
      <c r="D24" s="1">
        <v>8.3000000000000007</v>
      </c>
      <c r="E24" s="1">
        <v>5130</v>
      </c>
      <c r="F24" s="1">
        <v>3.0700000000000002E-2</v>
      </c>
      <c r="G24" s="1">
        <v>43</v>
      </c>
      <c r="H24" s="1">
        <v>9.6</v>
      </c>
      <c r="I24" s="1">
        <v>8.3000000000000004E-2</v>
      </c>
      <c r="J24" s="1">
        <v>3.2</v>
      </c>
      <c r="K24" s="1">
        <v>0.56399999999999995</v>
      </c>
      <c r="L24" s="1">
        <v>95.3</v>
      </c>
      <c r="M24" s="1">
        <v>22.7</v>
      </c>
      <c r="N24" s="1">
        <v>25.198899999999998</v>
      </c>
      <c r="O24" s="1">
        <v>13.2</v>
      </c>
      <c r="Q24" s="59">
        <v>3.294</v>
      </c>
      <c r="R24" s="32">
        <v>14.9</v>
      </c>
      <c r="S24" s="32">
        <v>6730</v>
      </c>
      <c r="T24" s="32">
        <v>1.5800999999999999E-2</v>
      </c>
      <c r="U24" s="32">
        <v>12.1</v>
      </c>
      <c r="V24" s="32">
        <v>16.7</v>
      </c>
      <c r="W24" s="32">
        <v>13.6</v>
      </c>
      <c r="X24" s="17">
        <f t="shared" si="0"/>
        <v>248.82999999999998</v>
      </c>
    </row>
    <row r="25" spans="1:24">
      <c r="A25" s="10">
        <v>968</v>
      </c>
      <c r="B25" s="11">
        <v>2.9860000000000002</v>
      </c>
      <c r="C25" s="1">
        <v>7.8</v>
      </c>
      <c r="D25" s="1">
        <v>7.3</v>
      </c>
      <c r="E25" s="1">
        <v>5400</v>
      </c>
      <c r="F25" s="1">
        <v>4.1598000000000003E-2</v>
      </c>
      <c r="G25" s="1">
        <v>7</v>
      </c>
      <c r="H25" s="1">
        <v>11.6</v>
      </c>
      <c r="I25" s="1">
        <v>0.14199999999999999</v>
      </c>
      <c r="J25" s="1">
        <v>4.2</v>
      </c>
      <c r="K25" s="1">
        <v>0.57399999999999995</v>
      </c>
      <c r="L25" s="1">
        <v>103.8</v>
      </c>
      <c r="M25" s="1">
        <v>17.600000000000001</v>
      </c>
      <c r="N25" s="1">
        <v>17.600000000000001</v>
      </c>
      <c r="O25" s="1">
        <v>13.1</v>
      </c>
      <c r="Q25" s="59">
        <v>3.0910000000000002</v>
      </c>
      <c r="R25" s="32">
        <v>10.9</v>
      </c>
      <c r="S25" s="32">
        <v>5780</v>
      </c>
      <c r="T25" s="32">
        <v>4.1398999999999998E-2</v>
      </c>
      <c r="U25" s="32">
        <v>12.1</v>
      </c>
      <c r="V25" s="32">
        <v>17.399999999999999</v>
      </c>
      <c r="W25" s="32">
        <v>14.1</v>
      </c>
      <c r="X25" s="17">
        <f t="shared" si="0"/>
        <v>189.66</v>
      </c>
    </row>
    <row r="26" spans="1:24">
      <c r="A26" s="10">
        <v>523</v>
      </c>
      <c r="B26" s="11">
        <v>2.7189999999999999</v>
      </c>
      <c r="C26" s="1">
        <v>6.3</v>
      </c>
      <c r="D26" s="1">
        <v>5.7</v>
      </c>
      <c r="E26" s="1">
        <v>4860</v>
      </c>
      <c r="F26" s="1">
        <v>6.9196999999999995E-2</v>
      </c>
      <c r="G26" s="1">
        <v>14</v>
      </c>
      <c r="H26" s="1">
        <v>11.6</v>
      </c>
      <c r="I26" s="1">
        <v>7.0000000000000007E-2</v>
      </c>
      <c r="J26" s="1">
        <v>2.1</v>
      </c>
      <c r="K26" s="1">
        <v>0.64100000000000001</v>
      </c>
      <c r="L26" s="1">
        <v>98.4</v>
      </c>
      <c r="M26" s="1">
        <v>19.600000000000001</v>
      </c>
      <c r="N26" s="1">
        <v>21.900300000000001</v>
      </c>
      <c r="O26" s="1">
        <v>13</v>
      </c>
      <c r="Q26" s="59">
        <v>2.8340000000000001</v>
      </c>
      <c r="R26" s="32">
        <v>11.8</v>
      </c>
      <c r="S26" s="32">
        <v>6890</v>
      </c>
      <c r="T26" s="32">
        <v>3.4201000000000002E-2</v>
      </c>
      <c r="U26" s="32">
        <v>11</v>
      </c>
      <c r="V26" s="32">
        <v>12.6</v>
      </c>
      <c r="W26" s="32">
        <v>12.1</v>
      </c>
      <c r="X26" s="17">
        <f t="shared" si="0"/>
        <v>148.68</v>
      </c>
    </row>
    <row r="27" spans="1:24">
      <c r="A27" s="10">
        <v>1993</v>
      </c>
      <c r="B27" s="11">
        <v>3.3</v>
      </c>
      <c r="C27" s="1">
        <v>16</v>
      </c>
      <c r="D27" s="1">
        <v>14.3</v>
      </c>
      <c r="E27" s="1">
        <v>6740</v>
      </c>
      <c r="F27" s="1">
        <v>4.1697999999999999E-2</v>
      </c>
      <c r="G27" s="1">
        <v>3</v>
      </c>
      <c r="H27" s="1">
        <v>12.1</v>
      </c>
      <c r="I27" s="1">
        <v>0.10199999999999999</v>
      </c>
      <c r="J27" s="1">
        <v>4.0999999999999996</v>
      </c>
      <c r="K27" s="1">
        <v>0.63100000000000001</v>
      </c>
      <c r="L27" s="1">
        <v>107.1</v>
      </c>
      <c r="M27" s="1">
        <v>15.2</v>
      </c>
      <c r="N27" s="1">
        <v>22.1005</v>
      </c>
      <c r="O27" s="1">
        <v>13.1</v>
      </c>
      <c r="Q27" s="59">
        <v>2.984</v>
      </c>
      <c r="R27" s="32">
        <v>8.1999999999999993</v>
      </c>
      <c r="S27" s="32">
        <v>6200</v>
      </c>
      <c r="T27" s="32">
        <v>4.2099999999999999E-2</v>
      </c>
      <c r="U27" s="32">
        <v>11.1</v>
      </c>
      <c r="V27" s="32">
        <v>16.8</v>
      </c>
      <c r="W27" s="32">
        <v>12.7</v>
      </c>
      <c r="X27" s="17">
        <f t="shared" si="0"/>
        <v>137.76</v>
      </c>
    </row>
    <row r="28" spans="1:24">
      <c r="A28" s="10">
        <v>342</v>
      </c>
      <c r="B28" s="11">
        <v>2.5339999999999998</v>
      </c>
      <c r="C28" s="1">
        <v>6.9</v>
      </c>
      <c r="D28" s="1">
        <v>7.1</v>
      </c>
      <c r="E28" s="1">
        <v>5640</v>
      </c>
      <c r="F28" s="1">
        <v>3.6098999999999999E-2</v>
      </c>
      <c r="G28" s="1">
        <v>6</v>
      </c>
      <c r="H28" s="1">
        <v>10.9</v>
      </c>
      <c r="I28" s="1">
        <v>0.08</v>
      </c>
      <c r="J28" s="1">
        <v>2.2000000000000002</v>
      </c>
      <c r="K28" s="1">
        <v>0.54</v>
      </c>
      <c r="L28" s="1">
        <v>96.5</v>
      </c>
      <c r="M28" s="1">
        <v>13.9</v>
      </c>
      <c r="N28" s="1">
        <v>28.4999</v>
      </c>
      <c r="O28" s="1">
        <v>13.5</v>
      </c>
      <c r="Q28" s="59">
        <v>3.1920000000000002</v>
      </c>
      <c r="R28" s="32">
        <v>11.5</v>
      </c>
      <c r="S28" s="32">
        <v>4720</v>
      </c>
      <c r="T28" s="32">
        <v>4.0099000000000003E-2</v>
      </c>
      <c r="U28" s="32">
        <v>10.9</v>
      </c>
      <c r="V28" s="32">
        <v>20.6</v>
      </c>
      <c r="W28" s="32">
        <v>13.1</v>
      </c>
      <c r="X28" s="17">
        <f t="shared" si="0"/>
        <v>236.9</v>
      </c>
    </row>
    <row r="29" spans="1:24">
      <c r="A29" s="10">
        <v>1216</v>
      </c>
      <c r="B29" s="11">
        <v>3.085</v>
      </c>
      <c r="C29" s="1">
        <v>8.1999999999999993</v>
      </c>
      <c r="D29" s="1">
        <v>7.6</v>
      </c>
      <c r="E29" s="1">
        <v>5370</v>
      </c>
      <c r="F29" s="1">
        <v>3.8200999999999999E-2</v>
      </c>
      <c r="G29" s="1">
        <v>10</v>
      </c>
      <c r="H29" s="1">
        <v>11.2</v>
      </c>
      <c r="I29" s="1">
        <v>0.10299999999999999</v>
      </c>
      <c r="J29" s="1">
        <v>2.8</v>
      </c>
      <c r="K29" s="1">
        <v>0.57099999999999995</v>
      </c>
      <c r="L29" s="1">
        <v>101.8</v>
      </c>
      <c r="M29" s="1">
        <v>21.5</v>
      </c>
      <c r="N29" s="1">
        <v>25.800599999999999</v>
      </c>
      <c r="O29" s="1">
        <v>15.2</v>
      </c>
      <c r="Q29" s="59">
        <v>2.9319999999999999</v>
      </c>
      <c r="R29" s="32">
        <v>6.5</v>
      </c>
      <c r="S29" s="32">
        <v>4210</v>
      </c>
      <c r="T29" s="32">
        <v>7.1696999999999997E-2</v>
      </c>
      <c r="U29" s="32">
        <v>9</v>
      </c>
      <c r="V29" s="32">
        <v>23.9</v>
      </c>
      <c r="W29" s="32">
        <v>15.7</v>
      </c>
      <c r="X29" s="17">
        <f t="shared" si="0"/>
        <v>155.35</v>
      </c>
    </row>
    <row r="30" spans="1:24">
      <c r="A30" s="10">
        <v>1043</v>
      </c>
      <c r="B30" s="11">
        <v>3.0179999999999998</v>
      </c>
      <c r="C30" s="1">
        <v>16.600000000000001</v>
      </c>
      <c r="D30" s="1">
        <v>15.7</v>
      </c>
      <c r="E30" s="1">
        <v>6370</v>
      </c>
      <c r="F30" s="1">
        <v>2.3400000000000001E-2</v>
      </c>
      <c r="G30" s="1">
        <v>168</v>
      </c>
      <c r="H30" s="1">
        <v>10.7</v>
      </c>
      <c r="I30" s="1">
        <v>9.1999999999999998E-2</v>
      </c>
      <c r="J30" s="1">
        <v>3.6</v>
      </c>
      <c r="K30" s="1">
        <v>0.52100000000000002</v>
      </c>
      <c r="L30" s="1">
        <v>93.8</v>
      </c>
      <c r="M30" s="1">
        <v>15.4</v>
      </c>
      <c r="N30" s="1">
        <v>36.700899999999997</v>
      </c>
      <c r="O30" s="1">
        <v>11.9</v>
      </c>
      <c r="Q30" s="59">
        <v>2.8479999999999999</v>
      </c>
      <c r="R30" s="32">
        <v>7.1</v>
      </c>
      <c r="S30" s="32">
        <v>5260</v>
      </c>
      <c r="T30" s="32">
        <v>4.4498000000000003E-2</v>
      </c>
      <c r="U30" s="32">
        <v>11.8</v>
      </c>
      <c r="V30" s="32">
        <v>17.399999999999999</v>
      </c>
      <c r="W30" s="32">
        <v>14</v>
      </c>
      <c r="X30" s="17">
        <f t="shared" si="0"/>
        <v>123.53999999999998</v>
      </c>
    </row>
    <row r="31" spans="1:24">
      <c r="A31" s="10">
        <v>696</v>
      </c>
      <c r="B31" s="11">
        <v>2.843</v>
      </c>
      <c r="C31" s="1">
        <v>5.8</v>
      </c>
      <c r="D31" s="1">
        <v>5.4</v>
      </c>
      <c r="E31" s="1">
        <v>3960</v>
      </c>
      <c r="F31" s="1">
        <v>7.5298000000000004E-2</v>
      </c>
      <c r="G31" s="1">
        <v>46</v>
      </c>
      <c r="H31" s="1">
        <v>8.9</v>
      </c>
      <c r="I31" s="1">
        <v>7.1999999999999995E-2</v>
      </c>
      <c r="J31" s="1">
        <v>2.6</v>
      </c>
      <c r="K31" s="1">
        <v>0.52100000000000002</v>
      </c>
      <c r="L31" s="1">
        <v>97.3</v>
      </c>
      <c r="M31" s="1">
        <v>23.7</v>
      </c>
      <c r="N31" s="1">
        <v>28.301100000000002</v>
      </c>
      <c r="O31" s="1">
        <v>16.600000000000001</v>
      </c>
      <c r="Q31" s="59">
        <v>3.2240000000000002</v>
      </c>
      <c r="R31" s="32">
        <v>12.1</v>
      </c>
      <c r="S31" s="32">
        <v>6570</v>
      </c>
      <c r="T31" s="32">
        <v>1.6201E-2</v>
      </c>
      <c r="U31" s="32">
        <v>10.5</v>
      </c>
      <c r="V31" s="32">
        <v>17</v>
      </c>
      <c r="W31" s="32">
        <v>12.4</v>
      </c>
      <c r="X31" s="17">
        <f t="shared" si="0"/>
        <v>205.7</v>
      </c>
    </row>
    <row r="32" spans="1:24">
      <c r="A32" s="10">
        <v>373</v>
      </c>
      <c r="B32" s="11">
        <v>2.5720000000000001</v>
      </c>
      <c r="C32" s="1">
        <v>5.5</v>
      </c>
      <c r="D32" s="1">
        <v>5.4</v>
      </c>
      <c r="E32" s="1">
        <v>4530</v>
      </c>
      <c r="F32" s="1">
        <v>4.1999000000000002E-2</v>
      </c>
      <c r="G32" s="1">
        <v>6</v>
      </c>
      <c r="H32" s="1">
        <v>9.3000000000000007</v>
      </c>
      <c r="I32" s="1">
        <v>0.13500000000000001</v>
      </c>
      <c r="J32" s="1">
        <v>4</v>
      </c>
      <c r="K32" s="1">
        <v>0.53500000000000003</v>
      </c>
      <c r="L32" s="1">
        <v>104.5</v>
      </c>
      <c r="M32" s="1">
        <v>20</v>
      </c>
      <c r="N32" s="1">
        <v>21.799800000000001</v>
      </c>
      <c r="O32" s="1">
        <v>14</v>
      </c>
      <c r="Q32" s="59">
        <v>2.9289999999999998</v>
      </c>
      <c r="R32" s="32">
        <v>7.5</v>
      </c>
      <c r="S32" s="32">
        <v>5800</v>
      </c>
      <c r="T32" s="32">
        <v>3.1201E-2</v>
      </c>
      <c r="U32" s="32">
        <v>10.8</v>
      </c>
      <c r="V32" s="32">
        <v>17.2</v>
      </c>
      <c r="W32" s="32">
        <v>13.4</v>
      </c>
      <c r="X32" s="17">
        <f t="shared" si="0"/>
        <v>129</v>
      </c>
    </row>
    <row r="33" spans="1:15">
      <c r="A33" s="10">
        <v>754</v>
      </c>
      <c r="B33" s="11">
        <v>2.8769999999999998</v>
      </c>
      <c r="C33" s="1">
        <v>9</v>
      </c>
      <c r="D33" s="1">
        <v>8.1</v>
      </c>
      <c r="E33" s="1">
        <v>6170</v>
      </c>
      <c r="F33" s="1">
        <v>4.2698E-2</v>
      </c>
      <c r="G33" s="1">
        <v>97</v>
      </c>
      <c r="H33" s="1">
        <v>10.9</v>
      </c>
      <c r="I33" s="1">
        <v>0.105</v>
      </c>
      <c r="J33" s="1">
        <v>4.3</v>
      </c>
      <c r="K33" s="1">
        <v>0.58599999999999997</v>
      </c>
      <c r="L33" s="1">
        <v>96.4</v>
      </c>
      <c r="M33" s="1">
        <v>16.3</v>
      </c>
      <c r="N33" s="1">
        <v>30.901399999999999</v>
      </c>
      <c r="O33" s="1">
        <v>12.5</v>
      </c>
    </row>
    <row r="34" spans="1:15">
      <c r="A34" s="10">
        <v>1072</v>
      </c>
      <c r="B34" s="11">
        <v>3.03</v>
      </c>
      <c r="C34" s="1">
        <v>6.3</v>
      </c>
      <c r="D34" s="1">
        <v>6.4</v>
      </c>
      <c r="E34" s="1">
        <v>4620</v>
      </c>
      <c r="F34" s="1">
        <v>4.9499000000000001E-2</v>
      </c>
      <c r="G34" s="1">
        <v>23</v>
      </c>
      <c r="H34" s="1">
        <v>10.4</v>
      </c>
      <c r="I34" s="1">
        <v>7.5999999999999998E-2</v>
      </c>
      <c r="J34" s="1">
        <v>2.4</v>
      </c>
      <c r="K34" s="1">
        <v>0.56000000000000005</v>
      </c>
      <c r="L34" s="1">
        <v>97.2</v>
      </c>
      <c r="M34" s="1">
        <v>23.3</v>
      </c>
      <c r="N34" s="1">
        <v>25.500499999999999</v>
      </c>
      <c r="O34" s="1">
        <v>14.7</v>
      </c>
    </row>
    <row r="35" spans="1:15">
      <c r="A35" s="10">
        <v>923</v>
      </c>
      <c r="B35" s="11">
        <v>2.9649999999999999</v>
      </c>
      <c r="C35" s="1">
        <v>9.6999999999999993</v>
      </c>
      <c r="D35" s="1">
        <v>9.6999999999999993</v>
      </c>
      <c r="E35" s="1">
        <v>5890</v>
      </c>
      <c r="F35" s="1">
        <v>4.0799000000000002E-2</v>
      </c>
      <c r="G35" s="1">
        <v>18</v>
      </c>
      <c r="H35" s="1">
        <v>11.8</v>
      </c>
      <c r="I35" s="1">
        <v>0.10199999999999999</v>
      </c>
      <c r="J35" s="1">
        <v>3.5</v>
      </c>
      <c r="K35" s="1">
        <v>0.54200000000000004</v>
      </c>
      <c r="L35" s="1">
        <v>99</v>
      </c>
      <c r="M35" s="1">
        <v>16.600000000000001</v>
      </c>
      <c r="N35" s="1">
        <v>21.6997</v>
      </c>
      <c r="O35" s="1">
        <v>12.6</v>
      </c>
    </row>
    <row r="36" spans="1:15">
      <c r="A36" s="10">
        <v>653</v>
      </c>
      <c r="B36" s="11">
        <v>2.8149999999999999</v>
      </c>
      <c r="C36" s="1">
        <v>9.6999999999999993</v>
      </c>
      <c r="D36" s="1">
        <v>8.6999999999999993</v>
      </c>
      <c r="E36" s="1">
        <v>5720</v>
      </c>
      <c r="F36" s="1">
        <v>2.07E-2</v>
      </c>
      <c r="G36" s="1">
        <v>113</v>
      </c>
      <c r="H36" s="1">
        <v>10.199999999999999</v>
      </c>
      <c r="I36" s="1">
        <v>0.124</v>
      </c>
      <c r="J36" s="1">
        <v>5</v>
      </c>
      <c r="K36" s="1">
        <v>0.52600000000000002</v>
      </c>
      <c r="L36" s="1">
        <v>94.8</v>
      </c>
      <c r="M36" s="1">
        <v>15.8</v>
      </c>
      <c r="N36" s="1">
        <v>37.4011</v>
      </c>
      <c r="O36" s="1">
        <v>12.3</v>
      </c>
    </row>
    <row r="37" spans="1:15">
      <c r="A37" s="10">
        <v>1272</v>
      </c>
      <c r="B37" s="11">
        <v>3.1040000000000001</v>
      </c>
      <c r="C37" s="1">
        <v>10.9</v>
      </c>
      <c r="D37" s="1">
        <v>9.8000000000000007</v>
      </c>
      <c r="E37" s="1">
        <v>5590</v>
      </c>
      <c r="F37" s="1">
        <v>6.8999999999999999E-3</v>
      </c>
      <c r="G37" s="1">
        <v>9</v>
      </c>
      <c r="H37" s="1">
        <v>10</v>
      </c>
      <c r="I37" s="1">
        <v>8.6999999999999994E-2</v>
      </c>
      <c r="J37" s="1">
        <v>3.8</v>
      </c>
      <c r="K37" s="1">
        <v>0.53100000000000003</v>
      </c>
      <c r="L37" s="1">
        <v>96.4</v>
      </c>
      <c r="M37" s="1">
        <v>15.3</v>
      </c>
      <c r="N37" s="1">
        <v>44.000399999999999</v>
      </c>
      <c r="O37" s="1">
        <v>15</v>
      </c>
    </row>
    <row r="38" spans="1:15">
      <c r="A38" s="10">
        <v>831</v>
      </c>
      <c r="B38" s="11">
        <v>2.92</v>
      </c>
      <c r="C38" s="1">
        <v>5.8</v>
      </c>
      <c r="D38" s="1">
        <v>5.6</v>
      </c>
      <c r="E38" s="1">
        <v>3820</v>
      </c>
      <c r="F38" s="1">
        <v>4.5198000000000002E-2</v>
      </c>
      <c r="G38" s="1">
        <v>24</v>
      </c>
      <c r="H38" s="1">
        <v>8.6999999999999993</v>
      </c>
      <c r="I38" s="1">
        <v>7.5999999999999998E-2</v>
      </c>
      <c r="J38" s="1">
        <v>2.8</v>
      </c>
      <c r="K38" s="1">
        <v>0.63800000000000001</v>
      </c>
      <c r="L38" s="1">
        <v>97.4</v>
      </c>
      <c r="M38" s="1">
        <v>25.4</v>
      </c>
      <c r="N38" s="1">
        <v>31.6995</v>
      </c>
      <c r="O38" s="1">
        <v>17.7</v>
      </c>
    </row>
    <row r="39" spans="1:15">
      <c r="A39" s="10">
        <v>566</v>
      </c>
      <c r="B39" s="11">
        <v>2.7530000000000001</v>
      </c>
      <c r="C39" s="1">
        <v>5.0999999999999996</v>
      </c>
      <c r="D39" s="1">
        <v>4.7</v>
      </c>
      <c r="E39" s="1">
        <v>4250</v>
      </c>
      <c r="F39" s="1">
        <v>5.3997999999999997E-2</v>
      </c>
      <c r="G39" s="1">
        <v>7</v>
      </c>
      <c r="H39" s="1">
        <v>10.4</v>
      </c>
      <c r="I39" s="1">
        <v>9.9000000000000005E-2</v>
      </c>
      <c r="J39" s="1">
        <v>2.7</v>
      </c>
      <c r="K39" s="1">
        <v>0.59899999999999998</v>
      </c>
      <c r="L39" s="1">
        <v>102.4</v>
      </c>
      <c r="M39" s="1">
        <v>22.5</v>
      </c>
      <c r="N39" s="1">
        <v>16.6999</v>
      </c>
      <c r="O39" s="1">
        <v>13.3</v>
      </c>
    </row>
    <row r="40" spans="1:15">
      <c r="A40" s="10">
        <v>826</v>
      </c>
      <c r="B40" s="11">
        <v>2.9169999999999998</v>
      </c>
      <c r="C40" s="1">
        <v>6.1</v>
      </c>
      <c r="D40" s="1">
        <v>5.4</v>
      </c>
      <c r="E40" s="1">
        <v>3950</v>
      </c>
      <c r="F40" s="1">
        <v>4.7099000000000002E-2</v>
      </c>
      <c r="G40" s="1">
        <v>36</v>
      </c>
      <c r="H40" s="1">
        <v>8.8000000000000007</v>
      </c>
      <c r="I40" s="1">
        <v>8.5999999999999993E-2</v>
      </c>
      <c r="J40" s="1">
        <v>3.5</v>
      </c>
      <c r="K40" s="1">
        <v>0.51500000000000001</v>
      </c>
      <c r="L40" s="1">
        <v>95.3</v>
      </c>
      <c r="M40" s="1">
        <v>25.1</v>
      </c>
      <c r="N40" s="1">
        <v>27.3004</v>
      </c>
      <c r="O40" s="1">
        <v>14.9</v>
      </c>
    </row>
    <row r="41" spans="1:15">
      <c r="A41" s="10">
        <v>1151</v>
      </c>
      <c r="B41" s="11">
        <v>3.0609999999999999</v>
      </c>
      <c r="C41" s="1">
        <v>8.1999999999999993</v>
      </c>
      <c r="D41" s="1">
        <v>7.4</v>
      </c>
      <c r="E41" s="1">
        <v>4880</v>
      </c>
      <c r="F41" s="1">
        <v>3.8801000000000002E-2</v>
      </c>
      <c r="G41" s="1">
        <v>96</v>
      </c>
      <c r="H41" s="1">
        <v>10.4</v>
      </c>
      <c r="I41" s="1">
        <v>8.7999999999999995E-2</v>
      </c>
      <c r="J41" s="1">
        <v>3.1</v>
      </c>
      <c r="K41" s="1">
        <v>0.56000000000000005</v>
      </c>
      <c r="L41" s="1">
        <v>98.1</v>
      </c>
      <c r="M41" s="1">
        <v>22.8</v>
      </c>
      <c r="N41" s="1">
        <v>29.3004</v>
      </c>
      <c r="O41" s="1">
        <v>14.5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"/>
  <sheetViews>
    <sheetView workbookViewId="0">
      <selection activeCell="D8" sqref="D8"/>
    </sheetView>
  </sheetViews>
  <sheetFormatPr defaultRowHeight="14.4"/>
  <sheetData>
    <row r="1" spans="2:14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ht="15" thickBot="1">
      <c r="B2" s="8" t="s">
        <v>2</v>
      </c>
      <c r="C2" s="8" t="s">
        <v>3</v>
      </c>
      <c r="D2" s="8" t="s">
        <v>9</v>
      </c>
      <c r="E2" s="8" t="s">
        <v>11</v>
      </c>
      <c r="F2" s="8" t="s">
        <v>6</v>
      </c>
      <c r="G2" s="8" t="s">
        <v>1</v>
      </c>
      <c r="H2" s="8" t="s">
        <v>7</v>
      </c>
      <c r="I2" s="8" t="s">
        <v>8</v>
      </c>
      <c r="J2" s="8" t="s">
        <v>4</v>
      </c>
      <c r="K2" s="8" t="s">
        <v>5</v>
      </c>
      <c r="L2" s="8" t="s">
        <v>10</v>
      </c>
      <c r="M2" s="8" t="s">
        <v>12</v>
      </c>
      <c r="N2" s="8" t="s">
        <v>0</v>
      </c>
    </row>
    <row r="3" spans="2:14">
      <c r="B3" s="7">
        <v>16</v>
      </c>
      <c r="C3" s="7">
        <v>15</v>
      </c>
      <c r="D3" s="7">
        <v>6890</v>
      </c>
      <c r="E3" s="7">
        <v>0.01</v>
      </c>
      <c r="F3" s="7">
        <v>168</v>
      </c>
      <c r="G3" s="7">
        <v>12</v>
      </c>
      <c r="H3" s="7">
        <v>0.14000000000000001</v>
      </c>
      <c r="I3" s="7">
        <v>5</v>
      </c>
      <c r="J3" s="7">
        <v>0.6</v>
      </c>
      <c r="K3" s="7">
        <v>107</v>
      </c>
      <c r="L3" s="7">
        <v>27</v>
      </c>
      <c r="M3" s="7">
        <v>44</v>
      </c>
      <c r="N3" s="7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8374-18C9-4F53-87E1-2DDEDBE38CE4}">
  <dimension ref="A1:P23"/>
  <sheetViews>
    <sheetView workbookViewId="0">
      <selection activeCell="I14" sqref="I14"/>
    </sheetView>
  </sheetViews>
  <sheetFormatPr defaultRowHeight="14.4"/>
  <cols>
    <col min="10" max="10" width="11.44140625" customWidth="1"/>
  </cols>
  <sheetData>
    <row r="1" spans="1:16" ht="15.6">
      <c r="A1" s="25" t="s">
        <v>31</v>
      </c>
      <c r="B1" s="25"/>
    </row>
    <row r="2" spans="1:1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16">
      <c r="A3" t="s">
        <v>38</v>
      </c>
      <c r="B3">
        <v>2.93</v>
      </c>
      <c r="C3">
        <v>0.17100000000000001</v>
      </c>
      <c r="D3">
        <v>17.149999999999999</v>
      </c>
      <c r="E3">
        <v>0</v>
      </c>
      <c r="F3" t="s">
        <v>39</v>
      </c>
    </row>
    <row r="4" spans="1:16">
      <c r="A4" t="s">
        <v>2</v>
      </c>
      <c r="B4">
        <v>5.33E-2</v>
      </c>
      <c r="C4">
        <v>1.23E-2</v>
      </c>
      <c r="D4">
        <v>4.33</v>
      </c>
      <c r="E4">
        <v>0</v>
      </c>
      <c r="F4">
        <v>3.44</v>
      </c>
    </row>
    <row r="5" spans="1:16">
      <c r="A5" t="s">
        <v>9</v>
      </c>
      <c r="B5">
        <v>-6.8999999999999997E-5</v>
      </c>
      <c r="C5">
        <v>3.6999999999999998E-5</v>
      </c>
      <c r="D5">
        <v>-1.88</v>
      </c>
      <c r="E5">
        <v>6.7000000000000004E-2</v>
      </c>
      <c r="F5">
        <v>3.19</v>
      </c>
    </row>
    <row r="6" spans="1:16">
      <c r="A6" t="s">
        <v>11</v>
      </c>
      <c r="B6">
        <v>-1.81</v>
      </c>
      <c r="C6">
        <v>1.07</v>
      </c>
      <c r="D6">
        <v>-1.69</v>
      </c>
      <c r="E6">
        <v>9.8000000000000004E-2</v>
      </c>
      <c r="F6">
        <v>1.52</v>
      </c>
    </row>
    <row r="7" spans="1:16" ht="15.6">
      <c r="A7" t="s">
        <v>6</v>
      </c>
      <c r="B7">
        <v>-4.4900000000000002E-4</v>
      </c>
      <c r="C7">
        <v>6.38E-4</v>
      </c>
      <c r="D7">
        <v>-0.7</v>
      </c>
      <c r="E7" s="17">
        <v>0.48599999999999999</v>
      </c>
      <c r="F7">
        <v>1.51</v>
      </c>
      <c r="N7" s="25" t="s">
        <v>67</v>
      </c>
      <c r="O7" s="25"/>
    </row>
    <row r="8" spans="1:16">
      <c r="E8" t="s">
        <v>70</v>
      </c>
      <c r="N8" t="s">
        <v>27</v>
      </c>
      <c r="O8" t="s">
        <v>68</v>
      </c>
      <c r="P8" t="s">
        <v>69</v>
      </c>
    </row>
    <row r="10" spans="1:16" ht="15.6">
      <c r="A10" s="25" t="s">
        <v>40</v>
      </c>
      <c r="B10" s="25"/>
    </row>
    <row r="11" spans="1:16" ht="15.6">
      <c r="A11" t="s">
        <v>41</v>
      </c>
      <c r="B11" t="s">
        <v>42</v>
      </c>
      <c r="C11" t="s">
        <v>43</v>
      </c>
      <c r="D11" t="s">
        <v>44</v>
      </c>
      <c r="G11" s="25" t="s">
        <v>72</v>
      </c>
    </row>
    <row r="12" spans="1:16">
      <c r="A12">
        <v>0.13397800000000001</v>
      </c>
      <c r="B12" s="26">
        <v>0.48570000000000002</v>
      </c>
      <c r="C12" s="21">
        <v>0.43680000000000002</v>
      </c>
      <c r="D12" s="21">
        <v>0.33660000000000001</v>
      </c>
      <c r="G12" t="s">
        <v>73</v>
      </c>
      <c r="H12" s="17">
        <v>2.38897</v>
      </c>
    </row>
    <row r="15" spans="1:16" ht="15.6">
      <c r="A15" s="25" t="s">
        <v>45</v>
      </c>
      <c r="B15" s="25"/>
    </row>
    <row r="16" spans="1:16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36</v>
      </c>
    </row>
    <row r="17" spans="1:6">
      <c r="A17" t="s">
        <v>51</v>
      </c>
      <c r="B17">
        <v>4</v>
      </c>
      <c r="C17">
        <v>0.71209999999999996</v>
      </c>
      <c r="D17">
        <v>0.17802399999999999</v>
      </c>
      <c r="E17" s="17">
        <v>9.92</v>
      </c>
      <c r="F17" s="17">
        <v>0</v>
      </c>
    </row>
    <row r="18" spans="1:6">
      <c r="A18" t="s">
        <v>52</v>
      </c>
      <c r="B18">
        <v>1</v>
      </c>
      <c r="C18">
        <v>0.33604000000000001</v>
      </c>
      <c r="D18">
        <v>0.33603699999999997</v>
      </c>
      <c r="E18">
        <v>18.72</v>
      </c>
      <c r="F18">
        <v>0</v>
      </c>
    </row>
    <row r="19" spans="1:6">
      <c r="A19" t="s">
        <v>53</v>
      </c>
      <c r="B19">
        <v>1</v>
      </c>
      <c r="C19">
        <v>6.3329999999999997E-2</v>
      </c>
      <c r="D19">
        <v>6.3329999999999997E-2</v>
      </c>
      <c r="E19">
        <v>3.53</v>
      </c>
      <c r="F19">
        <v>6.7000000000000004E-2</v>
      </c>
    </row>
    <row r="20" spans="1:6">
      <c r="A20" t="s">
        <v>54</v>
      </c>
      <c r="B20">
        <v>1</v>
      </c>
      <c r="C20">
        <v>5.135E-2</v>
      </c>
      <c r="D20">
        <v>5.1353000000000003E-2</v>
      </c>
      <c r="E20">
        <v>2.86</v>
      </c>
      <c r="F20">
        <v>9.8000000000000004E-2</v>
      </c>
    </row>
    <row r="21" spans="1:6">
      <c r="A21" t="s">
        <v>55</v>
      </c>
      <c r="B21">
        <v>1</v>
      </c>
      <c r="C21">
        <v>8.8800000000000007E-3</v>
      </c>
      <c r="D21">
        <v>8.8800000000000007E-3</v>
      </c>
      <c r="E21">
        <v>0.49</v>
      </c>
      <c r="F21">
        <v>0.48599999999999999</v>
      </c>
    </row>
    <row r="22" spans="1:6">
      <c r="A22" t="s">
        <v>56</v>
      </c>
      <c r="B22">
        <v>42</v>
      </c>
      <c r="C22">
        <v>0.75390999999999997</v>
      </c>
      <c r="D22">
        <v>1.7950000000000001E-2</v>
      </c>
      <c r="E22" t="s">
        <v>39</v>
      </c>
      <c r="F22" t="s">
        <v>39</v>
      </c>
    </row>
    <row r="23" spans="1:6">
      <c r="A23" t="s">
        <v>57</v>
      </c>
      <c r="B23">
        <v>46</v>
      </c>
      <c r="C23">
        <v>1.46601</v>
      </c>
      <c r="D23" t="s">
        <v>39</v>
      </c>
      <c r="E23" t="s">
        <v>39</v>
      </c>
      <c r="F23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F82E-197B-4241-BD47-71938238ADE0}">
  <dimension ref="A1:F25"/>
  <sheetViews>
    <sheetView workbookViewId="0">
      <selection activeCell="A13" sqref="A13"/>
    </sheetView>
  </sheetViews>
  <sheetFormatPr defaultRowHeight="14.4"/>
  <sheetData>
    <row r="1" spans="1:6">
      <c r="A1" t="s">
        <v>31</v>
      </c>
    </row>
    <row r="2" spans="1: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6">
      <c r="A3" t="s">
        <v>38</v>
      </c>
      <c r="B3">
        <v>2.7589999999999999</v>
      </c>
      <c r="C3">
        <v>0.224</v>
      </c>
      <c r="D3">
        <v>12.34</v>
      </c>
      <c r="E3">
        <v>0</v>
      </c>
      <c r="F3" t="s">
        <v>39</v>
      </c>
    </row>
    <row r="4" spans="1:6">
      <c r="A4" t="s">
        <v>2</v>
      </c>
      <c r="B4">
        <v>5.16E-2</v>
      </c>
      <c r="C4">
        <v>1.0999999999999999E-2</v>
      </c>
      <c r="D4">
        <v>4.68</v>
      </c>
      <c r="E4">
        <v>0</v>
      </c>
      <c r="F4">
        <v>2.79</v>
      </c>
    </row>
    <row r="5" spans="1:6">
      <c r="A5" t="s">
        <v>9</v>
      </c>
      <c r="B5">
        <v>-9.0000000000000006E-5</v>
      </c>
      <c r="C5">
        <v>4.6E-5</v>
      </c>
      <c r="D5">
        <v>-1.98</v>
      </c>
      <c r="E5">
        <v>5.3999999999999999E-2</v>
      </c>
      <c r="F5">
        <v>5.01</v>
      </c>
    </row>
    <row r="6" spans="1:6">
      <c r="A6" t="s">
        <v>11</v>
      </c>
      <c r="B6">
        <v>-1.67</v>
      </c>
      <c r="C6">
        <v>1.04</v>
      </c>
      <c r="D6">
        <v>-1.6</v>
      </c>
      <c r="E6">
        <v>0.11700000000000001</v>
      </c>
      <c r="F6">
        <v>1.45</v>
      </c>
    </row>
    <row r="7" spans="1:6">
      <c r="A7" t="s">
        <v>1</v>
      </c>
      <c r="B7">
        <v>2.6100000000000002E-2</v>
      </c>
      <c r="C7">
        <v>2.6700000000000002E-2</v>
      </c>
      <c r="D7">
        <v>0.98</v>
      </c>
      <c r="E7">
        <v>0.33300000000000002</v>
      </c>
      <c r="F7">
        <v>2.31</v>
      </c>
    </row>
    <row r="11" spans="1:6">
      <c r="A11" t="s">
        <v>40</v>
      </c>
    </row>
    <row r="12" spans="1:6">
      <c r="A12" t="s">
        <v>41</v>
      </c>
      <c r="B12" t="s">
        <v>42</v>
      </c>
      <c r="C12" t="s">
        <v>43</v>
      </c>
      <c r="D12" t="s">
        <v>44</v>
      </c>
    </row>
    <row r="13" spans="1:6">
      <c r="A13">
        <v>0.13325000000000001</v>
      </c>
      <c r="B13" s="21">
        <v>0.49130000000000001</v>
      </c>
      <c r="C13" s="21">
        <v>0.44290000000000002</v>
      </c>
      <c r="D13" s="21">
        <v>0.34949999999999998</v>
      </c>
    </row>
    <row r="17" spans="1:6">
      <c r="A17" t="s">
        <v>45</v>
      </c>
    </row>
    <row r="18" spans="1:6">
      <c r="A18" t="s">
        <v>46</v>
      </c>
      <c r="B18" t="s">
        <v>47</v>
      </c>
      <c r="C18" t="s">
        <v>48</v>
      </c>
      <c r="D18" t="s">
        <v>49</v>
      </c>
      <c r="E18" t="s">
        <v>50</v>
      </c>
      <c r="F18" t="s">
        <v>36</v>
      </c>
    </row>
    <row r="19" spans="1:6">
      <c r="A19" t="s">
        <v>51</v>
      </c>
      <c r="B19">
        <v>4</v>
      </c>
      <c r="C19">
        <v>0.72026999999999997</v>
      </c>
      <c r="D19">
        <v>0.18007000000000001</v>
      </c>
      <c r="E19">
        <v>10.14</v>
      </c>
      <c r="F19">
        <v>0</v>
      </c>
    </row>
    <row r="20" spans="1:6">
      <c r="A20" t="s">
        <v>52</v>
      </c>
      <c r="B20">
        <v>1</v>
      </c>
      <c r="C20">
        <v>0.38839000000000001</v>
      </c>
      <c r="D20">
        <v>0.38839000000000001</v>
      </c>
      <c r="E20">
        <v>21.87</v>
      </c>
      <c r="F20">
        <v>0</v>
      </c>
    </row>
    <row r="21" spans="1:6">
      <c r="A21" t="s">
        <v>53</v>
      </c>
      <c r="B21">
        <v>1</v>
      </c>
      <c r="C21">
        <v>6.9849999999999995E-2</v>
      </c>
      <c r="D21">
        <v>6.9849999999999995E-2</v>
      </c>
      <c r="E21">
        <v>3.93</v>
      </c>
      <c r="F21">
        <v>5.3999999999999999E-2</v>
      </c>
    </row>
    <row r="22" spans="1:6">
      <c r="A22" t="s">
        <v>54</v>
      </c>
      <c r="B22">
        <v>1</v>
      </c>
      <c r="C22">
        <v>4.5589999999999999E-2</v>
      </c>
      <c r="D22">
        <v>4.5589999999999999E-2</v>
      </c>
      <c r="E22">
        <v>2.57</v>
      </c>
      <c r="F22">
        <v>0.11700000000000001</v>
      </c>
    </row>
    <row r="23" spans="1:6">
      <c r="A23" t="s">
        <v>58</v>
      </c>
      <c r="B23">
        <v>1</v>
      </c>
      <c r="C23">
        <v>1.7049999999999999E-2</v>
      </c>
      <c r="D23">
        <v>1.7049999999999999E-2</v>
      </c>
      <c r="E23">
        <v>0.96</v>
      </c>
      <c r="F23">
        <v>0.33300000000000002</v>
      </c>
    </row>
    <row r="24" spans="1:6">
      <c r="A24" t="s">
        <v>56</v>
      </c>
      <c r="B24">
        <v>42</v>
      </c>
      <c r="C24">
        <v>0.74573</v>
      </c>
      <c r="D24">
        <v>1.7760000000000001E-2</v>
      </c>
      <c r="E24" t="s">
        <v>39</v>
      </c>
      <c r="F24" t="s">
        <v>39</v>
      </c>
    </row>
    <row r="25" spans="1:6">
      <c r="A25" t="s">
        <v>57</v>
      </c>
      <c r="B25">
        <v>46</v>
      </c>
      <c r="C25">
        <v>1.46601</v>
      </c>
      <c r="D25" t="s">
        <v>39</v>
      </c>
      <c r="E25" t="s">
        <v>39</v>
      </c>
      <c r="F2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88E8-011D-4EE4-B8E3-72F4C1BC2116}">
  <dimension ref="A1:M27"/>
  <sheetViews>
    <sheetView workbookViewId="0">
      <selection activeCell="L11" sqref="L11"/>
    </sheetView>
  </sheetViews>
  <sheetFormatPr defaultRowHeight="14.4"/>
  <cols>
    <col min="10" max="10" width="13.44140625" customWidth="1"/>
  </cols>
  <sheetData>
    <row r="1" spans="1:13" ht="15.6">
      <c r="A1" s="25" t="s">
        <v>31</v>
      </c>
    </row>
    <row r="2" spans="1:13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13">
      <c r="A3" t="s">
        <v>38</v>
      </c>
      <c r="B3">
        <v>-9.0999999999999998E-2</v>
      </c>
      <c r="C3">
        <v>0.621</v>
      </c>
      <c r="D3">
        <v>-0.15</v>
      </c>
      <c r="E3">
        <v>0.88400000000000001</v>
      </c>
      <c r="F3" t="s">
        <v>39</v>
      </c>
    </row>
    <row r="4" spans="1:13" ht="15.6">
      <c r="A4" t="s">
        <v>2</v>
      </c>
      <c r="B4">
        <v>4.4880000000000003E-2</v>
      </c>
      <c r="C4">
        <v>8.4399999999999996E-3</v>
      </c>
      <c r="D4">
        <v>5.32</v>
      </c>
      <c r="E4">
        <v>0</v>
      </c>
      <c r="F4">
        <v>2.9</v>
      </c>
      <c r="K4" s="25" t="s">
        <v>67</v>
      </c>
    </row>
    <row r="5" spans="1:13">
      <c r="A5" t="s">
        <v>9</v>
      </c>
      <c r="B5">
        <v>8.8999999999999995E-5</v>
      </c>
      <c r="C5">
        <v>4.6E-5</v>
      </c>
      <c r="D5">
        <v>1.93</v>
      </c>
      <c r="E5">
        <v>6.0999999999999999E-2</v>
      </c>
      <c r="F5" s="17">
        <v>9.17</v>
      </c>
      <c r="K5" t="s">
        <v>27</v>
      </c>
      <c r="L5" t="s">
        <v>68</v>
      </c>
      <c r="M5" t="s">
        <v>76</v>
      </c>
    </row>
    <row r="6" spans="1:13">
      <c r="A6" t="s">
        <v>11</v>
      </c>
      <c r="B6">
        <v>-1.4650000000000001</v>
      </c>
      <c r="C6">
        <v>0.78400000000000003</v>
      </c>
      <c r="D6">
        <v>-1.87</v>
      </c>
      <c r="E6">
        <v>6.9000000000000006E-2</v>
      </c>
      <c r="F6">
        <v>1.46</v>
      </c>
      <c r="K6" t="s">
        <v>77</v>
      </c>
    </row>
    <row r="7" spans="1:13">
      <c r="A7" t="s">
        <v>1</v>
      </c>
      <c r="B7">
        <v>6.2399999999999997E-2</v>
      </c>
      <c r="C7">
        <v>2.4199999999999999E-2</v>
      </c>
      <c r="D7">
        <v>2.58</v>
      </c>
      <c r="E7">
        <v>1.4E-2</v>
      </c>
      <c r="F7">
        <v>3.38</v>
      </c>
    </row>
    <row r="8" spans="1:13">
      <c r="A8" t="s">
        <v>5</v>
      </c>
      <c r="B8">
        <v>1.23E-3</v>
      </c>
      <c r="C8">
        <v>5.9500000000000004E-3</v>
      </c>
      <c r="D8">
        <v>0.21</v>
      </c>
      <c r="E8" s="17">
        <v>0.83799999999999997</v>
      </c>
      <c r="F8">
        <v>1.41</v>
      </c>
      <c r="G8" t="s">
        <v>79</v>
      </c>
    </row>
    <row r="9" spans="1:13">
      <c r="A9" t="s">
        <v>10</v>
      </c>
      <c r="B9">
        <v>4.1509999999999998E-2</v>
      </c>
      <c r="C9">
        <v>8.8500000000000002E-3</v>
      </c>
      <c r="D9">
        <v>4.6900000000000004</v>
      </c>
      <c r="E9">
        <v>0</v>
      </c>
      <c r="F9" s="17">
        <v>5.73</v>
      </c>
      <c r="G9" t="s">
        <v>80</v>
      </c>
    </row>
    <row r="10" spans="1:13">
      <c r="A10" t="s">
        <v>0</v>
      </c>
      <c r="B10">
        <v>4.65E-2</v>
      </c>
      <c r="C10">
        <v>1.6199999999999999E-2</v>
      </c>
      <c r="D10">
        <v>2.88</v>
      </c>
      <c r="E10">
        <v>7.0000000000000001E-3</v>
      </c>
      <c r="F10">
        <v>1.9</v>
      </c>
      <c r="G10" t="s">
        <v>81</v>
      </c>
    </row>
    <row r="11" spans="1:13">
      <c r="E11" t="s">
        <v>78</v>
      </c>
    </row>
    <row r="12" spans="1:13" ht="15.6">
      <c r="A12" s="25" t="s">
        <v>40</v>
      </c>
    </row>
    <row r="13" spans="1:13" ht="15.6">
      <c r="A13" t="s">
        <v>41</v>
      </c>
      <c r="B13" t="s">
        <v>42</v>
      </c>
      <c r="C13" t="s">
        <v>43</v>
      </c>
      <c r="D13" t="s">
        <v>44</v>
      </c>
      <c r="G13" s="25" t="s">
        <v>72</v>
      </c>
    </row>
    <row r="14" spans="1:13">
      <c r="A14">
        <v>9.9990399999999993E-2</v>
      </c>
      <c r="B14" s="26">
        <v>0.73399999999999999</v>
      </c>
      <c r="C14" s="21">
        <v>0.68630000000000002</v>
      </c>
      <c r="D14" s="21">
        <v>0.58809999999999996</v>
      </c>
      <c r="G14" t="s">
        <v>73</v>
      </c>
      <c r="H14" s="17">
        <v>1.8643400000000001</v>
      </c>
    </row>
    <row r="16" spans="1:13" ht="15.6">
      <c r="A16" s="25" t="s">
        <v>45</v>
      </c>
    </row>
    <row r="17" spans="1:6">
      <c r="A17" t="s">
        <v>46</v>
      </c>
      <c r="B17" t="s">
        <v>47</v>
      </c>
      <c r="C17" t="s">
        <v>48</v>
      </c>
      <c r="D17" t="s">
        <v>49</v>
      </c>
      <c r="E17" t="s">
        <v>50</v>
      </c>
      <c r="F17" t="s">
        <v>36</v>
      </c>
    </row>
    <row r="18" spans="1:6">
      <c r="A18" t="s">
        <v>51</v>
      </c>
      <c r="B18">
        <v>7</v>
      </c>
      <c r="C18">
        <v>1.0760799999999999</v>
      </c>
      <c r="D18">
        <v>0.153726</v>
      </c>
      <c r="E18" s="17">
        <v>15.38</v>
      </c>
      <c r="F18" s="17">
        <v>0</v>
      </c>
    </row>
    <row r="19" spans="1:6">
      <c r="A19" t="s">
        <v>52</v>
      </c>
      <c r="B19">
        <v>1</v>
      </c>
      <c r="C19">
        <v>0.28269</v>
      </c>
      <c r="D19">
        <v>0.282694</v>
      </c>
      <c r="E19">
        <v>28.27</v>
      </c>
      <c r="F19">
        <v>0</v>
      </c>
    </row>
    <row r="20" spans="1:6">
      <c r="A20" t="s">
        <v>53</v>
      </c>
      <c r="B20">
        <v>1</v>
      </c>
      <c r="C20">
        <v>3.7280000000000001E-2</v>
      </c>
      <c r="D20">
        <v>3.7283999999999998E-2</v>
      </c>
      <c r="E20">
        <v>3.73</v>
      </c>
      <c r="F20">
        <v>6.0999999999999999E-2</v>
      </c>
    </row>
    <row r="21" spans="1:6">
      <c r="A21" t="s">
        <v>54</v>
      </c>
      <c r="B21">
        <v>1</v>
      </c>
      <c r="C21">
        <v>3.49E-2</v>
      </c>
      <c r="D21">
        <v>3.4898999999999999E-2</v>
      </c>
      <c r="E21">
        <v>3.49</v>
      </c>
      <c r="F21">
        <v>6.9000000000000006E-2</v>
      </c>
    </row>
    <row r="22" spans="1:6">
      <c r="A22" t="s">
        <v>58</v>
      </c>
      <c r="B22">
        <v>1</v>
      </c>
      <c r="C22">
        <v>6.633E-2</v>
      </c>
      <c r="D22">
        <v>6.6325999999999996E-2</v>
      </c>
      <c r="E22">
        <v>6.63</v>
      </c>
      <c r="F22">
        <v>1.4E-2</v>
      </c>
    </row>
    <row r="23" spans="1:6">
      <c r="A23" t="s">
        <v>59</v>
      </c>
      <c r="B23">
        <v>1</v>
      </c>
      <c r="C23">
        <v>4.2999999999999999E-4</v>
      </c>
      <c r="D23">
        <v>4.26E-4</v>
      </c>
      <c r="E23">
        <v>0.04</v>
      </c>
      <c r="F23">
        <v>0.83799999999999997</v>
      </c>
    </row>
    <row r="24" spans="1:6">
      <c r="A24" t="s">
        <v>60</v>
      </c>
      <c r="B24">
        <v>1</v>
      </c>
      <c r="C24">
        <v>0.22017999999999999</v>
      </c>
      <c r="D24">
        <v>0.22018399999999999</v>
      </c>
      <c r="E24">
        <v>22.02</v>
      </c>
      <c r="F24">
        <v>0</v>
      </c>
    </row>
    <row r="25" spans="1:6">
      <c r="A25" t="s">
        <v>61</v>
      </c>
      <c r="B25">
        <v>1</v>
      </c>
      <c r="C25">
        <v>8.2669999999999993E-2</v>
      </c>
      <c r="D25">
        <v>8.2666000000000003E-2</v>
      </c>
      <c r="E25">
        <v>8.27</v>
      </c>
      <c r="F25">
        <v>7.0000000000000001E-3</v>
      </c>
    </row>
    <row r="26" spans="1:6">
      <c r="A26" t="s">
        <v>56</v>
      </c>
      <c r="B26">
        <v>39</v>
      </c>
      <c r="C26">
        <v>0.38993</v>
      </c>
      <c r="D26">
        <v>9.9979999999999999E-3</v>
      </c>
      <c r="E26" t="s">
        <v>39</v>
      </c>
      <c r="F26" t="s">
        <v>39</v>
      </c>
    </row>
    <row r="27" spans="1:6">
      <c r="A27" t="s">
        <v>57</v>
      </c>
      <c r="B27">
        <v>46</v>
      </c>
      <c r="C27">
        <v>1.46601</v>
      </c>
      <c r="D27" t="s">
        <v>39</v>
      </c>
      <c r="E27" t="s">
        <v>39</v>
      </c>
      <c r="F27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7EFA-3669-428B-BB97-367F110A36DF}">
  <dimension ref="A1:F33"/>
  <sheetViews>
    <sheetView workbookViewId="0">
      <selection activeCell="A17" sqref="A17"/>
    </sheetView>
  </sheetViews>
  <sheetFormatPr defaultRowHeight="14.4"/>
  <sheetData>
    <row r="1" spans="1:6">
      <c r="A1" t="s">
        <v>31</v>
      </c>
    </row>
    <row r="2" spans="1: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6">
      <c r="A3" t="s">
        <v>38</v>
      </c>
      <c r="B3">
        <v>0.68799999999999994</v>
      </c>
      <c r="C3">
        <v>0.85199999999999998</v>
      </c>
      <c r="D3">
        <v>0.81</v>
      </c>
      <c r="E3">
        <v>0.42499999999999999</v>
      </c>
      <c r="F3" t="s">
        <v>39</v>
      </c>
    </row>
    <row r="4" spans="1:6">
      <c r="A4" t="s">
        <v>2</v>
      </c>
      <c r="B4">
        <v>4.8719999999999999E-2</v>
      </c>
      <c r="C4">
        <v>8.8500000000000002E-3</v>
      </c>
      <c r="D4">
        <v>5.51</v>
      </c>
      <c r="E4">
        <v>0</v>
      </c>
      <c r="F4">
        <v>3.24</v>
      </c>
    </row>
    <row r="5" spans="1:6">
      <c r="A5" t="s">
        <v>9</v>
      </c>
      <c r="B5">
        <v>-4.0000000000000003E-5</v>
      </c>
      <c r="C5">
        <v>1.08E-4</v>
      </c>
      <c r="D5">
        <v>-0.37</v>
      </c>
      <c r="E5">
        <v>0.71299999999999997</v>
      </c>
      <c r="F5">
        <v>50.94</v>
      </c>
    </row>
    <row r="6" spans="1:6">
      <c r="A6" t="s">
        <v>11</v>
      </c>
      <c r="B6">
        <v>-1.296</v>
      </c>
      <c r="C6">
        <v>0.78700000000000003</v>
      </c>
      <c r="D6">
        <v>-1.65</v>
      </c>
      <c r="E6">
        <v>0.108</v>
      </c>
      <c r="F6">
        <v>1.5</v>
      </c>
    </row>
    <row r="7" spans="1:6">
      <c r="A7" t="s">
        <v>1</v>
      </c>
      <c r="B7">
        <v>5.5899999999999998E-2</v>
      </c>
      <c r="C7">
        <v>2.4500000000000001E-2</v>
      </c>
      <c r="D7">
        <v>2.2799999999999998</v>
      </c>
      <c r="E7">
        <v>2.8000000000000001E-2</v>
      </c>
      <c r="F7">
        <v>3.52</v>
      </c>
    </row>
    <row r="8" spans="1:6">
      <c r="A8" t="s">
        <v>5</v>
      </c>
      <c r="B8">
        <v>6.2E-4</v>
      </c>
      <c r="C8">
        <v>5.9100000000000003E-3</v>
      </c>
      <c r="D8">
        <v>0.11</v>
      </c>
      <c r="E8">
        <v>0.91700000000000004</v>
      </c>
      <c r="F8">
        <v>1.42</v>
      </c>
    </row>
    <row r="9" spans="1:6">
      <c r="A9" t="s">
        <v>10</v>
      </c>
      <c r="B9">
        <v>9.1999999999999998E-3</v>
      </c>
      <c r="C9">
        <v>2.5999999999999999E-2</v>
      </c>
      <c r="D9">
        <v>0.35</v>
      </c>
      <c r="E9">
        <v>0.72599999999999998</v>
      </c>
      <c r="F9">
        <v>50.39</v>
      </c>
    </row>
    <row r="10" spans="1:6">
      <c r="A10" t="s">
        <v>0</v>
      </c>
      <c r="B10">
        <v>4.7600000000000003E-2</v>
      </c>
      <c r="C10">
        <v>1.6E-2</v>
      </c>
      <c r="D10">
        <v>2.97</v>
      </c>
      <c r="E10">
        <v>5.0000000000000001E-3</v>
      </c>
      <c r="F10">
        <v>1.91</v>
      </c>
    </row>
    <row r="11" spans="1:6">
      <c r="A11" t="s">
        <v>62</v>
      </c>
      <c r="B11">
        <v>6.0000000000000002E-6</v>
      </c>
      <c r="C11">
        <v>5.0000000000000004E-6</v>
      </c>
      <c r="D11">
        <v>1.32</v>
      </c>
      <c r="E11">
        <v>0.19400000000000001</v>
      </c>
      <c r="F11">
        <v>10.26</v>
      </c>
    </row>
    <row r="15" spans="1:6">
      <c r="A15" t="s">
        <v>40</v>
      </c>
    </row>
    <row r="16" spans="1:6">
      <c r="A16" t="s">
        <v>41</v>
      </c>
      <c r="B16" t="s">
        <v>42</v>
      </c>
      <c r="C16" t="s">
        <v>43</v>
      </c>
      <c r="D16" t="s">
        <v>44</v>
      </c>
    </row>
    <row r="17" spans="1:6">
      <c r="A17">
        <v>9.9044599999999997E-2</v>
      </c>
      <c r="B17" s="21">
        <v>0.74570000000000003</v>
      </c>
      <c r="C17" s="21">
        <v>0.69220000000000004</v>
      </c>
      <c r="D17" s="21">
        <v>0.58420000000000005</v>
      </c>
    </row>
    <row r="21" spans="1:6">
      <c r="A21" t="s">
        <v>45</v>
      </c>
    </row>
    <row r="22" spans="1:6">
      <c r="A22" t="s">
        <v>46</v>
      </c>
      <c r="B22" t="s">
        <v>47</v>
      </c>
      <c r="C22" t="s">
        <v>48</v>
      </c>
      <c r="D22" t="s">
        <v>49</v>
      </c>
      <c r="E22" t="s">
        <v>50</v>
      </c>
      <c r="F22" t="s">
        <v>36</v>
      </c>
    </row>
    <row r="23" spans="1:6">
      <c r="A23" t="s">
        <v>51</v>
      </c>
      <c r="B23">
        <v>8</v>
      </c>
      <c r="C23">
        <v>1.0932299999999999</v>
      </c>
      <c r="D23">
        <v>0.136654</v>
      </c>
      <c r="E23">
        <v>13.93</v>
      </c>
      <c r="F23">
        <v>0</v>
      </c>
    </row>
    <row r="24" spans="1:6">
      <c r="A24" t="s">
        <v>52</v>
      </c>
      <c r="B24">
        <v>1</v>
      </c>
      <c r="C24">
        <v>0.29731000000000002</v>
      </c>
      <c r="D24">
        <v>0.29730899999999999</v>
      </c>
      <c r="E24">
        <v>30.31</v>
      </c>
      <c r="F24">
        <v>0</v>
      </c>
    </row>
    <row r="25" spans="1:6">
      <c r="A25" t="s">
        <v>53</v>
      </c>
      <c r="B25">
        <v>1</v>
      </c>
      <c r="C25">
        <v>1.34E-3</v>
      </c>
      <c r="D25">
        <v>1.3439999999999999E-3</v>
      </c>
      <c r="E25">
        <v>0.14000000000000001</v>
      </c>
      <c r="F25">
        <v>0.71299999999999997</v>
      </c>
    </row>
    <row r="26" spans="1:6">
      <c r="A26" t="s">
        <v>54</v>
      </c>
      <c r="B26">
        <v>1</v>
      </c>
      <c r="C26">
        <v>2.6589999999999999E-2</v>
      </c>
      <c r="D26">
        <v>2.6588000000000001E-2</v>
      </c>
      <c r="E26">
        <v>2.71</v>
      </c>
      <c r="F26">
        <v>0.108</v>
      </c>
    </row>
    <row r="27" spans="1:6">
      <c r="A27" t="s">
        <v>58</v>
      </c>
      <c r="B27">
        <v>1</v>
      </c>
      <c r="C27">
        <v>5.0999999999999997E-2</v>
      </c>
      <c r="D27">
        <v>5.1000999999999998E-2</v>
      </c>
      <c r="E27">
        <v>5.2</v>
      </c>
      <c r="F27">
        <v>2.8000000000000001E-2</v>
      </c>
    </row>
    <row r="28" spans="1:6">
      <c r="A28" t="s">
        <v>59</v>
      </c>
      <c r="B28">
        <v>1</v>
      </c>
      <c r="C28">
        <v>1.1E-4</v>
      </c>
      <c r="D28">
        <v>1.0900000000000001E-4</v>
      </c>
      <c r="E28">
        <v>0.01</v>
      </c>
      <c r="F28">
        <v>0.91700000000000004</v>
      </c>
    </row>
    <row r="29" spans="1:6">
      <c r="A29" t="s">
        <v>60</v>
      </c>
      <c r="B29">
        <v>1</v>
      </c>
      <c r="C29">
        <v>1.2199999999999999E-3</v>
      </c>
      <c r="D29">
        <v>1.222E-3</v>
      </c>
      <c r="E29">
        <v>0.12</v>
      </c>
      <c r="F29">
        <v>0.72599999999999998</v>
      </c>
    </row>
    <row r="30" spans="1:6">
      <c r="A30" t="s">
        <v>61</v>
      </c>
      <c r="B30">
        <v>1</v>
      </c>
      <c r="C30">
        <v>8.6239999999999997E-2</v>
      </c>
      <c r="D30">
        <v>8.6240999999999998E-2</v>
      </c>
      <c r="E30">
        <v>8.7899999999999991</v>
      </c>
      <c r="F30">
        <v>5.0000000000000001E-3</v>
      </c>
    </row>
    <row r="31" spans="1:6">
      <c r="A31" t="s">
        <v>63</v>
      </c>
      <c r="B31">
        <v>1</v>
      </c>
      <c r="C31">
        <v>1.7149999999999999E-2</v>
      </c>
      <c r="D31">
        <v>1.7152000000000001E-2</v>
      </c>
      <c r="E31">
        <v>1.75</v>
      </c>
      <c r="F31">
        <v>0.19400000000000001</v>
      </c>
    </row>
    <row r="32" spans="1:6">
      <c r="A32" t="s">
        <v>56</v>
      </c>
      <c r="B32">
        <v>38</v>
      </c>
      <c r="C32">
        <v>0.37276999999999999</v>
      </c>
      <c r="D32">
        <v>9.8099999999999993E-3</v>
      </c>
      <c r="E32" t="s">
        <v>39</v>
      </c>
      <c r="F32" t="s">
        <v>39</v>
      </c>
    </row>
    <row r="33" spans="1:6">
      <c r="A33" t="s">
        <v>57</v>
      </c>
      <c r="B33">
        <v>46</v>
      </c>
      <c r="C33">
        <v>1.46601</v>
      </c>
      <c r="D33" t="s">
        <v>39</v>
      </c>
      <c r="E33" t="s">
        <v>39</v>
      </c>
      <c r="F33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A2B9-8AD6-4A2A-882B-9804F37FD342}">
  <dimension ref="A1:P27"/>
  <sheetViews>
    <sheetView workbookViewId="0">
      <selection activeCell="B14" sqref="B14"/>
    </sheetView>
  </sheetViews>
  <sheetFormatPr defaultRowHeight="14.4"/>
  <sheetData>
    <row r="1" spans="1:16" ht="15.6">
      <c r="A1" s="25" t="s">
        <v>31</v>
      </c>
    </row>
    <row r="2" spans="1:1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16" ht="15.6">
      <c r="A3" t="s">
        <v>38</v>
      </c>
      <c r="B3">
        <v>-1.4E-2</v>
      </c>
      <c r="C3">
        <v>0.49</v>
      </c>
      <c r="D3">
        <v>-0.03</v>
      </c>
      <c r="E3">
        <v>0.97699999999999998</v>
      </c>
      <c r="F3" t="s">
        <v>39</v>
      </c>
      <c r="N3" s="25" t="s">
        <v>67</v>
      </c>
    </row>
    <row r="4" spans="1:16">
      <c r="A4" t="s">
        <v>2</v>
      </c>
      <c r="B4">
        <v>4.4679999999999997E-2</v>
      </c>
      <c r="C4">
        <v>8.2799999999999992E-3</v>
      </c>
      <c r="D4">
        <v>5.39</v>
      </c>
      <c r="E4">
        <v>0</v>
      </c>
      <c r="F4">
        <v>2.86</v>
      </c>
      <c r="N4" t="s">
        <v>27</v>
      </c>
      <c r="O4" t="s">
        <v>68</v>
      </c>
      <c r="P4" t="s">
        <v>82</v>
      </c>
    </row>
    <row r="5" spans="1:16">
      <c r="A5" t="s">
        <v>9</v>
      </c>
      <c r="B5">
        <v>9.0000000000000006E-5</v>
      </c>
      <c r="C5">
        <v>4.5000000000000003E-5</v>
      </c>
      <c r="D5">
        <v>1.99</v>
      </c>
      <c r="E5">
        <v>5.3999999999999999E-2</v>
      </c>
      <c r="F5" s="17">
        <v>9.08</v>
      </c>
      <c r="N5" t="s">
        <v>83</v>
      </c>
    </row>
    <row r="6" spans="1:16">
      <c r="A6" t="s">
        <v>11</v>
      </c>
      <c r="B6">
        <v>-1.4550000000000001</v>
      </c>
      <c r="C6">
        <v>0.77300000000000002</v>
      </c>
      <c r="D6">
        <v>-1.88</v>
      </c>
      <c r="E6">
        <v>6.7000000000000004E-2</v>
      </c>
      <c r="F6">
        <v>1.46</v>
      </c>
    </row>
    <row r="7" spans="1:16">
      <c r="A7" t="s">
        <v>1</v>
      </c>
      <c r="B7">
        <v>6.4799999999999996E-2</v>
      </c>
      <c r="C7">
        <v>2.1000000000000001E-2</v>
      </c>
      <c r="D7">
        <v>3.08</v>
      </c>
      <c r="E7">
        <v>4.0000000000000001E-3</v>
      </c>
      <c r="F7">
        <v>2.6</v>
      </c>
    </row>
    <row r="8" spans="1:16">
      <c r="A8" t="s">
        <v>10</v>
      </c>
      <c r="B8">
        <v>4.1860000000000001E-2</v>
      </c>
      <c r="C8">
        <v>8.5900000000000004E-3</v>
      </c>
      <c r="D8">
        <v>4.88</v>
      </c>
      <c r="E8">
        <v>0</v>
      </c>
      <c r="F8" s="27">
        <v>5.53</v>
      </c>
    </row>
    <row r="9" spans="1:16">
      <c r="A9" t="s">
        <v>0</v>
      </c>
      <c r="B9">
        <v>4.7100000000000003E-2</v>
      </c>
      <c r="C9">
        <v>1.5800000000000002E-2</v>
      </c>
      <c r="D9">
        <v>2.99</v>
      </c>
      <c r="E9">
        <v>5.0000000000000001E-3</v>
      </c>
      <c r="F9">
        <v>1.85</v>
      </c>
    </row>
    <row r="12" spans="1:16" ht="15.6">
      <c r="A12" s="25" t="s">
        <v>40</v>
      </c>
      <c r="B12" s="25"/>
      <c r="F12" s="25" t="s">
        <v>72</v>
      </c>
    </row>
    <row r="13" spans="1:16">
      <c r="A13" t="s">
        <v>41</v>
      </c>
      <c r="B13" t="s">
        <v>42</v>
      </c>
      <c r="C13" t="s">
        <v>43</v>
      </c>
      <c r="D13" t="s">
        <v>44</v>
      </c>
      <c r="F13" t="s">
        <v>73</v>
      </c>
      <c r="G13" s="17">
        <v>1.8888199999999999</v>
      </c>
    </row>
    <row r="14" spans="1:16">
      <c r="A14">
        <v>9.8786600000000002E-2</v>
      </c>
      <c r="B14" s="26">
        <v>0.73370000000000002</v>
      </c>
      <c r="C14" s="21">
        <v>0.69379999999999997</v>
      </c>
      <c r="D14" s="21">
        <v>0.61170000000000002</v>
      </c>
    </row>
    <row r="17" spans="1:6" ht="15.6">
      <c r="A17" s="25" t="s">
        <v>45</v>
      </c>
    </row>
    <row r="18" spans="1:6">
      <c r="A18" t="s">
        <v>46</v>
      </c>
      <c r="B18" t="s">
        <v>47</v>
      </c>
      <c r="C18" t="s">
        <v>48</v>
      </c>
      <c r="D18" t="s">
        <v>49</v>
      </c>
      <c r="E18" t="s">
        <v>50</v>
      </c>
      <c r="F18" t="s">
        <v>36</v>
      </c>
    </row>
    <row r="19" spans="1:6">
      <c r="A19" t="s">
        <v>51</v>
      </c>
      <c r="B19">
        <v>6</v>
      </c>
      <c r="C19">
        <v>1.07565</v>
      </c>
      <c r="D19">
        <v>0.17927599999999999</v>
      </c>
      <c r="E19" s="17">
        <v>18.37</v>
      </c>
      <c r="F19" s="17">
        <v>0</v>
      </c>
    </row>
    <row r="20" spans="1:6">
      <c r="A20" t="s">
        <v>52</v>
      </c>
      <c r="B20">
        <v>1</v>
      </c>
      <c r="C20">
        <v>0.28395999999999999</v>
      </c>
      <c r="D20">
        <v>0.28396100000000002</v>
      </c>
      <c r="E20">
        <v>29.1</v>
      </c>
      <c r="F20">
        <v>0</v>
      </c>
    </row>
    <row r="21" spans="1:6">
      <c r="A21" t="s">
        <v>53</v>
      </c>
      <c r="B21">
        <v>1</v>
      </c>
      <c r="C21">
        <v>3.85E-2</v>
      </c>
      <c r="D21">
        <v>3.8501000000000001E-2</v>
      </c>
      <c r="E21">
        <v>3.95</v>
      </c>
      <c r="F21">
        <v>5.3999999999999999E-2</v>
      </c>
    </row>
    <row r="22" spans="1:6">
      <c r="A22" t="s">
        <v>54</v>
      </c>
      <c r="B22">
        <v>1</v>
      </c>
      <c r="C22">
        <v>3.4569999999999997E-2</v>
      </c>
      <c r="D22">
        <v>3.4569000000000003E-2</v>
      </c>
      <c r="E22">
        <v>3.54</v>
      </c>
      <c r="F22">
        <v>6.7000000000000004E-2</v>
      </c>
    </row>
    <row r="23" spans="1:6">
      <c r="A23" t="s">
        <v>58</v>
      </c>
      <c r="B23">
        <v>1</v>
      </c>
      <c r="C23">
        <v>9.2799999999999994E-2</v>
      </c>
      <c r="D23">
        <v>9.2800999999999995E-2</v>
      </c>
      <c r="E23">
        <v>9.51</v>
      </c>
      <c r="F23">
        <v>4.0000000000000001E-3</v>
      </c>
    </row>
    <row r="24" spans="1:6">
      <c r="A24" t="s">
        <v>60</v>
      </c>
      <c r="B24">
        <v>1</v>
      </c>
      <c r="C24">
        <v>0.23197000000000001</v>
      </c>
      <c r="D24">
        <v>0.23196800000000001</v>
      </c>
      <c r="E24">
        <v>23.77</v>
      </c>
      <c r="F24">
        <v>0</v>
      </c>
    </row>
    <row r="25" spans="1:6">
      <c r="A25" t="s">
        <v>61</v>
      </c>
      <c r="B25">
        <v>1</v>
      </c>
      <c r="C25">
        <v>8.702E-2</v>
      </c>
      <c r="D25">
        <v>8.7021000000000001E-2</v>
      </c>
      <c r="E25">
        <v>8.92</v>
      </c>
      <c r="F25">
        <v>5.0000000000000001E-3</v>
      </c>
    </row>
    <row r="26" spans="1:6">
      <c r="A26" t="s">
        <v>56</v>
      </c>
      <c r="B26">
        <v>40</v>
      </c>
      <c r="C26">
        <v>0.39034999999999997</v>
      </c>
      <c r="D26">
        <v>9.7590000000000003E-3</v>
      </c>
      <c r="E26" t="s">
        <v>39</v>
      </c>
      <c r="F26" t="s">
        <v>39</v>
      </c>
    </row>
    <row r="27" spans="1:6">
      <c r="A27" t="s">
        <v>57</v>
      </c>
      <c r="B27">
        <v>46</v>
      </c>
      <c r="C27">
        <v>1.46601</v>
      </c>
      <c r="D27" t="s">
        <v>39</v>
      </c>
      <c r="E27" t="s">
        <v>39</v>
      </c>
      <c r="F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Description</vt:lpstr>
      <vt:lpstr>US Crime Data</vt:lpstr>
      <vt:lpstr>Sheet10</vt:lpstr>
      <vt:lpstr>Prediction Values</vt:lpstr>
      <vt:lpstr>Model_0</vt:lpstr>
      <vt:lpstr>Model_1</vt:lpstr>
      <vt:lpstr>Model_2</vt:lpstr>
      <vt:lpstr>Model_3</vt:lpstr>
      <vt:lpstr>Model_4</vt:lpstr>
      <vt:lpstr>Model_5</vt:lpstr>
      <vt:lpstr>Model_6</vt:lpstr>
      <vt:lpstr>Model_7</vt:lpstr>
      <vt:lpstr>Sheet9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Robin Sah</cp:lastModifiedBy>
  <dcterms:created xsi:type="dcterms:W3CDTF">2017-11-07T01:43:31Z</dcterms:created>
  <dcterms:modified xsi:type="dcterms:W3CDTF">2024-10-28T04:20:00Z</dcterms:modified>
</cp:coreProperties>
</file>