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25"/>
  </bookViews>
  <sheets>
    <sheet name="England and London" sheetId="1" r:id="rId1"/>
    <sheet name="TfL figures" sheetId="2" r:id="rId2"/>
  </sheets>
  <calcPr calcId="144525"/>
  <extLst/>
</workbook>
</file>

<file path=xl/sharedStrings.xml><?xml version="1.0" encoding="utf-8"?>
<sst xmlns="http://schemas.openxmlformats.org/spreadsheetml/2006/main" count="42">
  <si>
    <t>Note - the following contains data from DfT's notes circulated to HLG</t>
  </si>
  <si>
    <t>Year</t>
  </si>
  <si>
    <t>London population projection (ONS)</t>
  </si>
  <si>
    <t>England population projection (ONS)</t>
  </si>
  <si>
    <t>England ex-London projection (ONS)</t>
  </si>
  <si>
    <t>Stages per person per year</t>
  </si>
  <si>
    <t>Million trips</t>
  </si>
  <si>
    <t>Increase from 2014</t>
  </si>
  <si>
    <t>London target (5% stages by 2026) (millions of trips)</t>
  </si>
  <si>
    <t>England excluding London (millions of trips)</t>
  </si>
  <si>
    <t>Stages per person London</t>
  </si>
  <si>
    <t>Stages per person England excl London</t>
  </si>
  <si>
    <t>% of cycle stages in London</t>
  </si>
  <si>
    <t>% of cycle stages outside London</t>
  </si>
  <si>
    <t>Funding - from Ben Ridehalgh's spreadsheet circulated to HLG</t>
  </si>
  <si>
    <t>England-wide</t>
  </si>
  <si>
    <t>London (TfL)</t>
  </si>
  <si>
    <t>England excl London</t>
  </si>
  <si>
    <t>£ per head</t>
  </si>
  <si>
    <t>England wide</t>
  </si>
  <si>
    <t>London</t>
  </si>
  <si>
    <t>From Travel in London Report 6</t>
  </si>
  <si>
    <t>Millions of stages per day</t>
  </si>
  <si>
    <t>Millions per year</t>
  </si>
  <si>
    <t>Modal split</t>
  </si>
  <si>
    <t xml:space="preserve">   Public transport </t>
  </si>
  <si>
    <t xml:space="preserve">   Private transport</t>
  </si>
  <si>
    <t xml:space="preserve">   Walk</t>
  </si>
  <si>
    <t>Cycle</t>
  </si>
  <si>
    <t>Total trips millions</t>
  </si>
  <si>
    <t>Public per year</t>
  </si>
  <si>
    <t>Private per year</t>
  </si>
  <si>
    <t>Walk per year</t>
  </si>
  <si>
    <t>Cycle per year</t>
  </si>
  <si>
    <t>Total per year</t>
  </si>
  <si>
    <t>Population</t>
  </si>
  <si>
    <t>Stages per person per year - derived from columns G and M</t>
  </si>
  <si>
    <t>% public</t>
  </si>
  <si>
    <t>% private</t>
  </si>
  <si>
    <t>% walk</t>
  </si>
  <si>
    <t>% cycle</t>
  </si>
  <si>
    <t>CP projection based on MTS target of 5% modal share and no growth in private car usage</t>
  </si>
</sst>
</file>

<file path=xl/styles.xml><?xml version="1.0" encoding="utf-8"?>
<styleSheet xmlns="http://schemas.openxmlformats.org/spreadsheetml/2006/main">
  <numFmts count="14">
    <numFmt numFmtId="176" formatCode="_-* #,##0.000_-;\-* #,##0.000_-;_-* &quot;-&quot;??_-;_-@_-"/>
    <numFmt numFmtId="177" formatCode="_ * #,##0_ ;_ * \-#,##0_ ;_ * &quot;-&quot;_ ;_ @_ "/>
    <numFmt numFmtId="42" formatCode="_(&quot;$&quot;* #,##0_);_(&quot;$&quot;* \(#,##0\);_(&quot;$&quot;* &quot;-&quot;_);_(@_)"/>
    <numFmt numFmtId="178" formatCode="_-[$£-809]* #,##0.00_-;\-[$£-809]* #,##0.00_-;_-[$£-809]* &quot;-&quot;??_-;_-@_-"/>
    <numFmt numFmtId="179" formatCode="_-* #,##0_-;\-* #,##0_-;_-* &quot;-&quot;??_-;_-@_-"/>
    <numFmt numFmtId="44" formatCode="_(&quot;$&quot;* #,##0.00_);_(&quot;$&quot;* \(#,##0.00\);_(&quot;$&quot;* &quot;-&quot;??_);_(@_)"/>
    <numFmt numFmtId="180" formatCode="0.0"/>
    <numFmt numFmtId="181" formatCode="_-* #,##0.0_-;\-* #,##0.0_-;_-* &quot;-&quot;??_-;_-@_-"/>
    <numFmt numFmtId="182" formatCode="_-* #,##0.00_-;\-* #,##0.00_-;_-* &quot;-&quot;??_-;_-@_-"/>
    <numFmt numFmtId="183" formatCode="0.000"/>
    <numFmt numFmtId="184" formatCode="0.00_ "/>
    <numFmt numFmtId="185" formatCode="0.000_ "/>
    <numFmt numFmtId="186" formatCode="_-[$£-809]* #,##0_-;\-[$£-809]* #,##0_-;_-[$£-809]* &quot;-&quot;??_-;_-@_-"/>
    <numFmt numFmtId="187" formatCode="0.0%"/>
  </numFmts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1"/>
      <color indexed="8"/>
      <name val="Calibr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50"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/>
    <xf numFmtId="179" fontId="0" fillId="7" borderId="0" xfId="3" applyNumberFormat="1" applyFont="1" applyFill="1" applyAlignment="1"/>
    <xf numFmtId="0" fontId="0" fillId="0" borderId="0" xfId="0" applyAlignment="1">
      <alignment horizontal="center" textRotation="90" wrapText="1"/>
    </xf>
    <xf numFmtId="0" fontId="0" fillId="0" borderId="0" xfId="0" applyFill="1" applyAlignment="1"/>
    <xf numFmtId="183" fontId="0" fillId="6" borderId="0" xfId="0" applyNumberFormat="1" applyFill="1" applyAlignment="1"/>
    <xf numFmtId="0" fontId="0" fillId="8" borderId="0" xfId="0" applyFill="1" applyAlignment="1"/>
    <xf numFmtId="176" fontId="0" fillId="8" borderId="0" xfId="0" applyNumberFormat="1" applyFill="1" applyAlignment="1"/>
    <xf numFmtId="179" fontId="0" fillId="8" borderId="0" xfId="0" applyNumberFormat="1" applyFill="1" applyAlignment="1"/>
    <xf numFmtId="0" fontId="1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179" fontId="0" fillId="5" borderId="0" xfId="3" applyNumberFormat="1" applyFont="1" applyFill="1" applyAlignment="1"/>
    <xf numFmtId="187" fontId="0" fillId="10" borderId="0" xfId="2" applyNumberFormat="1" applyFont="1" applyFill="1" applyAlignment="1"/>
    <xf numFmtId="179" fontId="2" fillId="0" borderId="0" xfId="3" applyNumberFormat="1" applyFont="1" applyFill="1" applyBorder="1" applyAlignment="1" applyProtection="1">
      <alignment horizontal="right" wrapText="1"/>
    </xf>
    <xf numFmtId="179" fontId="0" fillId="8" borderId="0" xfId="3" applyNumberFormat="1" applyFont="1" applyFill="1" applyAlignment="1"/>
    <xf numFmtId="179" fontId="2" fillId="8" borderId="0" xfId="3" applyNumberFormat="1" applyFont="1" applyFill="1" applyBorder="1" applyAlignment="1" applyProtection="1">
      <alignment horizontal="right" wrapText="1"/>
    </xf>
    <xf numFmtId="187" fontId="2" fillId="8" borderId="0" xfId="2" applyNumberFormat="1" applyFont="1" applyFill="1" applyBorder="1" applyAlignment="1" applyProtection="1">
      <alignment horizontal="right" wrapText="1"/>
    </xf>
    <xf numFmtId="187" fontId="0" fillId="8" borderId="0" xfId="2" applyNumberFormat="1" applyFont="1" applyFill="1" applyAlignment="1"/>
    <xf numFmtId="0" fontId="1" fillId="11" borderId="0" xfId="0" applyFont="1" applyFill="1" applyAlignment="1">
      <alignment horizontal="center"/>
    </xf>
    <xf numFmtId="0" fontId="3" fillId="0" borderId="0" xfId="0" applyFont="1" applyAlignment="1"/>
    <xf numFmtId="0" fontId="3" fillId="6" borderId="0" xfId="0" applyFont="1" applyFill="1" applyAlignment="1"/>
    <xf numFmtId="179" fontId="2" fillId="6" borderId="0" xfId="3" applyNumberFormat="1" applyFont="1" applyFill="1" applyBorder="1" applyAlignment="1" applyProtection="1">
      <alignment horizontal="right" wrapText="1"/>
    </xf>
    <xf numFmtId="0" fontId="3" fillId="7" borderId="0" xfId="0" applyFont="1" applyFill="1" applyAlignment="1"/>
    <xf numFmtId="0" fontId="0" fillId="7" borderId="0" xfId="0" applyFill="1" applyAlignment="1"/>
    <xf numFmtId="180" fontId="0" fillId="7" borderId="0" xfId="0" applyNumberFormat="1" applyFill="1" applyAlignment="1"/>
    <xf numFmtId="179" fontId="0" fillId="7" borderId="0" xfId="0" applyNumberFormat="1" applyFill="1" applyAlignment="1"/>
    <xf numFmtId="184" fontId="0" fillId="0" borderId="0" xfId="0" applyNumberFormat="1" applyAlignment="1"/>
    <xf numFmtId="0" fontId="3" fillId="10" borderId="0" xfId="0" applyFont="1" applyFill="1" applyAlignment="1"/>
    <xf numFmtId="0" fontId="0" fillId="10" borderId="0" xfId="0" applyFill="1" applyAlignment="1"/>
    <xf numFmtId="1" fontId="0" fillId="10" borderId="0" xfId="0" applyNumberFormat="1" applyFill="1" applyAlignment="1"/>
    <xf numFmtId="179" fontId="0" fillId="10" borderId="0" xfId="0" applyNumberFormat="1" applyFill="1" applyAlignment="1">
      <alignment horizontal="right"/>
    </xf>
    <xf numFmtId="179" fontId="0" fillId="0" borderId="0" xfId="0" applyNumberFormat="1" applyAlignment="1">
      <alignment horizontal="right"/>
    </xf>
    <xf numFmtId="181" fontId="0" fillId="6" borderId="0" xfId="0" applyNumberFormat="1" applyFill="1" applyAlignment="1">
      <alignment horizontal="right"/>
    </xf>
    <xf numFmtId="0" fontId="3" fillId="12" borderId="0" xfId="0" applyFont="1" applyFill="1" applyAlignment="1"/>
    <xf numFmtId="0" fontId="0" fillId="12" borderId="0" xfId="0" applyFill="1" applyAlignment="1"/>
    <xf numFmtId="9" fontId="0" fillId="12" borderId="0" xfId="2" applyFont="1" applyFill="1" applyAlignment="1"/>
    <xf numFmtId="0" fontId="3" fillId="8" borderId="0" xfId="0" applyFont="1" applyFill="1" applyAlignment="1"/>
    <xf numFmtId="186" fontId="0" fillId="6" borderId="0" xfId="0" applyNumberFormat="1" applyFill="1" applyAlignment="1"/>
    <xf numFmtId="178" fontId="0" fillId="0" borderId="0" xfId="0" applyNumberFormat="1" applyAlignment="1"/>
    <xf numFmtId="0" fontId="3" fillId="4" borderId="0" xfId="0" applyFont="1" applyFill="1" applyAlignment="1"/>
    <xf numFmtId="0" fontId="0" fillId="4" borderId="0" xfId="0" applyFill="1" applyAlignment="1"/>
    <xf numFmtId="178" fontId="0" fillId="4" borderId="0" xfId="0" applyNumberFormat="1" applyFill="1" applyAlignment="1"/>
    <xf numFmtId="178" fontId="0" fillId="4" borderId="0" xfId="3" applyNumberFormat="1" applyFont="1" applyFill="1" applyAlignment="1"/>
    <xf numFmtId="185" fontId="0" fillId="0" borderId="0" xfId="0" applyNumberFormat="1" applyAlignment="1"/>
    <xf numFmtId="9" fontId="0" fillId="0" borderId="0" xfId="2" applyFont="1" applyAlignment="1">
      <alignment horizontal="right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tabSelected="1" topLeftCell="J1" workbookViewId="0">
      <selection activeCell="O11" sqref="O11"/>
    </sheetView>
  </sheetViews>
  <sheetFormatPr defaultColWidth="9" defaultRowHeight="17.25"/>
  <cols>
    <col min="1" max="1" width="40.5666666666667" customWidth="1"/>
    <col min="4" max="4" width="11.5666666666667" customWidth="1"/>
    <col min="5" max="5" width="10.2833333333333" customWidth="1"/>
    <col min="6" max="15" width="12.625"/>
  </cols>
  <sheetData>
    <row r="1" spans="1:4">
      <c r="A1" s="23" t="s">
        <v>0</v>
      </c>
      <c r="B1" s="23"/>
      <c r="C1" s="23"/>
      <c r="D1" s="23"/>
    </row>
    <row r="2" spans="1:1">
      <c r="A2" s="24"/>
    </row>
    <row r="3" spans="1:15">
      <c r="A3" s="24" t="s">
        <v>1</v>
      </c>
      <c r="B3" s="24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4">
        <v>2019</v>
      </c>
      <c r="J3" s="24">
        <v>2020</v>
      </c>
      <c r="K3" s="24">
        <v>2021</v>
      </c>
      <c r="L3" s="24">
        <v>2022</v>
      </c>
      <c r="M3" s="24">
        <v>2023</v>
      </c>
      <c r="N3" s="24">
        <v>2024</v>
      </c>
      <c r="O3" s="24">
        <v>2025</v>
      </c>
    </row>
    <row r="5" spans="1:15">
      <c r="A5" s="25" t="s">
        <v>2</v>
      </c>
      <c r="B5" s="26">
        <v>8308.4</v>
      </c>
      <c r="C5" s="26">
        <v>8418.3</v>
      </c>
      <c r="D5" s="26">
        <v>8530.5</v>
      </c>
      <c r="E5" s="26">
        <v>8641.4</v>
      </c>
      <c r="F5" s="26">
        <v>8759</v>
      </c>
      <c r="G5" s="26">
        <v>8870.6</v>
      </c>
      <c r="H5" s="26">
        <v>8982</v>
      </c>
      <c r="I5" s="26">
        <v>9088</v>
      </c>
      <c r="J5" s="26">
        <v>9191.8</v>
      </c>
      <c r="K5" s="26">
        <v>9293.3</v>
      </c>
      <c r="L5" s="26">
        <v>9392.1</v>
      </c>
      <c r="M5" s="26">
        <v>9488.3</v>
      </c>
      <c r="N5" s="26">
        <v>9581.4</v>
      </c>
      <c r="O5" s="26">
        <v>9671.9</v>
      </c>
    </row>
    <row r="6" spans="1:15">
      <c r="A6" s="25" t="s">
        <v>3</v>
      </c>
      <c r="B6" s="26">
        <v>53493.7</v>
      </c>
      <c r="C6" s="26">
        <v>53843.6</v>
      </c>
      <c r="D6" s="26">
        <v>54227.9</v>
      </c>
      <c r="E6" s="26">
        <v>54613.4</v>
      </c>
      <c r="F6" s="26">
        <v>55019.8</v>
      </c>
      <c r="G6" s="26">
        <v>55414.5</v>
      </c>
      <c r="H6" s="26">
        <v>55811.8</v>
      </c>
      <c r="I6" s="26">
        <v>56198.3</v>
      </c>
      <c r="J6" s="26">
        <v>56582.1</v>
      </c>
      <c r="K6" s="26">
        <v>56962.1</v>
      </c>
      <c r="L6" s="26">
        <v>57337.8</v>
      </c>
      <c r="M6" s="26">
        <v>57708.2</v>
      </c>
      <c r="N6" s="26">
        <v>58072.6</v>
      </c>
      <c r="O6" s="26">
        <v>58430.5</v>
      </c>
    </row>
    <row r="7" spans="1:15">
      <c r="A7" s="25" t="s">
        <v>4</v>
      </c>
      <c r="B7" s="26">
        <f>B6-B5</f>
        <v>45185.3</v>
      </c>
      <c r="C7" s="26">
        <f t="shared" ref="C7:O7" si="0">C6-C5</f>
        <v>45425.3</v>
      </c>
      <c r="D7" s="26">
        <f>D6-D5</f>
        <v>45697.4</v>
      </c>
      <c r="E7" s="26">
        <f>E6-E5</f>
        <v>45972</v>
      </c>
      <c r="F7" s="26">
        <f>F6-F5</f>
        <v>46260.8</v>
      </c>
      <c r="G7" s="26">
        <f>G6-G5</f>
        <v>46543.9</v>
      </c>
      <c r="H7" s="26">
        <f>H6-H5</f>
        <v>46829.8</v>
      </c>
      <c r="I7" s="26">
        <f>I6-I5</f>
        <v>47110.3</v>
      </c>
      <c r="J7" s="26">
        <f>J6-J5</f>
        <v>47390.3</v>
      </c>
      <c r="K7" s="26">
        <f>K6-K5</f>
        <v>47668.8</v>
      </c>
      <c r="L7" s="26">
        <f>L6-L5</f>
        <v>47945.7</v>
      </c>
      <c r="M7" s="26">
        <f>M6-M5</f>
        <v>48219.9</v>
      </c>
      <c r="N7" s="26">
        <f>N6-N5</f>
        <v>48491.2</v>
      </c>
      <c r="O7" s="26">
        <f>O6-O5</f>
        <v>48758.6</v>
      </c>
    </row>
    <row r="8" spans="1:1">
      <c r="A8" s="24"/>
    </row>
    <row r="9" spans="1:15">
      <c r="A9" s="27" t="s">
        <v>5</v>
      </c>
      <c r="B9" s="28"/>
      <c r="C9" s="28"/>
      <c r="D9" s="29">
        <v>15.28</v>
      </c>
      <c r="E9" s="29">
        <f>(($O$9-$D$9)/12)+D9</f>
        <v>16.29</v>
      </c>
      <c r="F9" s="29">
        <f t="shared" ref="F9:N9" si="1">(($O$9-$D$9)/12)+E9</f>
        <v>17.3</v>
      </c>
      <c r="G9" s="29">
        <f>(($O$9-$D$9)/12)+F9</f>
        <v>18.31</v>
      </c>
      <c r="H9" s="29">
        <f>(($O$9-$D$9)/12)+G9</f>
        <v>19.32</v>
      </c>
      <c r="I9" s="29">
        <f>(($O$9-$D$9)/12)+H9</f>
        <v>20.33</v>
      </c>
      <c r="J9" s="29">
        <f>(($O$9-$D$9)/12)+I9</f>
        <v>21.34</v>
      </c>
      <c r="K9" s="29">
        <f>(($O$9-$D$9)/12)+J9</f>
        <v>22.35</v>
      </c>
      <c r="L9" s="29">
        <f>(($O$9-$D$9)/12)+K9</f>
        <v>23.36</v>
      </c>
      <c r="M9" s="29">
        <f>(($O$9-$D$9)/12)+L9</f>
        <v>24.37</v>
      </c>
      <c r="N9" s="29">
        <f>(($O$9-$D$9)/12)+M9</f>
        <v>25.38</v>
      </c>
      <c r="O9" s="29">
        <v>27.4</v>
      </c>
    </row>
    <row r="10" spans="1:15">
      <c r="A10" s="27" t="s">
        <v>6</v>
      </c>
      <c r="B10" s="28"/>
      <c r="C10" s="28"/>
      <c r="D10" s="30">
        <f>(D9*D6)/1000</f>
        <v>828.602312</v>
      </c>
      <c r="E10" s="30">
        <f t="shared" ref="E10:O10" si="2">(E9*E6)/1000</f>
        <v>889.652286</v>
      </c>
      <c r="F10" s="30">
        <f>(F9*F6)/1000</f>
        <v>951.84254</v>
      </c>
      <c r="G10" s="30">
        <f>(G9*G6)/1000</f>
        <v>1014.639495</v>
      </c>
      <c r="H10" s="30">
        <f>(H9*H6)/1000</f>
        <v>1078.283976</v>
      </c>
      <c r="I10" s="30">
        <f>(I9*I6)/1000</f>
        <v>1142.511439</v>
      </c>
      <c r="J10" s="30">
        <f>(J9*J6)/1000</f>
        <v>1207.462014</v>
      </c>
      <c r="K10" s="30">
        <f>(K9*K6)/1000</f>
        <v>1273.102935</v>
      </c>
      <c r="L10" s="30">
        <f>(L9*L6)/1000</f>
        <v>1339.411008</v>
      </c>
      <c r="M10" s="30">
        <f>(M9*M6)/1000</f>
        <v>1406.348834</v>
      </c>
      <c r="N10" s="30">
        <f>(N9*N6)/1000</f>
        <v>1473.882588</v>
      </c>
      <c r="O10" s="30">
        <f>(O9*O6)/1000</f>
        <v>1600.9957</v>
      </c>
    </row>
    <row r="11" spans="1:16">
      <c r="A11" s="24"/>
      <c r="D11" s="31">
        <f>D9/$D$9</f>
        <v>1</v>
      </c>
      <c r="E11" s="31">
        <f t="shared" ref="E11:O11" si="3">E9/$D$9</f>
        <v>1.06609947643979</v>
      </c>
      <c r="F11" s="31">
        <f>F9/$D$9</f>
        <v>1.13219895287958</v>
      </c>
      <c r="G11" s="31">
        <f>G9/$D$9</f>
        <v>1.19829842931937</v>
      </c>
      <c r="H11" s="31">
        <f>H9/$D$9</f>
        <v>1.26439790575916</v>
      </c>
      <c r="I11" s="31">
        <f>I9/$D$9</f>
        <v>1.33049738219895</v>
      </c>
      <c r="J11" s="31">
        <f>J9/$D$9</f>
        <v>1.39659685863874</v>
      </c>
      <c r="K11" s="31">
        <f>K9/$D$9</f>
        <v>1.46269633507853</v>
      </c>
      <c r="L11" s="31">
        <f>L9/$D$9</f>
        <v>1.52879581151833</v>
      </c>
      <c r="M11" s="31">
        <f>M9/$D$9</f>
        <v>1.59489528795812</v>
      </c>
      <c r="N11" s="31">
        <f>N9/$D$9</f>
        <v>1.66099476439791</v>
      </c>
      <c r="O11" s="48">
        <f>O9/$D$9</f>
        <v>1.79319371727749</v>
      </c>
      <c r="P11" t="s">
        <v>7</v>
      </c>
    </row>
    <row r="12" spans="1:16">
      <c r="A12" s="32" t="s">
        <v>8</v>
      </c>
      <c r="B12" s="33"/>
      <c r="C12" s="34">
        <v>245.676318076923</v>
      </c>
      <c r="D12" s="34">
        <v>278.922636153846</v>
      </c>
      <c r="E12" s="34">
        <v>312.168954230769</v>
      </c>
      <c r="F12" s="34">
        <v>345.415272307692</v>
      </c>
      <c r="G12" s="34">
        <v>378.661590384615</v>
      </c>
      <c r="H12" s="34">
        <v>411.907908461539</v>
      </c>
      <c r="I12" s="34">
        <v>445.154226538462</v>
      </c>
      <c r="J12" s="34">
        <v>478.400544615385</v>
      </c>
      <c r="K12" s="34">
        <v>511.646862692308</v>
      </c>
      <c r="L12" s="34">
        <v>544.893180769231</v>
      </c>
      <c r="M12" s="34">
        <v>578.139498846154</v>
      </c>
      <c r="N12" s="34">
        <v>611.385816923077</v>
      </c>
      <c r="O12" s="34">
        <v>644.632135</v>
      </c>
      <c r="P12" s="49">
        <f t="shared" ref="P12:P16" si="4">(O12-D12)/D12</f>
        <v>1.31115030278302</v>
      </c>
    </row>
    <row r="13" spans="1:16">
      <c r="A13" s="32" t="s">
        <v>9</v>
      </c>
      <c r="B13" s="33"/>
      <c r="C13" s="33"/>
      <c r="D13" s="35">
        <f>D10-D12</f>
        <v>549.679675846154</v>
      </c>
      <c r="E13" s="35">
        <f t="shared" ref="E13:H13" si="5">E10-E12</f>
        <v>577.483331769231</v>
      </c>
      <c r="F13" s="35">
        <f>F10-F12</f>
        <v>606.427267692308</v>
      </c>
      <c r="G13" s="35">
        <f>G10-G12</f>
        <v>635.977904615385</v>
      </c>
      <c r="H13" s="35">
        <f>H10-H12</f>
        <v>666.376067538462</v>
      </c>
      <c r="I13" s="35">
        <f t="shared" ref="I13" si="6">I10-I12</f>
        <v>697.357212461539</v>
      </c>
      <c r="J13" s="35">
        <f t="shared" ref="J13" si="7">J10-J12</f>
        <v>729.061469384616</v>
      </c>
      <c r="K13" s="35">
        <f t="shared" ref="K13" si="8">K10-K12</f>
        <v>761.456072307693</v>
      </c>
      <c r="L13" s="35">
        <f t="shared" ref="L13" si="9">L10-L12</f>
        <v>794.51782723077</v>
      </c>
      <c r="M13" s="35">
        <f t="shared" ref="M13" si="10">M10-M12</f>
        <v>828.209335153846</v>
      </c>
      <c r="N13" s="35">
        <f t="shared" ref="N13" si="11">N10-N12</f>
        <v>862.496771076923</v>
      </c>
      <c r="O13" s="35">
        <f t="shared" ref="O13" si="12">O10-O12</f>
        <v>956.363565</v>
      </c>
      <c r="P13" s="49">
        <f>(O13-D13)/D13</f>
        <v>0.739856150816954</v>
      </c>
    </row>
    <row r="14" spans="1:16">
      <c r="A14" s="2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49"/>
    </row>
    <row r="15" spans="1:16">
      <c r="A15" s="25" t="s">
        <v>10</v>
      </c>
      <c r="B15" s="5"/>
      <c r="C15" s="5"/>
      <c r="D15" s="37">
        <f>D12/(D5/1000)</f>
        <v>32.6971028842209</v>
      </c>
      <c r="E15" s="37">
        <f t="shared" ref="E15:O15" si="13">E12/(E5/1000)</f>
        <v>36.1248124413601</v>
      </c>
      <c r="F15" s="37">
        <f>F12/(F5/1000)</f>
        <v>39.4354689242713</v>
      </c>
      <c r="G15" s="37">
        <f>G12/(G5/1000)</f>
        <v>42.6872579515045</v>
      </c>
      <c r="H15" s="37">
        <f>H12/(H5/1000)</f>
        <v>45.8592639124403</v>
      </c>
      <c r="I15" s="37">
        <f>I12/(I5/1000)</f>
        <v>48.9826393638272</v>
      </c>
      <c r="J15" s="37">
        <f>J12/(J5/1000)</f>
        <v>52.0464484230928</v>
      </c>
      <c r="K15" s="37">
        <f>K12/(K5/1000)</f>
        <v>55.055455294923</v>
      </c>
      <c r="L15" s="37">
        <f>L12/(L5/1000)</f>
        <v>58.0161178830326</v>
      </c>
      <c r="M15" s="37">
        <f>M12/(M5/1000)</f>
        <v>60.9318317133896</v>
      </c>
      <c r="N15" s="37">
        <f>N12/(N5/1000)</f>
        <v>63.8096538003921</v>
      </c>
      <c r="O15" s="37">
        <f>O12/(O5/1000)</f>
        <v>66.65</v>
      </c>
      <c r="P15" s="49">
        <f>(O15-D15)/D15</f>
        <v>1.0384068960484</v>
      </c>
    </row>
    <row r="16" spans="1:16">
      <c r="A16" s="25" t="s">
        <v>11</v>
      </c>
      <c r="B16" s="5"/>
      <c r="C16" s="5"/>
      <c r="D16" s="37">
        <f>D13/(D7/1000)</f>
        <v>12.0286860050277</v>
      </c>
      <c r="E16" s="37">
        <f t="shared" ref="E16:O16" si="14">E13/(E7/1000)</f>
        <v>12.5616316838343</v>
      </c>
      <c r="F16" s="37">
        <f>F13/(F7/1000)</f>
        <v>13.1088798224913</v>
      </c>
      <c r="G16" s="37">
        <f>G13/(G7/1000)</f>
        <v>13.6640441521958</v>
      </c>
      <c r="H16" s="37">
        <f>H13/(H7/1000)</f>
        <v>14.2297440420088</v>
      </c>
      <c r="I16" s="37">
        <f>I13/(I7/1000)</f>
        <v>14.8026485176604</v>
      </c>
      <c r="J16" s="37">
        <f>J13/(J7/1000)</f>
        <v>15.3841918997055</v>
      </c>
      <c r="K16" s="37">
        <f>K13/(K7/1000)</f>
        <v>15.9738880002789</v>
      </c>
      <c r="L16" s="37">
        <f>L13/(L7/1000)</f>
        <v>16.5712009049981</v>
      </c>
      <c r="M16" s="37">
        <f>M13/(M7/1000)</f>
        <v>17.1756750875437</v>
      </c>
      <c r="N16" s="37">
        <f>N13/(N7/1000)</f>
        <v>17.7866658502352</v>
      </c>
      <c r="O16" s="37">
        <f>O13/(O7/1000)</f>
        <v>19.614253998269</v>
      </c>
      <c r="P16" s="49">
        <f>(O16-D16)/D16</f>
        <v>0.630623161172443</v>
      </c>
    </row>
    <row r="17" spans="1:1">
      <c r="A17" s="24"/>
    </row>
    <row r="18" spans="1:15">
      <c r="A18" s="38" t="s">
        <v>12</v>
      </c>
      <c r="B18" s="39"/>
      <c r="C18" s="39"/>
      <c r="D18" s="40">
        <f>D12/D$10</f>
        <v>0.336618220966111</v>
      </c>
      <c r="E18" s="40">
        <f t="shared" ref="E18:O18" si="15">E12/E$10</f>
        <v>0.35088872264278</v>
      </c>
      <c r="F18" s="40">
        <f>F12/F$10</f>
        <v>0.362891190288356</v>
      </c>
      <c r="G18" s="40">
        <f>G12/G$10</f>
        <v>0.373198157819212</v>
      </c>
      <c r="H18" s="40">
        <f>H12/H$10</f>
        <v>0.382003180636655</v>
      </c>
      <c r="I18" s="40">
        <f>I12/I$10</f>
        <v>0.389627807077441</v>
      </c>
      <c r="J18" s="40">
        <f>J12/J$10</f>
        <v>0.396203391136563</v>
      </c>
      <c r="K18" s="40">
        <f>K12/K$10</f>
        <v>0.401889626224377</v>
      </c>
      <c r="L18" s="40">
        <f>L12/L$10</f>
        <v>0.406815516308815</v>
      </c>
      <c r="M18" s="40">
        <f>M12/M$10</f>
        <v>0.411092529014856</v>
      </c>
      <c r="N18" s="40">
        <f>N12/N$10</f>
        <v>0.414813107842398</v>
      </c>
      <c r="O18" s="40">
        <f>O12/O$10</f>
        <v>0.402644513661092</v>
      </c>
    </row>
    <row r="19" spans="1:15">
      <c r="A19" s="38" t="s">
        <v>13</v>
      </c>
      <c r="B19" s="39"/>
      <c r="C19" s="39"/>
      <c r="D19" s="40">
        <f>D13/D$10</f>
        <v>0.663381779033889</v>
      </c>
      <c r="E19" s="40">
        <f t="shared" ref="E19:O19" si="16">E13/E$10</f>
        <v>0.64911127735722</v>
      </c>
      <c r="F19" s="40">
        <f>F13/F$10</f>
        <v>0.637108809711644</v>
      </c>
      <c r="G19" s="40">
        <f>G13/G$10</f>
        <v>0.626801842180788</v>
      </c>
      <c r="H19" s="40">
        <f>H13/H$10</f>
        <v>0.617996819363345</v>
      </c>
      <c r="I19" s="40">
        <f>I13/I$10</f>
        <v>0.610372192922559</v>
      </c>
      <c r="J19" s="40">
        <f>J13/J$10</f>
        <v>0.603796608863437</v>
      </c>
      <c r="K19" s="40">
        <f>K13/K$10</f>
        <v>0.598110373775623</v>
      </c>
      <c r="L19" s="40">
        <f>L13/L$10</f>
        <v>0.593184483691185</v>
      </c>
      <c r="M19" s="40">
        <f>M13/M$10</f>
        <v>0.588907470985144</v>
      </c>
      <c r="N19" s="40">
        <f>N13/N$10</f>
        <v>0.585186892157602</v>
      </c>
      <c r="O19" s="40">
        <f>O13/O$10</f>
        <v>0.597355486338908</v>
      </c>
    </row>
    <row r="21" spans="1:4">
      <c r="A21" s="41" t="s">
        <v>14</v>
      </c>
      <c r="B21" s="41"/>
      <c r="C21" s="41"/>
      <c r="D21" s="41"/>
    </row>
    <row r="22" spans="1:6">
      <c r="A22" s="25" t="s">
        <v>15</v>
      </c>
      <c r="B22" s="5"/>
      <c r="C22" s="42">
        <v>481.864400457797</v>
      </c>
      <c r="D22" s="42">
        <v>344.7</v>
      </c>
      <c r="E22" s="42">
        <v>354</v>
      </c>
      <c r="F22" s="42">
        <v>157.5</v>
      </c>
    </row>
    <row r="23" spans="1:6">
      <c r="A23" s="25" t="s">
        <v>16</v>
      </c>
      <c r="B23" s="5"/>
      <c r="C23" s="42">
        <v>133.333333333333</v>
      </c>
      <c r="D23" s="42">
        <v>133.3</v>
      </c>
      <c r="E23" s="42">
        <v>85.5</v>
      </c>
      <c r="F23" s="42">
        <v>85.5</v>
      </c>
    </row>
    <row r="24" spans="1:6">
      <c r="A24" s="25" t="s">
        <v>17</v>
      </c>
      <c r="B24" s="5"/>
      <c r="C24" s="42">
        <v>348.531067124463</v>
      </c>
      <c r="D24" s="42">
        <f t="shared" ref="D24:F24" si="17">D22-D23</f>
        <v>211.4</v>
      </c>
      <c r="E24" s="42">
        <f>E22-E23</f>
        <v>268.5</v>
      </c>
      <c r="F24" s="42">
        <f>F22-F23</f>
        <v>72</v>
      </c>
    </row>
    <row r="25" spans="1:3">
      <c r="A25" s="24"/>
      <c r="C25" s="43"/>
    </row>
    <row r="26" spans="1:3">
      <c r="A26" s="24" t="s">
        <v>18</v>
      </c>
      <c r="C26" s="43"/>
    </row>
    <row r="27" spans="1:6">
      <c r="A27" s="44" t="s">
        <v>19</v>
      </c>
      <c r="B27" s="45"/>
      <c r="C27" s="46">
        <f t="shared" ref="C27:F27" si="18">C22/(C6/1000)</f>
        <v>8.94933474837858</v>
      </c>
      <c r="D27" s="46">
        <f>D22/(D6/1000)</f>
        <v>6.35650652155072</v>
      </c>
      <c r="E27" s="46">
        <f>E22/(E6/1000)</f>
        <v>6.48192568124307</v>
      </c>
      <c r="F27" s="46">
        <f>F22/(F6/1000)</f>
        <v>2.86260582553917</v>
      </c>
    </row>
    <row r="28" spans="1:6">
      <c r="A28" s="44" t="s">
        <v>20</v>
      </c>
      <c r="B28" s="45"/>
      <c r="C28" s="46">
        <f t="shared" ref="C28:F28" si="19">C23/(C5/1000)</f>
        <v>15.8385105464682</v>
      </c>
      <c r="D28" s="46">
        <f>D23/(D5/1000)</f>
        <v>15.6262821639998</v>
      </c>
      <c r="E28" s="46">
        <f>E23/(E5/1000)</f>
        <v>9.89423010160391</v>
      </c>
      <c r="F28" s="46">
        <f>F23/(F5/1000)</f>
        <v>9.76138828633406</v>
      </c>
    </row>
    <row r="29" spans="1:6">
      <c r="A29" s="44" t="s">
        <v>17</v>
      </c>
      <c r="B29" s="45"/>
      <c r="C29" s="47">
        <f t="shared" ref="C29:F29" si="20">C24/(C7/1000)</f>
        <v>7.67262004047224</v>
      </c>
      <c r="D29" s="47">
        <f>D24/(D7/1000)</f>
        <v>4.62608375968873</v>
      </c>
      <c r="E29" s="47">
        <f>E24/(E7/1000)</f>
        <v>5.84051161576612</v>
      </c>
      <c r="F29" s="47">
        <f>F24/(F7/1000)</f>
        <v>1.55639331788469</v>
      </c>
    </row>
  </sheetData>
  <mergeCells count="1">
    <mergeCell ref="A1:D1"/>
  </mergeCells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opLeftCell="E4" workbookViewId="0">
      <selection activeCell="S11" sqref="S11"/>
    </sheetView>
  </sheetViews>
  <sheetFormatPr defaultColWidth="9" defaultRowHeight="17.25"/>
  <cols>
    <col min="7" max="7" width="12" customWidth="1"/>
    <col min="8" max="8" width="10.425" customWidth="1"/>
    <col min="9" max="12" width="11.2833333333333" customWidth="1"/>
    <col min="13" max="13" width="10.5666666666667" customWidth="1"/>
    <col min="14" max="14" width="9.56666666666667" customWidth="1"/>
  </cols>
  <sheetData>
    <row r="1" spans="2:2">
      <c r="B1" t="s">
        <v>21</v>
      </c>
    </row>
    <row r="2" spans="3:18">
      <c r="C2" s="1" t="s">
        <v>22</v>
      </c>
      <c r="D2" s="1"/>
      <c r="E2" s="1"/>
      <c r="F2" s="1"/>
      <c r="G2" s="1"/>
      <c r="H2" s="2" t="s">
        <v>23</v>
      </c>
      <c r="I2" s="2"/>
      <c r="J2" s="2"/>
      <c r="K2" s="2"/>
      <c r="L2" s="2"/>
      <c r="O2" s="13" t="s">
        <v>24</v>
      </c>
      <c r="P2" s="13"/>
      <c r="Q2" s="13"/>
      <c r="R2" s="13"/>
    </row>
    <row r="3" ht="30.75" customHeight="1" spans="3:18"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14" t="s">
        <v>35</v>
      </c>
      <c r="N3" s="7" t="s">
        <v>36</v>
      </c>
      <c r="O3" s="15" t="s">
        <v>37</v>
      </c>
      <c r="P3" s="15" t="s">
        <v>38</v>
      </c>
      <c r="Q3" s="15" t="s">
        <v>39</v>
      </c>
      <c r="R3" s="15" t="s">
        <v>40</v>
      </c>
    </row>
    <row r="4" spans="2:18">
      <c r="B4">
        <v>1993</v>
      </c>
      <c r="C4" s="5">
        <v>6.885</v>
      </c>
      <c r="D4" s="5">
        <v>10.655</v>
      </c>
      <c r="E4" s="5">
        <v>5.156</v>
      </c>
      <c r="F4" s="5">
        <v>0.269</v>
      </c>
      <c r="G4" s="5">
        <f>SUM(C4:F4)</f>
        <v>22.965</v>
      </c>
      <c r="H4" s="6">
        <f t="shared" ref="H4:L4" si="0">C4*365</f>
        <v>2513.025</v>
      </c>
      <c r="I4" s="6">
        <f>D4*365</f>
        <v>3889.075</v>
      </c>
      <c r="J4" s="6">
        <f>E4*365</f>
        <v>1881.94</v>
      </c>
      <c r="K4" s="6">
        <f>F4*365</f>
        <v>98.185</v>
      </c>
      <c r="L4" s="16">
        <f>G4*365</f>
        <v>8382.225</v>
      </c>
      <c r="N4" s="7"/>
      <c r="O4" s="17">
        <f>C4/G4</f>
        <v>0.299804049640758</v>
      </c>
      <c r="P4" s="17">
        <f>D4/G4</f>
        <v>0.46396690616155</v>
      </c>
      <c r="Q4" s="17">
        <f>E4/G4</f>
        <v>0.224515567167429</v>
      </c>
      <c r="R4" s="17">
        <f>F4/G4</f>
        <v>0.0117134770302634</v>
      </c>
    </row>
    <row r="5" spans="2:18">
      <c r="B5">
        <v>1994</v>
      </c>
      <c r="C5" s="5">
        <v>7.008</v>
      </c>
      <c r="D5" s="5">
        <v>10.765</v>
      </c>
      <c r="E5" s="5">
        <v>5.177</v>
      </c>
      <c r="F5" s="5">
        <v>0.269</v>
      </c>
      <c r="G5" s="5">
        <f t="shared" ref="G5:G23" si="1">SUM(C5:F5)</f>
        <v>23.219</v>
      </c>
      <c r="H5" s="6">
        <f t="shared" ref="H5:H23" si="2">C5*365</f>
        <v>2557.92</v>
      </c>
      <c r="I5" s="6">
        <f t="shared" ref="I5:I23" si="3">D5*365</f>
        <v>3929.225</v>
      </c>
      <c r="J5" s="6">
        <f t="shared" ref="J5:J23" si="4">E5*365</f>
        <v>1889.605</v>
      </c>
      <c r="K5" s="6">
        <f t="shared" ref="K5:K23" si="5">F5*365</f>
        <v>98.185</v>
      </c>
      <c r="L5" s="16">
        <f t="shared" ref="L5:L23" si="6">G5*365</f>
        <v>8474.935</v>
      </c>
      <c r="N5" s="7"/>
      <c r="O5" s="17">
        <f t="shared" ref="O5:O23" si="7">C5/G5</f>
        <v>0.301821783883888</v>
      </c>
      <c r="P5" s="17">
        <f t="shared" ref="P5:P23" si="8">D5/G5</f>
        <v>0.463628924587622</v>
      </c>
      <c r="Q5" s="17">
        <f t="shared" ref="Q5:Q23" si="9">E5/G5</f>
        <v>0.222963951935915</v>
      </c>
      <c r="R5" s="17">
        <f t="shared" ref="R5:R23" si="10">F5/G5</f>
        <v>0.011585339592575</v>
      </c>
    </row>
    <row r="6" spans="2:18">
      <c r="B6">
        <v>1995</v>
      </c>
      <c r="C6" s="5">
        <v>7.238</v>
      </c>
      <c r="D6" s="5">
        <v>10.709</v>
      </c>
      <c r="E6" s="5">
        <v>5.207</v>
      </c>
      <c r="F6" s="5">
        <v>0.269</v>
      </c>
      <c r="G6" s="5">
        <f>SUM(C6:F6)</f>
        <v>23.423</v>
      </c>
      <c r="H6" s="6">
        <f>C6*365</f>
        <v>2641.87</v>
      </c>
      <c r="I6" s="6">
        <f>D6*365</f>
        <v>3908.785</v>
      </c>
      <c r="J6" s="6">
        <f>E6*365</f>
        <v>1900.555</v>
      </c>
      <c r="K6" s="6">
        <f>F6*365</f>
        <v>98.185</v>
      </c>
      <c r="L6" s="16">
        <f>G6*365</f>
        <v>8549.395</v>
      </c>
      <c r="N6" s="7"/>
      <c r="O6" s="17">
        <f>C6/G6</f>
        <v>0.309012509072279</v>
      </c>
      <c r="P6" s="17">
        <f>D6/G6</f>
        <v>0.45720018784955</v>
      </c>
      <c r="Q6" s="17">
        <f>E6/G6</f>
        <v>0.222302864705631</v>
      </c>
      <c r="R6" s="17">
        <f>F6/G6</f>
        <v>0.0114844383725398</v>
      </c>
    </row>
    <row r="7" spans="2:18">
      <c r="B7">
        <v>1996</v>
      </c>
      <c r="C7" s="5">
        <v>7.413</v>
      </c>
      <c r="D7" s="5">
        <v>10.805</v>
      </c>
      <c r="E7" s="5">
        <v>5.253</v>
      </c>
      <c r="F7" s="5">
        <v>0.269</v>
      </c>
      <c r="G7" s="5">
        <f>SUM(C7:F7)</f>
        <v>23.74</v>
      </c>
      <c r="H7" s="6">
        <f>C7*365</f>
        <v>2705.745</v>
      </c>
      <c r="I7" s="6">
        <f>D7*365</f>
        <v>3943.825</v>
      </c>
      <c r="J7" s="6">
        <f>E7*365</f>
        <v>1917.345</v>
      </c>
      <c r="K7" s="6">
        <f>F7*365</f>
        <v>98.185</v>
      </c>
      <c r="L7" s="16">
        <f>G7*365</f>
        <v>8665.1</v>
      </c>
      <c r="N7" s="7"/>
      <c r="O7" s="17">
        <f>C7/G7</f>
        <v>0.312257792754844</v>
      </c>
      <c r="P7" s="17">
        <f>D7/G7</f>
        <v>0.45513900589722</v>
      </c>
      <c r="Q7" s="17">
        <f>E7/G7</f>
        <v>0.221272114574558</v>
      </c>
      <c r="R7" s="17">
        <f>F7/G7</f>
        <v>0.0113310867733783</v>
      </c>
    </row>
    <row r="8" spans="2:18">
      <c r="B8">
        <v>1997</v>
      </c>
      <c r="C8" s="5">
        <v>7.735</v>
      </c>
      <c r="D8" s="5">
        <v>10.849</v>
      </c>
      <c r="E8" s="5">
        <v>5.284</v>
      </c>
      <c r="F8" s="5">
        <v>0.269</v>
      </c>
      <c r="G8" s="5">
        <f>SUM(C8:F8)</f>
        <v>24.137</v>
      </c>
      <c r="H8" s="6">
        <f>C8*365</f>
        <v>2823.275</v>
      </c>
      <c r="I8" s="6">
        <f>D8*365</f>
        <v>3959.885</v>
      </c>
      <c r="J8" s="6">
        <f>E8*365</f>
        <v>1928.66</v>
      </c>
      <c r="K8" s="6">
        <f>F8*365</f>
        <v>98.185</v>
      </c>
      <c r="L8" s="16">
        <f>G8*365</f>
        <v>8810.005</v>
      </c>
      <c r="N8" s="7"/>
      <c r="O8" s="17">
        <f>C8/G8</f>
        <v>0.320462360691055</v>
      </c>
      <c r="P8" s="17">
        <f>D8/G8</f>
        <v>0.449475908356465</v>
      </c>
      <c r="Q8" s="17">
        <f>E8/G8</f>
        <v>0.218917015370593</v>
      </c>
      <c r="R8" s="17">
        <f>F8/G8</f>
        <v>0.0111447155818867</v>
      </c>
    </row>
    <row r="9" spans="2:18">
      <c r="B9">
        <v>1998</v>
      </c>
      <c r="C9" s="5">
        <v>7.967</v>
      </c>
      <c r="D9" s="5">
        <v>10.871</v>
      </c>
      <c r="E9" s="5">
        <v>5.322</v>
      </c>
      <c r="F9" s="5">
        <v>0.269</v>
      </c>
      <c r="G9" s="5">
        <f>SUM(C9:F9)</f>
        <v>24.429</v>
      </c>
      <c r="H9" s="6">
        <f>C9*365</f>
        <v>2907.955</v>
      </c>
      <c r="I9" s="6">
        <f>D9*365</f>
        <v>3967.915</v>
      </c>
      <c r="J9" s="6">
        <f>E9*365</f>
        <v>1942.53</v>
      </c>
      <c r="K9" s="6">
        <f>F9*365</f>
        <v>98.185</v>
      </c>
      <c r="L9" s="16">
        <f>G9*365</f>
        <v>8916.585</v>
      </c>
      <c r="N9" s="7"/>
      <c r="O9" s="17">
        <f>C9/G9</f>
        <v>0.326128781366409</v>
      </c>
      <c r="P9" s="17">
        <f>D9/G9</f>
        <v>0.445003888820664</v>
      </c>
      <c r="Q9" s="17">
        <f>E9/G9</f>
        <v>0.217855827090753</v>
      </c>
      <c r="R9" s="17">
        <f>F9/G9</f>
        <v>0.0110115027221745</v>
      </c>
    </row>
    <row r="10" spans="2:18">
      <c r="B10">
        <v>1999</v>
      </c>
      <c r="C10" s="5">
        <v>8.25</v>
      </c>
      <c r="D10" s="5">
        <v>11.108</v>
      </c>
      <c r="E10" s="5">
        <v>5.389</v>
      </c>
      <c r="F10" s="5">
        <v>0.269</v>
      </c>
      <c r="G10" s="5">
        <f>SUM(C10:F10)</f>
        <v>25.016</v>
      </c>
      <c r="H10" s="6">
        <f>C10*365</f>
        <v>3011.25</v>
      </c>
      <c r="I10" s="6">
        <f>D10*365</f>
        <v>4054.42</v>
      </c>
      <c r="J10" s="6">
        <f>E10*365</f>
        <v>1966.985</v>
      </c>
      <c r="K10" s="6">
        <f>F10*365</f>
        <v>98.185</v>
      </c>
      <c r="L10" s="16">
        <f>G10*365</f>
        <v>9130.84</v>
      </c>
      <c r="N10" s="7"/>
      <c r="O10" s="17">
        <f>C10/G10</f>
        <v>0.329788935081548</v>
      </c>
      <c r="P10" s="17">
        <f>D10/G10</f>
        <v>0.444035817077071</v>
      </c>
      <c r="Q10" s="17">
        <f>E10/G10</f>
        <v>0.215422129836904</v>
      </c>
      <c r="R10" s="17">
        <f>F10/G10</f>
        <v>0.0107531180044771</v>
      </c>
    </row>
    <row r="11" spans="2:18">
      <c r="B11">
        <v>2000</v>
      </c>
      <c r="C11" s="5">
        <v>8.63</v>
      </c>
      <c r="D11" s="5">
        <v>10.972</v>
      </c>
      <c r="E11" s="5">
        <v>5.451</v>
      </c>
      <c r="F11" s="5">
        <v>0.286</v>
      </c>
      <c r="G11" s="5">
        <f>SUM(C11:F11)</f>
        <v>25.339</v>
      </c>
      <c r="H11" s="6">
        <f>C11*365</f>
        <v>3149.95</v>
      </c>
      <c r="I11" s="6">
        <f>D11*365</f>
        <v>4004.78</v>
      </c>
      <c r="J11" s="6">
        <f>E11*365</f>
        <v>1989.615</v>
      </c>
      <c r="K11" s="6">
        <f>F11*365</f>
        <v>104.39</v>
      </c>
      <c r="L11" s="16">
        <f>G11*365</f>
        <v>9248.735</v>
      </c>
      <c r="N11" s="7"/>
      <c r="O11" s="17">
        <f>C11/G11</f>
        <v>0.340581711985477</v>
      </c>
      <c r="P11" s="17">
        <f>D11/G11</f>
        <v>0.433008406014444</v>
      </c>
      <c r="Q11" s="17">
        <f>E11/G11</f>
        <v>0.215122933028138</v>
      </c>
      <c r="R11" s="17">
        <f>F11/G11</f>
        <v>0.0112869489719405</v>
      </c>
    </row>
    <row r="12" spans="2:18">
      <c r="B12">
        <v>2001</v>
      </c>
      <c r="C12" s="5">
        <v>8.841</v>
      </c>
      <c r="D12" s="5">
        <v>10.89</v>
      </c>
      <c r="E12" s="5">
        <v>5.516</v>
      </c>
      <c r="F12" s="5">
        <v>0.32</v>
      </c>
      <c r="G12" s="5">
        <f>SUM(C12:F12)</f>
        <v>25.567</v>
      </c>
      <c r="H12" s="6">
        <f>C12*365</f>
        <v>3226.965</v>
      </c>
      <c r="I12" s="6">
        <f>D12*365</f>
        <v>3974.85</v>
      </c>
      <c r="J12" s="6">
        <f>E12*365</f>
        <v>2013.34</v>
      </c>
      <c r="K12" s="6">
        <f>F12*365</f>
        <v>116.8</v>
      </c>
      <c r="L12" s="16">
        <f>G12*365</f>
        <v>9331.955</v>
      </c>
      <c r="N12" s="7"/>
      <c r="O12" s="17">
        <f>C12/G12</f>
        <v>0.345797316853757</v>
      </c>
      <c r="P12" s="17">
        <f>D12/G12</f>
        <v>0.425939687878906</v>
      </c>
      <c r="Q12" s="17">
        <f>E12/G12</f>
        <v>0.21574686118825</v>
      </c>
      <c r="R12" s="17">
        <f>F12/G12</f>
        <v>0.0125161340790863</v>
      </c>
    </row>
    <row r="13" spans="2:18">
      <c r="B13">
        <v>2002</v>
      </c>
      <c r="C13" s="5">
        <v>9.117</v>
      </c>
      <c r="D13" s="5">
        <v>10.866</v>
      </c>
      <c r="E13" s="5">
        <v>5.556</v>
      </c>
      <c r="F13" s="5">
        <v>0.323</v>
      </c>
      <c r="G13" s="5">
        <f>SUM(C13:F13)</f>
        <v>25.862</v>
      </c>
      <c r="H13" s="6">
        <f>C13*365</f>
        <v>3327.705</v>
      </c>
      <c r="I13" s="6">
        <f>D13*365</f>
        <v>3966.09</v>
      </c>
      <c r="J13" s="6">
        <f>E13*365</f>
        <v>2027.94</v>
      </c>
      <c r="K13" s="6">
        <f>F13*365</f>
        <v>117.895</v>
      </c>
      <c r="L13" s="16">
        <f>G13*365</f>
        <v>9439.63</v>
      </c>
      <c r="N13" s="7"/>
      <c r="O13" s="17">
        <f>C13/G13</f>
        <v>0.352524940066507</v>
      </c>
      <c r="P13" s="17">
        <f>D13/G13</f>
        <v>0.420153120408321</v>
      </c>
      <c r="Q13" s="17">
        <f>E13/G13</f>
        <v>0.214832572886861</v>
      </c>
      <c r="R13" s="17">
        <f>F13/G13</f>
        <v>0.012489366638311</v>
      </c>
    </row>
    <row r="14" spans="2:18">
      <c r="B14">
        <v>2003</v>
      </c>
      <c r="C14" s="5">
        <v>9.614</v>
      </c>
      <c r="D14" s="5">
        <v>10.647</v>
      </c>
      <c r="E14" s="5">
        <v>5.57</v>
      </c>
      <c r="F14" s="5">
        <v>0.37</v>
      </c>
      <c r="G14" s="5">
        <f>SUM(C14:F14)</f>
        <v>26.201</v>
      </c>
      <c r="H14" s="6">
        <f>C14*365</f>
        <v>3509.11</v>
      </c>
      <c r="I14" s="6">
        <f>D14*365</f>
        <v>3886.155</v>
      </c>
      <c r="J14" s="6">
        <f>E14*365</f>
        <v>2033.05</v>
      </c>
      <c r="K14" s="6">
        <f>F14*365</f>
        <v>135.05</v>
      </c>
      <c r="L14" s="16">
        <f>G14*365</f>
        <v>9563.365</v>
      </c>
      <c r="N14" s="7"/>
      <c r="O14" s="17">
        <f>C14/G14</f>
        <v>0.366932559825961</v>
      </c>
      <c r="P14" s="17">
        <f>D14/G14</f>
        <v>0.406358535933743</v>
      </c>
      <c r="Q14" s="17">
        <f>E14/G14</f>
        <v>0.212587305828022</v>
      </c>
      <c r="R14" s="17">
        <f>F14/G14</f>
        <v>0.0141215984122743</v>
      </c>
    </row>
    <row r="15" spans="2:18">
      <c r="B15">
        <v>2004</v>
      </c>
      <c r="C15" s="5">
        <v>10.152</v>
      </c>
      <c r="D15" s="5">
        <v>10.516</v>
      </c>
      <c r="E15" s="5">
        <v>5.599</v>
      </c>
      <c r="F15" s="5">
        <v>0.38</v>
      </c>
      <c r="G15" s="5">
        <f>SUM(C15:F15)</f>
        <v>26.647</v>
      </c>
      <c r="H15" s="6">
        <f>C15*365</f>
        <v>3705.48</v>
      </c>
      <c r="I15" s="6">
        <f>D15*365</f>
        <v>3838.34</v>
      </c>
      <c r="J15" s="6">
        <f>E15*365</f>
        <v>2043.635</v>
      </c>
      <c r="K15" s="6">
        <f>F15*365</f>
        <v>138.7</v>
      </c>
      <c r="L15" s="16">
        <f>G15*365</f>
        <v>9726.155</v>
      </c>
      <c r="N15" s="7"/>
      <c r="O15" s="17">
        <f>C15/G15</f>
        <v>0.380980973467933</v>
      </c>
      <c r="P15" s="17">
        <f>D15/G15</f>
        <v>0.394641047772732</v>
      </c>
      <c r="Q15" s="17">
        <f>E15/G15</f>
        <v>0.210117461627951</v>
      </c>
      <c r="R15" s="17">
        <f>F15/G15</f>
        <v>0.0142605171313844</v>
      </c>
    </row>
    <row r="16" spans="2:18">
      <c r="B16">
        <v>2005</v>
      </c>
      <c r="C16" s="5">
        <v>10.159</v>
      </c>
      <c r="D16" s="5">
        <v>10.397</v>
      </c>
      <c r="E16" s="5">
        <v>5.664</v>
      </c>
      <c r="F16" s="5">
        <v>0.415</v>
      </c>
      <c r="G16" s="5">
        <f>SUM(C16:F16)</f>
        <v>26.635</v>
      </c>
      <c r="H16" s="6">
        <f>C16*365</f>
        <v>3708.035</v>
      </c>
      <c r="I16" s="6">
        <f>D16*365</f>
        <v>3794.905</v>
      </c>
      <c r="J16" s="6">
        <f>E16*365</f>
        <v>2067.36</v>
      </c>
      <c r="K16" s="6">
        <f>F16*365</f>
        <v>151.475</v>
      </c>
      <c r="L16" s="16">
        <f>G16*365</f>
        <v>9721.775</v>
      </c>
      <c r="N16" s="7"/>
      <c r="O16" s="17">
        <f>C16/G16</f>
        <v>0.381415430824104</v>
      </c>
      <c r="P16" s="17">
        <f>D16/G16</f>
        <v>0.390351041862211</v>
      </c>
      <c r="Q16" s="17">
        <f>E16/G16</f>
        <v>0.212652524873287</v>
      </c>
      <c r="R16" s="17">
        <f>F16/G16</f>
        <v>0.015581002440398</v>
      </c>
    </row>
    <row r="17" spans="2:18">
      <c r="B17">
        <v>2006</v>
      </c>
      <c r="C17" s="5">
        <v>10.563</v>
      </c>
      <c r="D17" s="5">
        <v>10.484</v>
      </c>
      <c r="E17" s="5">
        <v>5.723</v>
      </c>
      <c r="F17" s="5">
        <v>0.466</v>
      </c>
      <c r="G17" s="5">
        <f>SUM(C17:F17)</f>
        <v>27.236</v>
      </c>
      <c r="H17" s="6">
        <f>C17*365</f>
        <v>3855.495</v>
      </c>
      <c r="I17" s="6">
        <f>D17*365</f>
        <v>3826.66</v>
      </c>
      <c r="J17" s="6">
        <f>E17*365</f>
        <v>2088.895</v>
      </c>
      <c r="K17" s="6">
        <f>F17*365</f>
        <v>170.09</v>
      </c>
      <c r="L17" s="16">
        <f>G17*365</f>
        <v>9941.14</v>
      </c>
      <c r="N17" s="7"/>
      <c r="O17" s="17">
        <f>C17/G17</f>
        <v>0.387832280804817</v>
      </c>
      <c r="P17" s="17">
        <f>D17/G17</f>
        <v>0.384931708033485</v>
      </c>
      <c r="Q17" s="17">
        <f>E17/G17</f>
        <v>0.210126303421942</v>
      </c>
      <c r="R17" s="17">
        <f>F17/G17</f>
        <v>0.0171097077397562</v>
      </c>
    </row>
    <row r="18" spans="2:18">
      <c r="B18">
        <v>2007</v>
      </c>
      <c r="C18" s="5">
        <v>11.685</v>
      </c>
      <c r="D18" s="5">
        <v>10.565</v>
      </c>
      <c r="E18" s="5">
        <v>5.795</v>
      </c>
      <c r="F18" s="5">
        <v>0.467</v>
      </c>
      <c r="G18" s="5">
        <f>SUM(C18:F18)</f>
        <v>28.512</v>
      </c>
      <c r="H18" s="6">
        <f>C18*365</f>
        <v>4265.025</v>
      </c>
      <c r="I18" s="6">
        <f>D18*365</f>
        <v>3856.225</v>
      </c>
      <c r="J18" s="6">
        <f>E18*365</f>
        <v>2115.175</v>
      </c>
      <c r="K18" s="6">
        <f>F18*365</f>
        <v>170.455</v>
      </c>
      <c r="L18" s="16">
        <f>G18*365</f>
        <v>10406.88</v>
      </c>
      <c r="N18" s="7"/>
      <c r="O18" s="17">
        <f>C18/G18</f>
        <v>0.409827441077441</v>
      </c>
      <c r="P18" s="17">
        <f>D18/G18</f>
        <v>0.370545735129068</v>
      </c>
      <c r="Q18" s="17">
        <f>E18/G18</f>
        <v>0.203247755331089</v>
      </c>
      <c r="R18" s="17">
        <f>F18/G18</f>
        <v>0.0163790684624018</v>
      </c>
    </row>
    <row r="19" spans="2:18">
      <c r="B19">
        <v>2008</v>
      </c>
      <c r="C19" s="5">
        <v>12.096</v>
      </c>
      <c r="D19" s="5">
        <v>10.162</v>
      </c>
      <c r="E19" s="5">
        <v>5.885</v>
      </c>
      <c r="F19" s="5">
        <v>0.489</v>
      </c>
      <c r="G19" s="5">
        <f>SUM(C19:F19)</f>
        <v>28.632</v>
      </c>
      <c r="H19" s="6">
        <f>C19*365</f>
        <v>4415.04</v>
      </c>
      <c r="I19" s="6">
        <f>D19*365</f>
        <v>3709.13</v>
      </c>
      <c r="J19" s="6">
        <f>E19*365</f>
        <v>2148.025</v>
      </c>
      <c r="K19" s="6">
        <f>F19*365</f>
        <v>178.485</v>
      </c>
      <c r="L19" s="16">
        <f>G19*365</f>
        <v>10450.68</v>
      </c>
      <c r="N19" s="7"/>
      <c r="O19" s="17">
        <f>C19/G19</f>
        <v>0.422464375523889</v>
      </c>
      <c r="P19" s="17">
        <f>D19/G19</f>
        <v>0.354917574741548</v>
      </c>
      <c r="Q19" s="17">
        <f>E19/G19</f>
        <v>0.205539256775636</v>
      </c>
      <c r="R19" s="17">
        <f>F19/G19</f>
        <v>0.0170787929589271</v>
      </c>
    </row>
    <row r="20" spans="2:18">
      <c r="B20">
        <v>2009</v>
      </c>
      <c r="C20" s="5">
        <v>12.159</v>
      </c>
      <c r="D20" s="5">
        <v>10.193</v>
      </c>
      <c r="E20" s="5">
        <v>5.983</v>
      </c>
      <c r="F20" s="5">
        <v>0.514</v>
      </c>
      <c r="G20" s="5">
        <f>SUM(C20:F20)</f>
        <v>28.849</v>
      </c>
      <c r="H20" s="6">
        <f>C20*365</f>
        <v>4438.035</v>
      </c>
      <c r="I20" s="6">
        <f>D20*365</f>
        <v>3720.445</v>
      </c>
      <c r="J20" s="6">
        <f>E20*365</f>
        <v>2183.795</v>
      </c>
      <c r="K20" s="6">
        <f>F20*365</f>
        <v>187.61</v>
      </c>
      <c r="L20" s="16">
        <f>G20*365</f>
        <v>10529.885</v>
      </c>
      <c r="N20" s="7"/>
      <c r="O20" s="17">
        <f>C20/G20</f>
        <v>0.421470414919061</v>
      </c>
      <c r="P20" s="17">
        <f>D20/G20</f>
        <v>0.353322472182745</v>
      </c>
      <c r="Q20" s="17">
        <f>E20/G20</f>
        <v>0.207390204166522</v>
      </c>
      <c r="R20" s="17">
        <f>F20/G20</f>
        <v>0.0178169087316718</v>
      </c>
    </row>
    <row r="21" spans="2:18">
      <c r="B21">
        <v>2010</v>
      </c>
      <c r="C21" s="5">
        <v>12.399</v>
      </c>
      <c r="D21" s="5">
        <v>10.28</v>
      </c>
      <c r="E21" s="5">
        <v>6.072</v>
      </c>
      <c r="F21" s="5">
        <v>0.544</v>
      </c>
      <c r="G21" s="5">
        <f>SUM(C21:F21)</f>
        <v>29.295</v>
      </c>
      <c r="H21" s="6">
        <f>C21*365</f>
        <v>4525.635</v>
      </c>
      <c r="I21" s="6">
        <f>D21*365</f>
        <v>3752.2</v>
      </c>
      <c r="J21" s="6">
        <f>E21*365</f>
        <v>2216.28</v>
      </c>
      <c r="K21" s="6">
        <f>F21*365</f>
        <v>198.56</v>
      </c>
      <c r="L21" s="16">
        <f>G21*365</f>
        <v>10692.675</v>
      </c>
      <c r="N21" s="7"/>
      <c r="O21" s="17">
        <f>C21/G21</f>
        <v>0.423246287762417</v>
      </c>
      <c r="P21" s="17">
        <f>D21/G21</f>
        <v>0.350913125106673</v>
      </c>
      <c r="Q21" s="17">
        <f>E21/G21</f>
        <v>0.207270865335381</v>
      </c>
      <c r="R21" s="17">
        <f>F21/G21</f>
        <v>0.0185697217955282</v>
      </c>
    </row>
    <row r="22" spans="2:18">
      <c r="B22">
        <v>2011</v>
      </c>
      <c r="C22" s="5">
        <v>12.938</v>
      </c>
      <c r="D22" s="5">
        <v>10.203</v>
      </c>
      <c r="E22" s="5">
        <v>6.18</v>
      </c>
      <c r="F22" s="5">
        <v>0.572</v>
      </c>
      <c r="G22" s="5">
        <f>SUM(C22:F22)</f>
        <v>29.893</v>
      </c>
      <c r="H22" s="6">
        <f>C22*365</f>
        <v>4722.37</v>
      </c>
      <c r="I22" s="6">
        <f>D22*365</f>
        <v>3724.095</v>
      </c>
      <c r="J22" s="6">
        <f>E22*365</f>
        <v>2255.7</v>
      </c>
      <c r="K22" s="6">
        <f>F22*365</f>
        <v>208.78</v>
      </c>
      <c r="L22" s="16">
        <f>G22*365</f>
        <v>10910.945</v>
      </c>
      <c r="N22" s="7"/>
      <c r="O22" s="17">
        <f>C22/G22</f>
        <v>0.432810356939752</v>
      </c>
      <c r="P22" s="17">
        <f>D22/G22</f>
        <v>0.341317365269461</v>
      </c>
      <c r="Q22" s="17">
        <f>E22/G22</f>
        <v>0.206737363262302</v>
      </c>
      <c r="R22" s="17">
        <f>F22/G22</f>
        <v>0.0191349145284849</v>
      </c>
    </row>
    <row r="23" spans="2:18">
      <c r="B23">
        <v>2012</v>
      </c>
      <c r="C23" s="5">
        <v>13.406</v>
      </c>
      <c r="D23" s="5">
        <v>10.101</v>
      </c>
      <c r="E23" s="5">
        <v>6.258</v>
      </c>
      <c r="F23" s="5">
        <v>0.582</v>
      </c>
      <c r="G23" s="5">
        <f>SUM(C23:F23)</f>
        <v>30.347</v>
      </c>
      <c r="H23" s="6">
        <f>C23*365</f>
        <v>4893.19</v>
      </c>
      <c r="I23" s="6">
        <f>D23*365</f>
        <v>3686.865</v>
      </c>
      <c r="J23" s="6">
        <f>E23*365</f>
        <v>2284.17</v>
      </c>
      <c r="K23" s="6">
        <f>F23*365</f>
        <v>212.43</v>
      </c>
      <c r="L23" s="16">
        <f>G23*365</f>
        <v>11076.655</v>
      </c>
      <c r="M23" s="18">
        <v>8308.4</v>
      </c>
      <c r="N23" s="18">
        <f>(L23*1000)/M23</f>
        <v>1333.187496991</v>
      </c>
      <c r="O23" s="17">
        <f>C23/G23</f>
        <v>0.441757010577652</v>
      </c>
      <c r="P23" s="17">
        <f>D23/G23</f>
        <v>0.332850034599796</v>
      </c>
      <c r="Q23" s="17">
        <f>E23/G23</f>
        <v>0.206214782350809</v>
      </c>
      <c r="R23" s="17">
        <f>F23/G23</f>
        <v>0.0191781724717435</v>
      </c>
    </row>
    <row r="24" spans="1:18">
      <c r="A24" s="7" t="s">
        <v>41</v>
      </c>
      <c r="B24" s="8">
        <v>2013</v>
      </c>
      <c r="C24" s="9">
        <f t="shared" ref="C24:E36" si="11">H24/365</f>
        <v>13.6056555527924</v>
      </c>
      <c r="D24" s="9">
        <f t="shared" ref="D24:G24" si="12">I24/365</f>
        <v>10.1037681770285</v>
      </c>
      <c r="E24" s="9">
        <f>J24/365</f>
        <v>6.34720652623815</v>
      </c>
      <c r="F24" s="9">
        <f>K24/365</f>
        <v>0.673085802950474</v>
      </c>
      <c r="G24" s="9">
        <f>L24/365</f>
        <v>30.7440928767123</v>
      </c>
      <c r="H24" s="6">
        <f t="shared" ref="H24:H35" si="13">H23+(($H$36-$H$23)/13)</f>
        <v>4966.06427676923</v>
      </c>
      <c r="I24" s="6">
        <f t="shared" ref="I24:I35" si="14">I23+(($I$36-$I$23)/13)</f>
        <v>3687.87538461538</v>
      </c>
      <c r="J24" s="6">
        <f t="shared" ref="J24:J35" si="15">J23+(($J$36-$J$23)/13)</f>
        <v>2316.73038207692</v>
      </c>
      <c r="K24" s="6">
        <f>K23+(($K$36-$K$23)/13)</f>
        <v>245.676318076923</v>
      </c>
      <c r="L24" s="16">
        <f>(M24*N24)/1000</f>
        <v>11221.5939</v>
      </c>
      <c r="M24" s="18">
        <v>8418.3</v>
      </c>
      <c r="N24" s="18">
        <v>1333</v>
      </c>
      <c r="O24" s="17">
        <f t="shared" ref="O24:O36" si="16">H24/L24</f>
        <v>0.442545356838232</v>
      </c>
      <c r="P24" s="17">
        <f t="shared" ref="P24:P36" si="17">I24/L24</f>
        <v>0.328640959339598</v>
      </c>
      <c r="Q24" s="17">
        <f t="shared" ref="Q24:Q36" si="18">J24/L24</f>
        <v>0.206452880287971</v>
      </c>
      <c r="R24" s="17">
        <f t="shared" ref="R24:R35" si="19">K24/L24</f>
        <v>0.0218931749149221</v>
      </c>
    </row>
    <row r="25" spans="1:18">
      <c r="A25" s="7"/>
      <c r="B25" s="10">
        <v>2014</v>
      </c>
      <c r="C25" s="11">
        <f t="shared" ref="C25:C36" si="20">H25/365</f>
        <v>13.8053111055848</v>
      </c>
      <c r="D25" s="11">
        <f t="shared" ref="D25:D36" si="21">I25/365</f>
        <v>10.1065363540569</v>
      </c>
      <c r="E25" s="11">
        <f t="shared" ref="E25:E36" si="22">J25/365</f>
        <v>6.43641305247629</v>
      </c>
      <c r="F25" s="11">
        <f t="shared" ref="F25:F36" si="23">K25/365</f>
        <v>0.764171605900948</v>
      </c>
      <c r="G25" s="11">
        <f t="shared" ref="G25:G36" si="24">L25/365</f>
        <v>31.1538534246575</v>
      </c>
      <c r="H25" s="12">
        <f>H24+(($H$36-$H$23)/13)</f>
        <v>5038.93855353846</v>
      </c>
      <c r="I25" s="12">
        <f>I24+(($I$36-$I$23)/13)</f>
        <v>3688.88576923077</v>
      </c>
      <c r="J25" s="12">
        <f>J24+(($J$36-$J$23)/13)</f>
        <v>2349.29076415385</v>
      </c>
      <c r="K25" s="12">
        <f t="shared" ref="K25:K35" si="25">K24+(($K$36-$K$23)/13)</f>
        <v>278.922636153846</v>
      </c>
      <c r="L25" s="19">
        <f t="shared" ref="L25:L36" si="26">(M25*N25)/1000</f>
        <v>11371.1565</v>
      </c>
      <c r="M25" s="20">
        <v>8530.5</v>
      </c>
      <c r="N25" s="20">
        <v>1333</v>
      </c>
      <c r="O25" s="21">
        <f>H25/L25</f>
        <v>0.443133339475054</v>
      </c>
      <c r="P25" s="21">
        <f>I25/L25</f>
        <v>0.324407264048364</v>
      </c>
      <c r="Q25" s="21">
        <f>J25/L25</f>
        <v>0.206600864578185</v>
      </c>
      <c r="R25" s="22">
        <f>K25/L25</f>
        <v>0.0245289594030164</v>
      </c>
    </row>
    <row r="26" spans="1:18">
      <c r="A26" s="7"/>
      <c r="B26" s="10">
        <v>2015</v>
      </c>
      <c r="C26" s="11">
        <f>H26/365</f>
        <v>14.0049666583772</v>
      </c>
      <c r="D26" s="11">
        <f>I26/365</f>
        <v>10.1093045310854</v>
      </c>
      <c r="E26" s="11">
        <f>J26/365</f>
        <v>6.52561957871444</v>
      </c>
      <c r="F26" s="11">
        <f>K26/365</f>
        <v>0.855257408851423</v>
      </c>
      <c r="G26" s="11">
        <f>L26/365</f>
        <v>31.5588663013699</v>
      </c>
      <c r="H26" s="12">
        <f>H25+(($H$36-$H$23)/13)</f>
        <v>5111.81283030769</v>
      </c>
      <c r="I26" s="12">
        <f>I25+(($I$36-$I$23)/13)</f>
        <v>3689.89615384615</v>
      </c>
      <c r="J26" s="12">
        <f>J25+(($J$36-$J$23)/13)</f>
        <v>2381.85114623077</v>
      </c>
      <c r="K26" s="12">
        <f>K25+(($K$36-$K$23)/13)</f>
        <v>312.168954230769</v>
      </c>
      <c r="L26" s="19">
        <f>(M26*N26)/1000</f>
        <v>11518.9862</v>
      </c>
      <c r="M26" s="20">
        <v>8641.4</v>
      </c>
      <c r="N26" s="20">
        <v>1333</v>
      </c>
      <c r="O26" s="21">
        <f>H26/L26</f>
        <v>0.443772806178698</v>
      </c>
      <c r="P26" s="21">
        <f>I26/L26</f>
        <v>0.320331675876663</v>
      </c>
      <c r="Q26" s="21">
        <f>J26/L26</f>
        <v>0.206776109014765</v>
      </c>
      <c r="R26" s="22">
        <f>K26/L26</f>
        <v>0.0271003844271269</v>
      </c>
    </row>
    <row r="27" spans="1:18">
      <c r="A27" s="7"/>
      <c r="B27" s="10">
        <v>2016</v>
      </c>
      <c r="C27" s="11">
        <f>H27/365</f>
        <v>14.2046222111697</v>
      </c>
      <c r="D27" s="11">
        <f>I27/365</f>
        <v>10.1120727081138</v>
      </c>
      <c r="E27" s="11">
        <f>J27/365</f>
        <v>6.61482610495258</v>
      </c>
      <c r="F27" s="11">
        <f>K27/365</f>
        <v>0.946343211801897</v>
      </c>
      <c r="G27" s="11">
        <f>L27/365</f>
        <v>31.9883479452055</v>
      </c>
      <c r="H27" s="12">
        <f>H26+(($H$36-$H$23)/13)</f>
        <v>5184.68710707692</v>
      </c>
      <c r="I27" s="12">
        <f>I26+(($I$36-$I$23)/13)</f>
        <v>3690.90653846154</v>
      </c>
      <c r="J27" s="12">
        <f>J26+(($J$36-$J$23)/13)</f>
        <v>2414.41152830769</v>
      </c>
      <c r="K27" s="12">
        <f>K26+(($K$36-$K$23)/13)</f>
        <v>345.415272307692</v>
      </c>
      <c r="L27" s="19">
        <f>(M27*N27)/1000</f>
        <v>11675.747</v>
      </c>
      <c r="M27" s="20">
        <v>8759</v>
      </c>
      <c r="N27" s="20">
        <v>1333</v>
      </c>
      <c r="O27" s="21">
        <f>H27/L27</f>
        <v>0.444056136800234</v>
      </c>
      <c r="P27" s="21">
        <f>I27/L27</f>
        <v>0.316117378910449</v>
      </c>
      <c r="Q27" s="21">
        <f>J27/L27</f>
        <v>0.206788613037581</v>
      </c>
      <c r="R27" s="22">
        <f>K27/L27</f>
        <v>0.0295839976926266</v>
      </c>
    </row>
    <row r="28" spans="1:18">
      <c r="A28" s="7"/>
      <c r="B28" s="10">
        <v>2017</v>
      </c>
      <c r="C28" s="11">
        <f>H28/365</f>
        <v>14.4042777639621</v>
      </c>
      <c r="D28" s="11">
        <f>I28/365</f>
        <v>10.1148408851423</v>
      </c>
      <c r="E28" s="11">
        <f>J28/365</f>
        <v>6.70403263119073</v>
      </c>
      <c r="F28" s="11">
        <f>K28/365</f>
        <v>1.03742901475237</v>
      </c>
      <c r="G28" s="11">
        <f>L28/365</f>
        <v>32.395917260274</v>
      </c>
      <c r="H28" s="12">
        <f>H27+(($H$36-$H$23)/13)</f>
        <v>5257.56138384616</v>
      </c>
      <c r="I28" s="12">
        <f>I27+(($I$36-$I$23)/13)</f>
        <v>3691.91692307692</v>
      </c>
      <c r="J28" s="12">
        <f>J27+(($J$36-$J$23)/13)</f>
        <v>2446.97191038461</v>
      </c>
      <c r="K28" s="12">
        <f>K27+(($K$36-$K$23)/13)</f>
        <v>378.661590384615</v>
      </c>
      <c r="L28" s="19">
        <f>(M28*N28)/1000</f>
        <v>11824.5098</v>
      </c>
      <c r="M28" s="20">
        <v>8870.6</v>
      </c>
      <c r="N28" s="20">
        <v>1333</v>
      </c>
      <c r="O28" s="21">
        <f>H28/L28</f>
        <v>0.444632502553819</v>
      </c>
      <c r="P28" s="21">
        <f>I28/L28</f>
        <v>0.312225790795735</v>
      </c>
      <c r="Q28" s="21">
        <f>J28/L28</f>
        <v>0.206940664075953</v>
      </c>
      <c r="R28" s="22">
        <f>K28/L28</f>
        <v>0.0320234493259598</v>
      </c>
    </row>
    <row r="29" spans="1:18">
      <c r="A29" s="7"/>
      <c r="B29" s="10">
        <v>2018</v>
      </c>
      <c r="C29" s="11">
        <f>H29/365</f>
        <v>14.6039333167545</v>
      </c>
      <c r="D29" s="11">
        <f>I29/365</f>
        <v>10.1176090621707</v>
      </c>
      <c r="E29" s="11">
        <f>J29/365</f>
        <v>6.79323915742887</v>
      </c>
      <c r="F29" s="11">
        <f>K29/365</f>
        <v>1.12851481770285</v>
      </c>
      <c r="G29" s="11">
        <f>L29/365</f>
        <v>32.8027561643836</v>
      </c>
      <c r="H29" s="12">
        <f>H28+(($H$36-$H$23)/13)</f>
        <v>5330.43566061539</v>
      </c>
      <c r="I29" s="12">
        <f>I28+(($I$36-$I$23)/13)</f>
        <v>3692.92730769231</v>
      </c>
      <c r="J29" s="12">
        <f>J28+(($J$36-$J$23)/13)</f>
        <v>2479.53229246154</v>
      </c>
      <c r="K29" s="12">
        <f>K28+(($K$36-$K$23)/13)</f>
        <v>411.907908461539</v>
      </c>
      <c r="L29" s="19">
        <f>(M29*N29)/1000</f>
        <v>11973.006</v>
      </c>
      <c r="M29" s="20">
        <v>8982</v>
      </c>
      <c r="N29" s="20">
        <v>1333</v>
      </c>
      <c r="O29" s="21">
        <f>H29/L29</f>
        <v>0.445204459148804</v>
      </c>
      <c r="P29" s="21">
        <f>I29/L29</f>
        <v>0.308437773078232</v>
      </c>
      <c r="Q29" s="21">
        <f>J29/L29</f>
        <v>0.20709354797463</v>
      </c>
      <c r="R29" s="22">
        <f>K29/L29</f>
        <v>0.0344030486965043</v>
      </c>
    </row>
    <row r="30" spans="1:18">
      <c r="A30" s="7"/>
      <c r="B30" s="10">
        <v>2019</v>
      </c>
      <c r="C30" s="11">
        <f>H30/365</f>
        <v>14.8035888695469</v>
      </c>
      <c r="D30" s="11">
        <f>I30/365</f>
        <v>10.1203772391992</v>
      </c>
      <c r="E30" s="11">
        <f>J30/365</f>
        <v>6.88244568366702</v>
      </c>
      <c r="F30" s="11">
        <f>K30/365</f>
        <v>1.21960062065332</v>
      </c>
      <c r="G30" s="11">
        <f>L30/365</f>
        <v>33.1898739726027</v>
      </c>
      <c r="H30" s="12">
        <f>H29+(($H$36-$H$23)/13)</f>
        <v>5403.30993738462</v>
      </c>
      <c r="I30" s="12">
        <f>I29+(($I$36-$I$23)/13)</f>
        <v>3693.93769230769</v>
      </c>
      <c r="J30" s="12">
        <f>J29+(($J$36-$J$23)/13)</f>
        <v>2512.09267453846</v>
      </c>
      <c r="K30" s="12">
        <f>K29+(($K$36-$K$23)/13)</f>
        <v>445.154226538462</v>
      </c>
      <c r="L30" s="19">
        <f>(M30*N30)/1000</f>
        <v>12114.304</v>
      </c>
      <c r="M30" s="20">
        <v>9088</v>
      </c>
      <c r="N30" s="20">
        <v>1333</v>
      </c>
      <c r="O30" s="21">
        <f>H30/L30</f>
        <v>0.446027269695776</v>
      </c>
      <c r="P30" s="21">
        <f>I30/L30</f>
        <v>0.304923641697261</v>
      </c>
      <c r="Q30" s="21">
        <f>J30/L30</f>
        <v>0.207365827581878</v>
      </c>
      <c r="R30" s="22">
        <f>K30/L30</f>
        <v>0.0367461660643865</v>
      </c>
    </row>
    <row r="31" spans="1:18">
      <c r="A31" s="7"/>
      <c r="B31" s="10">
        <v>2020</v>
      </c>
      <c r="C31" s="11">
        <f>H31/365</f>
        <v>15.0032444223393</v>
      </c>
      <c r="D31" s="11">
        <f>I31/365</f>
        <v>10.1231454162276</v>
      </c>
      <c r="E31" s="11">
        <f>J31/365</f>
        <v>6.97165220990516</v>
      </c>
      <c r="F31" s="11">
        <f>K31/365</f>
        <v>1.31068642360379</v>
      </c>
      <c r="G31" s="11">
        <f>L31/365</f>
        <v>33.568957260274</v>
      </c>
      <c r="H31" s="12">
        <f>H30+(($H$36-$H$23)/13)</f>
        <v>5476.18421415385</v>
      </c>
      <c r="I31" s="12">
        <f>I30+(($I$36-$I$23)/13)</f>
        <v>3694.94807692308</v>
      </c>
      <c r="J31" s="12">
        <f>J30+(($J$36-$J$23)/13)</f>
        <v>2544.65305661538</v>
      </c>
      <c r="K31" s="12">
        <f>K30+(($K$36-$K$23)/13)</f>
        <v>478.400544615385</v>
      </c>
      <c r="L31" s="19">
        <f>(M31*N31)/1000</f>
        <v>12252.6694</v>
      </c>
      <c r="M31" s="20">
        <v>9191.8</v>
      </c>
      <c r="N31" s="20">
        <v>1333</v>
      </c>
      <c r="O31" s="21">
        <f>H31/L31</f>
        <v>0.446938053690884</v>
      </c>
      <c r="P31" s="21">
        <f>I31/L31</f>
        <v>0.301562700853014</v>
      </c>
      <c r="Q31" s="21">
        <f>J31/L31</f>
        <v>0.207681524208544</v>
      </c>
      <c r="R31" s="22">
        <f>K31/L31</f>
        <v>0.0390445974666863</v>
      </c>
    </row>
    <row r="32" spans="1:18">
      <c r="A32" s="7"/>
      <c r="B32" s="10">
        <v>2021</v>
      </c>
      <c r="C32" s="11">
        <f>H32/365</f>
        <v>15.2028999751317</v>
      </c>
      <c r="D32" s="11">
        <f>I32/365</f>
        <v>10.1259135932561</v>
      </c>
      <c r="E32" s="11">
        <f>J32/365</f>
        <v>7.06085873614331</v>
      </c>
      <c r="F32" s="11">
        <f>K32/365</f>
        <v>1.40177222655427</v>
      </c>
      <c r="G32" s="11">
        <f>L32/365</f>
        <v>33.9396408219178</v>
      </c>
      <c r="H32" s="12">
        <f>H31+(($H$36-$H$23)/13)</f>
        <v>5549.05849092308</v>
      </c>
      <c r="I32" s="12">
        <f>I31+(($I$36-$I$23)/13)</f>
        <v>3695.95846153846</v>
      </c>
      <c r="J32" s="12">
        <f>J31+(($J$36-$J$23)/13)</f>
        <v>2577.21343869231</v>
      </c>
      <c r="K32" s="12">
        <f>K31+(($K$36-$K$23)/13)</f>
        <v>511.646862692308</v>
      </c>
      <c r="L32" s="19">
        <f>(M32*N32)/1000</f>
        <v>12387.9689</v>
      </c>
      <c r="M32" s="20">
        <v>9293.3</v>
      </c>
      <c r="N32" s="20">
        <v>1333</v>
      </c>
      <c r="O32" s="21">
        <f>H32/L32</f>
        <v>0.447939330144999</v>
      </c>
      <c r="P32" s="21">
        <f>I32/L32</f>
        <v>0.298350640962496</v>
      </c>
      <c r="Q32" s="21">
        <f>J32/L32</f>
        <v>0.208041645849814</v>
      </c>
      <c r="R32" s="22">
        <f>K32/L32</f>
        <v>0.0413019169504299</v>
      </c>
    </row>
    <row r="33" spans="1:18">
      <c r="A33" s="7"/>
      <c r="B33" s="10">
        <v>2022</v>
      </c>
      <c r="C33" s="11">
        <f>H33/365</f>
        <v>15.4025555279241</v>
      </c>
      <c r="D33" s="11">
        <f>I33/365</f>
        <v>10.1286817702845</v>
      </c>
      <c r="E33" s="11">
        <f>J33/365</f>
        <v>7.15006526238145</v>
      </c>
      <c r="F33" s="11">
        <f>K33/365</f>
        <v>1.49285802950474</v>
      </c>
      <c r="G33" s="11">
        <f>L33/365</f>
        <v>34.3004638356164</v>
      </c>
      <c r="H33" s="12">
        <f>H32+(($H$36-$H$23)/13)</f>
        <v>5621.93276769231</v>
      </c>
      <c r="I33" s="12">
        <f>I32+(($I$36-$I$23)/13)</f>
        <v>3696.96884615385</v>
      </c>
      <c r="J33" s="12">
        <f>J32+(($J$36-$J$23)/13)</f>
        <v>2609.77382076923</v>
      </c>
      <c r="K33" s="12">
        <f>K32+(($K$36-$K$23)/13)</f>
        <v>544.893180769231</v>
      </c>
      <c r="L33" s="19">
        <f>(M33*N33)/1000</f>
        <v>12519.6693</v>
      </c>
      <c r="M33" s="20">
        <v>9392.1</v>
      </c>
      <c r="N33" s="20">
        <v>1333</v>
      </c>
      <c r="O33" s="21">
        <f>H33/L33</f>
        <v>0.449048024590578</v>
      </c>
      <c r="P33" s="21">
        <f>I33/L33</f>
        <v>0.295292851397748</v>
      </c>
      <c r="Q33" s="21">
        <f>J33/L33</f>
        <v>0.208453894286906</v>
      </c>
      <c r="R33" s="22">
        <f>K33/L33</f>
        <v>0.0435229691545631</v>
      </c>
    </row>
    <row r="34" spans="1:18">
      <c r="A34" s="7"/>
      <c r="B34" s="10">
        <v>2023</v>
      </c>
      <c r="C34" s="11">
        <f>H34/365</f>
        <v>15.6022110807166</v>
      </c>
      <c r="D34" s="11">
        <f>I34/365</f>
        <v>10.131449947313</v>
      </c>
      <c r="E34" s="11">
        <f>J34/365</f>
        <v>7.23927178861959</v>
      </c>
      <c r="F34" s="11">
        <f>K34/365</f>
        <v>1.58394383245522</v>
      </c>
      <c r="G34" s="11">
        <f>L34/365</f>
        <v>34.6517915068493</v>
      </c>
      <c r="H34" s="12">
        <f>H33+(($H$36-$H$23)/13)</f>
        <v>5694.80704446154</v>
      </c>
      <c r="I34" s="12">
        <f>I33+(($I$36-$I$23)/13)</f>
        <v>3697.97923076923</v>
      </c>
      <c r="J34" s="12">
        <f>J33+(($J$36-$J$23)/13)</f>
        <v>2642.33420284615</v>
      </c>
      <c r="K34" s="12">
        <f>K33+(($K$36-$K$23)/13)</f>
        <v>578.139498846154</v>
      </c>
      <c r="L34" s="19">
        <f>(M34*N34)/1000</f>
        <v>12647.9039</v>
      </c>
      <c r="M34" s="20">
        <v>9488.3</v>
      </c>
      <c r="N34" s="20">
        <v>1333</v>
      </c>
      <c r="O34" s="21">
        <f>H34/L34</f>
        <v>0.450256982460275</v>
      </c>
      <c r="P34" s="21">
        <f>I34/L34</f>
        <v>0.292378821028932</v>
      </c>
      <c r="Q34" s="21">
        <f>J34/L34</f>
        <v>0.208914791236369</v>
      </c>
      <c r="R34" s="22">
        <f>K34/L34</f>
        <v>0.0457103013603823</v>
      </c>
    </row>
    <row r="35" spans="1:18">
      <c r="A35" s="7"/>
      <c r="B35" s="10">
        <v>2024</v>
      </c>
      <c r="C35" s="11">
        <f>H35/365</f>
        <v>15.801866633509</v>
      </c>
      <c r="D35" s="11">
        <f>I35/365</f>
        <v>10.1342181243414</v>
      </c>
      <c r="E35" s="11">
        <f>J35/365</f>
        <v>7.32847831485774</v>
      </c>
      <c r="F35" s="11">
        <f>K35/365</f>
        <v>1.67502963540569</v>
      </c>
      <c r="G35" s="11">
        <f>L35/365</f>
        <v>34.9917978082192</v>
      </c>
      <c r="H35" s="12">
        <f>H34+(($H$36-$H$23)/13)</f>
        <v>5767.68132123077</v>
      </c>
      <c r="I35" s="12">
        <f>I34+(($I$36-$I$23)/13)</f>
        <v>3698.98961538462</v>
      </c>
      <c r="J35" s="12">
        <f>J34+(($J$36-$J$23)/13)</f>
        <v>2674.89458492307</v>
      </c>
      <c r="K35" s="12">
        <f>K34+(($K$36-$K$23)/13)</f>
        <v>611.385816923077</v>
      </c>
      <c r="L35" s="19">
        <f>(M35*N35)/1000</f>
        <v>12772.0062</v>
      </c>
      <c r="M35" s="20">
        <v>9581.4</v>
      </c>
      <c r="N35" s="20">
        <v>1333</v>
      </c>
      <c r="O35" s="21">
        <f>H35/L35</f>
        <v>0.451587732648515</v>
      </c>
      <c r="P35" s="21">
        <f>I35/L35</f>
        <v>0.289616960519845</v>
      </c>
      <c r="Q35" s="21">
        <f>J35/L35</f>
        <v>0.20943417526082</v>
      </c>
      <c r="R35" s="22">
        <f>K35/L35</f>
        <v>0.0478692076522072</v>
      </c>
    </row>
    <row r="36" spans="1:18">
      <c r="A36" s="7"/>
      <c r="B36" s="10">
        <v>2025</v>
      </c>
      <c r="C36" s="11">
        <f>H36/365</f>
        <v>16.0015221863014</v>
      </c>
      <c r="D36" s="11">
        <f>I36/365</f>
        <v>10.1369863013699</v>
      </c>
      <c r="E36" s="11">
        <f>J36/365</f>
        <v>7.41768484109589</v>
      </c>
      <c r="F36" s="11">
        <f>K36/365</f>
        <v>1.76611543835616</v>
      </c>
      <c r="G36" s="11">
        <f>L36/365</f>
        <v>35.3223087671233</v>
      </c>
      <c r="H36" s="12">
        <f>L36-(I36+J36+K36)</f>
        <v>5840.555598</v>
      </c>
      <c r="I36" s="12">
        <v>3700</v>
      </c>
      <c r="J36" s="12">
        <f>0.21*L36</f>
        <v>2707.454967</v>
      </c>
      <c r="K36" s="12">
        <f>0.05*L36</f>
        <v>644.632135</v>
      </c>
      <c r="L36" s="19">
        <f>(M36*N36)/1000</f>
        <v>12892.6427</v>
      </c>
      <c r="M36" s="20">
        <v>9671.9</v>
      </c>
      <c r="N36" s="20">
        <v>1333</v>
      </c>
      <c r="O36" s="21">
        <f>H36/L36</f>
        <v>0.453014617243678</v>
      </c>
      <c r="P36" s="21">
        <f>I36/L36</f>
        <v>0.286985382756322</v>
      </c>
      <c r="Q36" s="21">
        <f>J36/L36</f>
        <v>0.21</v>
      </c>
      <c r="R36" s="22">
        <v>0.05</v>
      </c>
    </row>
  </sheetData>
  <mergeCells count="5">
    <mergeCell ref="C2:G2"/>
    <mergeCell ref="H2:L2"/>
    <mergeCell ref="O2:R2"/>
    <mergeCell ref="A24:A36"/>
    <mergeCell ref="N3:N22"/>
  </mergeCells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England and London</vt:lpstr>
      <vt:lpstr>TfL figures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Peck</dc:creator>
  <cp:lastModifiedBy>Christopher Peck</cp:lastModifiedBy>
  <dcterms:created xsi:type="dcterms:W3CDTF">2014-10-08T15:57:46Z</dcterms:created>
  <dcterms:modified xsi:type="dcterms:W3CDTF">2014-10-08T15:57:46Z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2057-9.1.0.4751</vt:lpwstr>
  </property>
</Properties>
</file>