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latory_Budget\"/>
    </mc:Choice>
  </mc:AlternateContent>
  <xr:revisionPtr revIDLastSave="0" documentId="13_ncr:1_{6AC9F199-472F-4D5C-A8E8-582DA288A004}" xr6:coauthVersionLast="47" xr6:coauthVersionMax="47" xr10:uidLastSave="{00000000-0000-0000-0000-000000000000}"/>
  <bookViews>
    <workbookView xWindow="-114" yWindow="-114" windowWidth="19704" windowHeight="11178" tabRatio="792" activeTab="2" xr2:uid="{00000000-000D-0000-FFFF-FFFF00000000}"/>
  </bookViews>
  <sheets>
    <sheet name="Receitas" sheetId="8" r:id="rId1"/>
    <sheet name="Despesas" sheetId="1" r:id="rId2"/>
    <sheet name="Relatório" sheetId="11" r:id="rId3"/>
    <sheet name="Resumo" sheetId="2" state="hidden" r:id="rId4"/>
    <sheet name="Resultado " sheetId="9" state="hidden" r:id="rId5"/>
  </sheets>
  <definedNames>
    <definedName name="_xlnm._FilterDatabase" localSheetId="4" hidden="1">'Resultado '!$G$2:$L$2</definedName>
    <definedName name="Z_12641207_4FA9_4498_AEA1_9BC1962A4F9A_.wvu.Rows" localSheetId="1" hidden="1">Despesas!$6:$6,Despesas!#REF!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14" i="1" l="1"/>
  <c r="AJ13" i="1"/>
  <c r="AJ12" i="1"/>
  <c r="AJ11" i="1"/>
  <c r="AJ10" i="1"/>
  <c r="AJ9" i="1"/>
  <c r="AJ8" i="1"/>
  <c r="AJ7" i="1"/>
  <c r="AD14" i="1"/>
  <c r="AD13" i="1"/>
  <c r="AD12" i="1"/>
  <c r="AD11" i="1"/>
  <c r="AD10" i="1"/>
  <c r="AD9" i="1"/>
  <c r="AD8" i="1"/>
  <c r="AD7" i="1"/>
  <c r="X14" i="1"/>
  <c r="X13" i="1"/>
  <c r="X12" i="1"/>
  <c r="X11" i="1"/>
  <c r="X10" i="1"/>
  <c r="X9" i="1"/>
  <c r="X8" i="1"/>
  <c r="X7" i="1"/>
  <c r="R14" i="1"/>
  <c r="R13" i="1"/>
  <c r="R12" i="1"/>
  <c r="R11" i="1"/>
  <c r="R10" i="1"/>
  <c r="R9" i="1"/>
  <c r="R8" i="1"/>
  <c r="R7" i="1"/>
  <c r="L14" i="1"/>
  <c r="L13" i="1"/>
  <c r="L12" i="1"/>
  <c r="L11" i="1"/>
  <c r="L10" i="1"/>
  <c r="L9" i="1"/>
  <c r="L8" i="1"/>
  <c r="L7" i="1"/>
  <c r="F10" i="8"/>
  <c r="C10" i="8"/>
  <c r="C19" i="8" s="1"/>
  <c r="C3" i="11"/>
  <c r="I17" i="11"/>
  <c r="I16" i="11"/>
  <c r="I15" i="11"/>
  <c r="I14" i="11"/>
  <c r="I13" i="11"/>
  <c r="I12" i="11"/>
  <c r="H11" i="11"/>
  <c r="E11" i="11"/>
  <c r="H10" i="11"/>
  <c r="E10" i="11"/>
  <c r="H9" i="11"/>
  <c r="E9" i="11"/>
  <c r="E8" i="11"/>
  <c r="E7" i="11"/>
  <c r="C7" i="11"/>
  <c r="H6" i="11"/>
  <c r="E6" i="11"/>
  <c r="H5" i="11"/>
  <c r="E5" i="11"/>
  <c r="H4" i="11"/>
  <c r="E4" i="11"/>
  <c r="F4" i="11" l="1" a="1"/>
  <c r="F4" i="11" l="1"/>
  <c r="F19" i="11" s="1"/>
  <c r="F18" i="11"/>
  <c r="I10" i="8"/>
  <c r="I19" i="8" s="1"/>
  <c r="G10" i="8"/>
  <c r="G19" i="8" s="1"/>
  <c r="H10" i="8" l="1"/>
  <c r="H19" i="8" s="1"/>
  <c r="D7" i="2"/>
  <c r="F19" i="8"/>
  <c r="G10" i="9"/>
  <c r="D10" i="8"/>
  <c r="D19" i="8" s="1"/>
  <c r="E10" i="8"/>
  <c r="E19" i="8" s="1"/>
  <c r="D4" i="2"/>
  <c r="D6" i="2"/>
  <c r="D8" i="2"/>
  <c r="M10" i="8"/>
  <c r="M19" i="8" s="1"/>
  <c r="D5" i="2"/>
  <c r="G7" i="9"/>
  <c r="AJ21" i="1"/>
  <c r="AG21" i="1"/>
  <c r="AD21" i="1"/>
  <c r="AA21" i="1"/>
  <c r="X21" i="1"/>
  <c r="U21" i="1"/>
  <c r="R21" i="1"/>
  <c r="O21" i="1"/>
  <c r="I21" i="1"/>
  <c r="F4" i="9"/>
  <c r="F5" i="9"/>
  <c r="F6" i="9"/>
  <c r="F7" i="9"/>
  <c r="F8" i="9"/>
  <c r="F9" i="9"/>
  <c r="F10" i="9"/>
  <c r="F3" i="9"/>
  <c r="F8" i="1"/>
  <c r="F9" i="1"/>
  <c r="F10" i="1"/>
  <c r="F11" i="1"/>
  <c r="F12" i="1"/>
  <c r="F13" i="1"/>
  <c r="F14" i="1"/>
  <c r="F7" i="1"/>
  <c r="G9" i="9"/>
  <c r="G8" i="9"/>
  <c r="G6" i="9"/>
  <c r="G5" i="9"/>
  <c r="G4" i="9"/>
  <c r="D3" i="9"/>
  <c r="C21" i="1"/>
  <c r="G3" i="9" l="1"/>
  <c r="G11" i="9" s="1"/>
  <c r="J10" i="8"/>
  <c r="J19" i="8" s="1"/>
  <c r="J3" i="1"/>
  <c r="G3" i="1"/>
  <c r="K10" i="8"/>
  <c r="D7" i="9"/>
  <c r="D14" i="2"/>
  <c r="N10" i="8"/>
  <c r="L10" i="8"/>
  <c r="L19" i="8" s="1"/>
  <c r="D11" i="2"/>
  <c r="D10" i="2"/>
  <c r="D9" i="2"/>
  <c r="D13" i="2"/>
  <c r="D12" i="2"/>
  <c r="D4" i="9"/>
  <c r="M3" i="1"/>
  <c r="L21" i="1"/>
  <c r="F21" i="1"/>
  <c r="D6" i="9"/>
  <c r="K19" i="8" l="1"/>
  <c r="AB3" i="1" s="1"/>
  <c r="N19" i="8"/>
  <c r="C14" i="2" s="1"/>
  <c r="AE3" i="1"/>
  <c r="D8" i="9"/>
  <c r="Y3" i="1"/>
  <c r="V3" i="1"/>
  <c r="C13" i="2"/>
  <c r="C5" i="2"/>
  <c r="C8" i="2"/>
  <c r="C11" i="2" l="1"/>
  <c r="I5" i="11" s="1"/>
  <c r="AK3" i="1"/>
  <c r="C12" i="2"/>
  <c r="I6" i="11" s="1"/>
  <c r="C10" i="2"/>
  <c r="I4" i="11" s="1"/>
  <c r="D18" i="2"/>
  <c r="C9" i="2" l="1"/>
  <c r="C18" i="2" s="1"/>
  <c r="C7" i="2" l="1"/>
  <c r="C6" i="2" l="1"/>
  <c r="C4" i="2" l="1"/>
  <c r="F3" i="2" l="1"/>
  <c r="F11" i="2"/>
  <c r="I10" i="11" s="1"/>
  <c r="F10" i="2"/>
  <c r="I9" i="11" s="1"/>
  <c r="F12" i="2"/>
  <c r="I11" i="11" s="1"/>
  <c r="F6" i="2"/>
  <c r="F8" i="2"/>
  <c r="F13" i="2"/>
  <c r="F5" i="2"/>
  <c r="F7" i="2"/>
  <c r="F9" i="2"/>
  <c r="F14" i="2"/>
  <c r="P3" i="1"/>
  <c r="S3" i="1"/>
  <c r="AH3" i="1"/>
  <c r="F18" i="2" l="1"/>
  <c r="F4" i="2"/>
  <c r="F17" i="2" s="1"/>
  <c r="F16" i="2" l="1"/>
  <c r="F15" i="2"/>
  <c r="C3" i="2"/>
  <c r="D3" i="2"/>
  <c r="D15" i="2" s="1"/>
  <c r="D10" i="9"/>
  <c r="D5" i="9"/>
  <c r="D16" i="2" l="1"/>
  <c r="D17" i="2"/>
  <c r="C15" i="2"/>
  <c r="C17" i="2"/>
  <c r="C16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l="1"/>
  <c r="AB4" i="1"/>
  <c r="I10" i="2"/>
  <c r="H10" i="2" s="1"/>
  <c r="AE4" i="1" l="1"/>
  <c r="I11" i="2"/>
  <c r="C9" i="11" s="1"/>
  <c r="C11" i="11" l="1"/>
  <c r="H11" i="2"/>
  <c r="AH4" i="1"/>
  <c r="I12" i="2"/>
  <c r="H12" i="2" s="1"/>
  <c r="AK4" i="1" l="1"/>
  <c r="I13" i="2"/>
  <c r="H13" i="2" s="1"/>
  <c r="I14" i="2" l="1"/>
  <c r="H14" i="2" s="1"/>
  <c r="D9" i="9"/>
  <c r="I15" i="2" s="1"/>
  <c r="C19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<sst xmlns="http://schemas.openxmlformats.org/spreadsheetml/2006/main" count="184" uniqueCount="69">
  <si>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</si>
  <si>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</si>
  <si>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</si>
  <si>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</si>
  <si>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</si>
  <si>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</si>
  <si>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</si>
  <si>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</si>
  <si>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</si>
  <si>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</si>
  <si>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</si>
  <si>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</si>
  <si>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</si>
  <si>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</si>
  <si>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</si>
  <si>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</si>
  <si>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</si>
  <si>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</si>
  <si>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</si>
  <si>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Gerais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</si>
  <si>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</si>
  <si>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</si>
  <si>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</si>
  <si>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</si>
  <si>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</si>
  <si>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</si>
  <si>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</si>
  <si>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</si>
  <si>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</si>
  <si>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</si>
  <si>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</si>
  <si>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</si>
  <si>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</si>
  <si>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</si>
  <si>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</si>
  <si>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</si>
  <si>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</si>
  <si>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</si>
  <si>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</si>
  <si>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</si>
  <si>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</si>
  <si>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</si>
  <si>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</si>
  <si>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</si>
  <si>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</si>
  <si>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Incom.</t>
  </si>
  <si>
    <t>Exn.</t>
  </si>
  <si>
    <t>Valor</t>
  </si>
  <si>
    <t>Salário</t>
  </si>
  <si>
    <t>Vendas</t>
  </si>
  <si>
    <t>Carteira</t>
  </si>
  <si>
    <t>1º Sem.</t>
  </si>
  <si>
    <t>2º Sem.</t>
  </si>
  <si>
    <t>Banco 1</t>
  </si>
  <si>
    <t>Banco 2</t>
  </si>
  <si>
    <t>Receitas</t>
  </si>
  <si>
    <t>Saldo Real</t>
  </si>
  <si>
    <t>Saldo Planilha</t>
  </si>
  <si>
    <t>Real vs Planilha</t>
  </si>
  <si>
    <t>Relatório</t>
  </si>
  <si>
    <t>Invest. 2</t>
  </si>
  <si>
    <t>Invest. 1</t>
  </si>
  <si>
    <t>Imposto 1</t>
  </si>
  <si>
    <t>Inss</t>
  </si>
  <si>
    <t>Taxa Banco</t>
  </si>
  <si>
    <t>Bicicleta</t>
  </si>
  <si>
    <t>Cabelo</t>
  </si>
  <si>
    <t>Reparo Bike</t>
  </si>
  <si>
    <t>Depesas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</si>
</sst>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44" fontId="11" fillId="2" borderId="1" xfId="1" applyFont="1" applyFill="1" applyBorder="1" applyAlignment="1">
      <alignment horizontal="left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44" fontId="11" fillId="2" borderId="0" xfId="1" applyFont="1" applyFill="1" applyBorder="1"/>
    <xf numFmtId="44" fontId="9" fillId="2" borderId="0" xfId="1" applyFont="1" applyFill="1" applyBorder="1" applyAlignment="1">
      <alignment vertical="center"/>
    </xf>
    <xf numFmtId="44" fontId="9" fillId="2" borderId="0" xfId="1" applyFont="1" applyFill="1" applyBorder="1" applyAlignment="1">
      <alignment horizontal="center" vertical="center" textRotation="255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11" fillId="2" borderId="5" xfId="1" applyFont="1" applyFill="1" applyBorder="1"/>
    <xf numFmtId="44" fontId="6" fillId="3" borderId="1" xfId="1" applyFont="1" applyFill="1" applyBorder="1" applyAlignment="1">
      <alignment horizontal="center" vertical="center"/>
    </xf>
    <xf numFmtId="44" fontId="9" fillId="2" borderId="0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9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1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15" xfId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5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9" fillId="2" borderId="0" xfId="1" applyFont="1" applyFill="1" applyBorder="1" applyAlignment="1">
      <alignment horizontal="center" vertical="top" textRotation="255"/>
    </xf>
    <xf numFmtId="44" fontId="10" fillId="2" borderId="8" xfId="1" applyFont="1" applyFill="1" applyBorder="1" applyAlignment="1">
      <alignment horizontal="center"/>
    </xf>
    <xf numFmtId="44" fontId="10" fillId="2" borderId="8" xfId="1" applyFont="1" applyFill="1" applyBorder="1" applyAlignment="1"/>
    <xf numFmtId="44" fontId="10" fillId="2" borderId="8" xfId="0" applyNumberFormat="1" applyFont="1" applyFill="1" applyBorder="1"/>
    <xf numFmtId="44" fontId="10" fillId="2" borderId="9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1" fillId="2" borderId="0" xfId="1" applyFont="1" applyFill="1" applyBorder="1" applyAlignment="1"/>
    <xf numFmtId="44" fontId="10" fillId="2" borderId="1" xfId="1" applyFont="1" applyFill="1" applyBorder="1"/>
    <xf numFmtId="44" fontId="10" fillId="2" borderId="0" xfId="1" applyFont="1" applyFill="1" applyBorder="1"/>
    <xf numFmtId="44" fontId="10" fillId="2" borderId="5" xfId="1" applyFont="1" applyFill="1" applyBorder="1"/>
    <xf numFmtId="44" fontId="10" fillId="2" borderId="0" xfId="1" applyFont="1" applyFill="1" applyBorder="1" applyAlignment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44" fontId="4" fillId="3" borderId="1" xfId="1" applyFont="1" applyFill="1" applyBorder="1"/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0" fillId="4" borderId="0" xfId="0" applyFont="1" applyFill="1"/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44" fontId="10" fillId="4" borderId="1" xfId="1" applyFont="1" applyFill="1" applyBorder="1" applyAlignment="1">
      <alignment horizontal="center"/>
    </xf>
    <xf numFmtId="0" fontId="11" fillId="4" borderId="0" xfId="0" applyFont="1" applyFill="1" applyAlignment="1">
      <alignment vertical="center" wrapText="1"/>
    </xf>
    <xf numFmtId="44" fontId="11" fillId="4" borderId="0" xfId="1" applyFont="1" applyFill="1" applyBorder="1" applyAlignment="1">
      <alignment vertical="center"/>
    </xf>
    <xf numFmtId="44" fontId="10" fillId="4" borderId="1" xfId="1" applyFont="1" applyFill="1" applyBorder="1" applyAlignment="1"/>
    <xf numFmtId="0" fontId="10" fillId="4" borderId="0" xfId="0" applyFont="1" applyFill="1" applyAlignment="1">
      <alignment horizontal="center"/>
    </xf>
    <xf numFmtId="44" fontId="10" fillId="4" borderId="0" xfId="1" applyFont="1" applyFill="1" applyBorder="1" applyAlignment="1"/>
    <xf numFmtId="44" fontId="10" fillId="4" borderId="0" xfId="0" applyNumberFormat="1" applyFont="1" applyFill="1"/>
    <xf numFmtId="0" fontId="9" fillId="4" borderId="0" xfId="0" applyFont="1" applyFill="1" applyAlignment="1">
      <alignment horizontal="center"/>
    </xf>
    <xf numFmtId="44" fontId="10" fillId="4" borderId="0" xfId="1" applyFont="1" applyFill="1" applyBorder="1" applyAlignment="1">
      <alignment horizontal="center"/>
    </xf>
    <xf numFmtId="164" fontId="9" fillId="4" borderId="0" xfId="0" applyNumberFormat="1" applyFont="1" applyFill="1" applyAlignment="1">
      <alignment horizontal="center"/>
    </xf>
    <xf numFmtId="44" fontId="10" fillId="4" borderId="0" xfId="1" applyFont="1" applyFill="1" applyBorder="1"/>
    <xf numFmtId="0" fontId="11" fillId="4" borderId="0" xfId="0" applyFont="1" applyFill="1" applyAlignment="1">
      <alignment vertical="center"/>
    </xf>
    <xf numFmtId="0" fontId="9" fillId="4" borderId="0" xfId="0" applyFont="1" applyFill="1"/>
    <xf numFmtId="44" fontId="9" fillId="4" borderId="0" xfId="0" applyNumberFormat="1" applyFont="1" applyFill="1"/>
    <xf numFmtId="0" fontId="9" fillId="3" borderId="14" xfId="0" applyFont="1" applyFill="1" applyBorder="1" applyAlignment="1">
      <alignment horizontal="center" vertical="center" wrapText="1"/>
    </xf>
    <xf numFmtId="164" fontId="9" fillId="3" borderId="15" xfId="0" applyNumberFormat="1" applyFont="1" applyFill="1" applyBorder="1" applyAlignment="1">
      <alignment horizontal="center" vertical="center" wrapText="1"/>
    </xf>
    <xf numFmtId="0" fontId="11" fillId="2" borderId="14" xfId="0" applyFont="1" applyFill="1" applyBorder="1"/>
    <xf numFmtId="44" fontId="11" fillId="2" borderId="15" xfId="1" applyFont="1" applyFill="1" applyBorder="1"/>
    <xf numFmtId="0" fontId="9" fillId="3" borderId="2" xfId="0" applyFont="1" applyFill="1" applyBorder="1" applyAlignment="1">
      <alignment vertical="center" wrapText="1"/>
    </xf>
    <xf numFmtId="44" fontId="11" fillId="2" borderId="3" xfId="1" applyFont="1" applyFill="1" applyBorder="1" applyAlignment="1">
      <alignment vertical="center"/>
    </xf>
    <xf numFmtId="0" fontId="9" fillId="3" borderId="12" xfId="0" applyFont="1" applyFill="1" applyBorder="1" applyAlignment="1">
      <alignment vertical="center" wrapText="1"/>
    </xf>
    <xf numFmtId="44" fontId="11" fillId="2" borderId="13" xfId="1" applyFont="1" applyFill="1" applyBorder="1" applyAlignment="1">
      <alignment vertical="center"/>
    </xf>
    <xf numFmtId="44" fontId="9" fillId="3" borderId="1" xfId="1" applyFont="1" applyFill="1" applyBorder="1" applyAlignment="1">
      <alignment horizontal="center" textRotation="255"/>
    </xf>
    <xf numFmtId="44" fontId="9" fillId="3" borderId="1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44" fontId="9" fillId="3" borderId="1" xfId="1" applyFont="1" applyFill="1" applyBorder="1" applyAlignment="1">
      <alignment horizontal="center" vertical="top" textRotation="255"/>
    </xf>
    <xf numFmtId="0" fontId="6" fillId="3" borderId="1" xfId="1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164" fontId="9" fillId="3" borderId="10" xfId="0" applyNumberFormat="1" applyFont="1" applyFill="1" applyBorder="1" applyAlignment="1">
      <alignment horizontal="center" vertical="center" wrapText="1"/>
    </xf>
    <xf numFmtId="164" fontId="9" fillId="3" borderId="6" xfId="0" applyNumberFormat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Relatório!$F$3</c:f>
              <c:strCache>
                <c:ptCount val="1"/>
                <c:pt idx="0">
                  <c:v>Valor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Relatório!$E$4:$E$18</c:f>
              <c:strCache>
                <c:ptCount val="9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  <c:pt idx="8">
                  <c:v>Despesas Gerais</c:v>
                </c:pt>
              </c:strCache>
            </c:strRef>
          </c:cat>
          <c:val>
            <c:numRef>
              <c:f>Relatório!$F$4:$F$18</c:f>
              <c:numCache>
                <c:formatCode>_("R$"* #,##0.00_);_("R$"* \(#,##0.00\);_("R$"* "-"??_);_(@_)</c:formatCode>
                <c:ptCount val="9"/>
                <c:pt idx="0">
                  <c:v>50</c:v>
                </c:pt>
                <c:pt idx="1">
                  <c:v>80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80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E-46EB-9AAB-791010C6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2885936"/>
        <c:axId val="24110288"/>
      </c:barChart>
      <c:catAx>
        <c:axId val="2288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0288"/>
        <c:crosses val="autoZero"/>
        <c:auto val="1"/>
        <c:lblAlgn val="ctr"/>
        <c:lblOffset val="100"/>
        <c:noMultiLvlLbl val="0"/>
      </c:catAx>
      <c:valAx>
        <c:axId val="24110288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288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727227577456587E-2"/>
          <c:y val="0.16444291446602041"/>
          <c:w val="0.93454554484508678"/>
          <c:h val="0.57430047020047048"/>
        </c:manualLayout>
      </c:layout>
      <c:lineChart>
        <c:grouping val="standard"/>
        <c:varyColors val="0"/>
        <c:ser>
          <c:idx val="1"/>
          <c:order val="0"/>
          <c:tx>
            <c:strRef>
              <c:f>Relatório!$I$3</c:f>
              <c:strCache>
                <c:ptCount val="1"/>
                <c:pt idx="0">
                  <c:v>Receitas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Relatório!$H$4:$H$6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Relatório!$I$4:$I$6</c:f>
              <c:numCache>
                <c:formatCode>_("R$"* #,##0.00_);_("R$"* \(#,##0.00\);_("R$"* "-"??_);_(@_)</c:formatCode>
                <c:ptCount val="3"/>
                <c:pt idx="0">
                  <c:v>716</c:v>
                </c:pt>
                <c:pt idx="1">
                  <c:v>801</c:v>
                </c:pt>
                <c:pt idx="2">
                  <c:v>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7E-415B-A93C-97641E8D2E3D}"/>
            </c:ext>
          </c:extLst>
        </c:ser>
        <c:ser>
          <c:idx val="0"/>
          <c:order val="1"/>
          <c:tx>
            <c:strRef>
              <c:f>Relatório!$I$8</c:f>
              <c:strCache>
                <c:ptCount val="1"/>
                <c:pt idx="0">
                  <c:v>Depesas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Relatório!$H$9:$H$11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Relatório!$I$9:$I$11</c:f>
              <c:numCache>
                <c:formatCode>_("R$"* #,##0.00_);_("R$"* \(#,##0.00\);_("R$"* "-"??_);_(@_)</c:formatCode>
                <c:ptCount val="3"/>
                <c:pt idx="0">
                  <c:v>925</c:v>
                </c:pt>
                <c:pt idx="1">
                  <c:v>600</c:v>
                </c:pt>
                <c:pt idx="2">
                  <c:v>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7E-415B-A93C-97641E8D2E3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8988752"/>
        <c:axId val="24116528"/>
      </c:lineChart>
      <c:catAx>
        <c:axId val="15898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116528"/>
        <c:crosses val="autoZero"/>
        <c:auto val="1"/>
        <c:lblAlgn val="ctr"/>
        <c:lblOffset val="100"/>
        <c:noMultiLvlLbl val="0"/>
      </c:catAx>
      <c:valAx>
        <c:axId val="24116528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5898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12000</c:v>
                </c:pt>
                <c:pt idx="1">
                  <c:v>1320</c:v>
                </c:pt>
                <c:pt idx="2">
                  <c:v>9252</c:v>
                </c:pt>
                <c:pt idx="3">
                  <c:v>8400</c:v>
                </c:pt>
                <c:pt idx="4">
                  <c:v>750</c:v>
                </c:pt>
                <c:pt idx="5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1500</c:v>
                </c:pt>
                <c:pt idx="1">
                  <c:v>990</c:v>
                </c:pt>
                <c:pt idx="2">
                  <c:v>270</c:v>
                </c:pt>
                <c:pt idx="3">
                  <c:v>360</c:v>
                </c:pt>
                <c:pt idx="4">
                  <c:v>720</c:v>
                </c:pt>
                <c:pt idx="5">
                  <c:v>960</c:v>
                </c:pt>
                <c:pt idx="6">
                  <c:v>2400</c:v>
                </c:pt>
                <c:pt idx="7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442385</xdr:colOff>
      <xdr:row>19</xdr:row>
      <xdr:rowOff>10289</xdr:rowOff>
    </xdr:from>
    <xdr:to>
      <xdr:col>10</xdr:col>
      <xdr:colOff>0</xdr:colOff>
      <xdr:row>34</xdr:row>
      <xdr:rowOff>174897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EFA6E1-D814-39B5-4A2A-1AB991280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443300</xdr:colOff>
      <xdr:row>1</xdr:row>
      <xdr:rowOff>0</xdr:rowOff>
    </xdr:from>
    <xdr:to>
      <xdr:col>10</xdr:col>
      <xdr:colOff>0</xdr:colOff>
      <xdr:row>18</xdr:row>
      <xdr:rowOff>174896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7EDDB61-0EAD-FCFF-517D-2C8ABA34C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N20"/>
  <sheetViews>
    <sheetView zoomScale="115" zoomScaleNormal="115" workbookViewId="0">
      <pane xSplit="2" topLeftCell="C1" activePane="topRight" state="frozen"/>
      <selection pane="topRight" activeCell="C3" sqref="C3"/>
    </sheetView>
  </sheetViews>
  <sheetFormatPr defaultRowHeight="14.3" x14ac:dyDescent="0.25"/>
  <cols>
    <col min="1" max="1" width="5" style="1" customWidth="1"/>
    <col min="2" max="2" width="11.42578125" style="1" customWidth="1"/>
    <col min="3" max="14" width="15" style="1" customWidth="1"/>
    <col min="15" max="15" width="5.7109375" style="1" customWidth="1"/>
    <col min="16" max="16" width="4.28515625" style="1" customWidth="1"/>
    <col min="17" max="16384" width="9.140625" style="1"/>
  </cols>
  <sheetData>
    <row r="2" spans="1:14" ht="18" customHeight="1" x14ac:dyDescent="0.25">
      <c r="B2" s="38"/>
      <c r="C2" s="37" t="s">
        <v>13</v>
      </c>
      <c r="D2" s="37" t="s">
        <v>14</v>
      </c>
      <c r="E2" s="37" t="s">
        <v>15</v>
      </c>
      <c r="F2" s="37" t="s">
        <v>1</v>
      </c>
      <c r="G2" s="37" t="s">
        <v>4</v>
      </c>
      <c r="H2" s="37" t="s">
        <v>5</v>
      </c>
      <c r="I2" s="37" t="s">
        <v>6</v>
      </c>
      <c r="J2" s="37" t="s">
        <v>7</v>
      </c>
      <c r="K2" s="37" t="s">
        <v>8</v>
      </c>
      <c r="L2" s="37" t="s">
        <v>9</v>
      </c>
      <c r="M2" s="37" t="s">
        <v>10</v>
      </c>
      <c r="N2" s="37" t="s">
        <v>11</v>
      </c>
    </row>
    <row r="3" spans="1:14" ht="18" customHeight="1" x14ac:dyDescent="0.3">
      <c r="A3" s="119" t="s">
        <v>45</v>
      </c>
      <c r="B3" s="33" t="s">
        <v>48</v>
      </c>
      <c r="C3" s="20">
        <v>1000</v>
      </c>
      <c r="D3" s="20">
        <v>1000</v>
      </c>
      <c r="E3" s="20">
        <v>1000</v>
      </c>
      <c r="F3" s="20">
        <v>1000</v>
      </c>
      <c r="G3" s="20">
        <v>1000</v>
      </c>
      <c r="H3" s="20">
        <v>1000</v>
      </c>
      <c r="I3" s="20">
        <v>1000</v>
      </c>
      <c r="J3" s="20">
        <v>1000</v>
      </c>
      <c r="K3" s="20">
        <v>1000</v>
      </c>
      <c r="L3" s="20">
        <v>1000</v>
      </c>
      <c r="M3" s="20">
        <v>1000</v>
      </c>
      <c r="N3" s="20">
        <v>1000</v>
      </c>
    </row>
    <row r="4" spans="1:14" ht="18" customHeight="1" x14ac:dyDescent="0.3">
      <c r="A4" s="119"/>
      <c r="B4" s="33" t="s">
        <v>49</v>
      </c>
      <c r="C4" s="20"/>
      <c r="D4" s="20"/>
      <c r="E4" s="20"/>
      <c r="F4" s="20"/>
      <c r="G4" s="20"/>
      <c r="H4" s="20"/>
      <c r="I4" s="67"/>
      <c r="J4" s="20"/>
      <c r="K4" s="20"/>
      <c r="L4" s="20"/>
      <c r="M4" s="20"/>
      <c r="N4" s="20"/>
    </row>
    <row r="5" spans="1:14" ht="18" customHeight="1" x14ac:dyDescent="0.3">
      <c r="A5" s="119"/>
      <c r="B5" s="33"/>
      <c r="C5" s="20"/>
      <c r="D5" s="20"/>
      <c r="E5" s="20"/>
      <c r="F5" s="21"/>
      <c r="G5" s="20"/>
      <c r="H5" s="20"/>
      <c r="I5" s="67"/>
      <c r="J5" s="20"/>
      <c r="K5" s="20"/>
      <c r="L5" s="20"/>
      <c r="M5" s="20"/>
      <c r="N5" s="20"/>
    </row>
    <row r="6" spans="1:14" ht="18" customHeight="1" x14ac:dyDescent="0.3">
      <c r="A6" s="119"/>
      <c r="B6" s="33"/>
      <c r="C6" s="20"/>
      <c r="D6" s="20"/>
      <c r="E6" s="20"/>
      <c r="F6" s="20"/>
      <c r="G6" s="20"/>
      <c r="H6" s="20"/>
      <c r="I6" s="67"/>
      <c r="J6" s="20"/>
      <c r="K6" s="20"/>
      <c r="L6" s="20"/>
      <c r="M6" s="20"/>
      <c r="N6" s="20"/>
    </row>
    <row r="7" spans="1:14" ht="18" customHeight="1" x14ac:dyDescent="0.3">
      <c r="A7" s="119"/>
      <c r="B7" s="33"/>
      <c r="C7" s="20"/>
      <c r="D7" s="20"/>
      <c r="E7" s="20"/>
      <c r="F7" s="21"/>
      <c r="G7" s="20"/>
      <c r="H7" s="20"/>
      <c r="I7" s="67"/>
      <c r="J7" s="20"/>
      <c r="K7" s="20"/>
      <c r="L7" s="20"/>
      <c r="M7" s="20"/>
      <c r="N7" s="20"/>
    </row>
    <row r="8" spans="1:14" ht="18" customHeight="1" x14ac:dyDescent="0.3">
      <c r="A8" s="119"/>
      <c r="B8" s="33" t="s">
        <v>27</v>
      </c>
      <c r="C8" s="20"/>
      <c r="D8" s="20"/>
      <c r="E8" s="20"/>
      <c r="F8" s="20"/>
      <c r="G8" s="20"/>
      <c r="H8" s="20"/>
      <c r="I8" s="67"/>
      <c r="J8" s="20"/>
      <c r="K8" s="20"/>
      <c r="L8" s="20"/>
      <c r="M8" s="20"/>
      <c r="N8" s="20"/>
    </row>
    <row r="9" spans="1:14" ht="15" customHeight="1" x14ac:dyDescent="0.3">
      <c r="A9" s="26"/>
      <c r="B9" s="23"/>
      <c r="C9" s="24"/>
      <c r="D9" s="24"/>
      <c r="E9" s="24"/>
      <c r="F9" s="24"/>
      <c r="G9" s="24"/>
      <c r="H9" s="24"/>
      <c r="I9" s="68"/>
      <c r="J9" s="24"/>
      <c r="K9" s="24"/>
      <c r="L9" s="24"/>
      <c r="M9" s="24"/>
      <c r="N9" s="24"/>
    </row>
    <row r="10" spans="1:14" ht="18" customHeight="1" x14ac:dyDescent="0.3">
      <c r="A10" s="120" t="s">
        <v>61</v>
      </c>
      <c r="B10" s="120"/>
      <c r="C10" s="36">
        <f>(SUM(C3:C8)-SUM(C13:C17))*0.1</f>
        <v>89</v>
      </c>
      <c r="D10" s="36">
        <f>(SUM(D3:D8)-SUM(D13:D17))*0.1</f>
        <v>89</v>
      </c>
      <c r="E10" s="36">
        <f>(SUM(E3:E8)-SUM(E13:E17))*0.1</f>
        <v>89</v>
      </c>
      <c r="F10" s="36">
        <f>(SUM(F3:F8)-SUM(F13:F17))*0.1</f>
        <v>89</v>
      </c>
      <c r="G10" s="36">
        <f t="shared" ref="G10:N10" si="0">(SUM(G3:G8)-SUM(G13:G17))*0.1</f>
        <v>89</v>
      </c>
      <c r="H10" s="36">
        <f t="shared" si="0"/>
        <v>89</v>
      </c>
      <c r="I10" s="69">
        <f>(SUM(I3:I8)-SUM(I13:I17))*0.1</f>
        <v>89</v>
      </c>
      <c r="J10" s="36">
        <f t="shared" si="0"/>
        <v>89</v>
      </c>
      <c r="K10" s="36">
        <f t="shared" si="0"/>
        <v>89</v>
      </c>
      <c r="L10" s="36">
        <f t="shared" si="0"/>
        <v>89</v>
      </c>
      <c r="M10" s="36">
        <f t="shared" si="0"/>
        <v>89</v>
      </c>
      <c r="N10" s="36">
        <f t="shared" si="0"/>
        <v>89</v>
      </c>
    </row>
    <row r="11" spans="1:14" ht="18" customHeight="1" x14ac:dyDescent="0.3">
      <c r="A11" s="120" t="s">
        <v>60</v>
      </c>
      <c r="B11" s="120"/>
      <c r="C11" s="36">
        <v>50</v>
      </c>
      <c r="D11" s="36">
        <v>0</v>
      </c>
      <c r="E11" s="36">
        <v>0</v>
      </c>
      <c r="F11" s="36">
        <v>50</v>
      </c>
      <c r="G11" s="36">
        <v>0</v>
      </c>
      <c r="H11" s="36">
        <v>75</v>
      </c>
      <c r="I11" s="69">
        <v>0</v>
      </c>
      <c r="J11" s="36">
        <v>85</v>
      </c>
      <c r="K11" s="36">
        <v>0</v>
      </c>
      <c r="L11" s="36">
        <v>0</v>
      </c>
      <c r="M11" s="36">
        <v>0</v>
      </c>
      <c r="N11" s="36">
        <v>100</v>
      </c>
    </row>
    <row r="12" spans="1:14" ht="15" customHeight="1" x14ac:dyDescent="0.3">
      <c r="B12" s="25"/>
      <c r="C12" s="66"/>
      <c r="D12" s="66"/>
      <c r="E12" s="66"/>
      <c r="F12" s="66"/>
      <c r="G12" s="66"/>
      <c r="H12" s="66"/>
      <c r="I12" s="70"/>
      <c r="J12" s="66"/>
      <c r="K12" s="66"/>
      <c r="L12" s="66"/>
      <c r="M12" s="66"/>
      <c r="N12" s="66"/>
    </row>
    <row r="13" spans="1:14" ht="18" customHeight="1" x14ac:dyDescent="0.3">
      <c r="A13" s="122" t="s">
        <v>46</v>
      </c>
      <c r="B13" s="34" t="s">
        <v>62</v>
      </c>
      <c r="C13" s="20">
        <v>50</v>
      </c>
      <c r="D13" s="20">
        <v>50</v>
      </c>
      <c r="E13" s="20">
        <v>50</v>
      </c>
      <c r="F13" s="20">
        <v>50</v>
      </c>
      <c r="G13" s="20">
        <v>50</v>
      </c>
      <c r="H13" s="20">
        <v>50</v>
      </c>
      <c r="I13" s="20">
        <v>50</v>
      </c>
      <c r="J13" s="20">
        <v>50</v>
      </c>
      <c r="K13" s="20">
        <v>50</v>
      </c>
      <c r="L13" s="20">
        <v>50</v>
      </c>
      <c r="M13" s="20">
        <v>50</v>
      </c>
      <c r="N13" s="20">
        <v>50</v>
      </c>
    </row>
    <row r="14" spans="1:14" ht="18" customHeight="1" x14ac:dyDescent="0.3">
      <c r="A14" s="122"/>
      <c r="B14" s="34" t="s">
        <v>63</v>
      </c>
      <c r="C14" s="20">
        <v>45</v>
      </c>
      <c r="D14" s="20">
        <v>45</v>
      </c>
      <c r="E14" s="20">
        <v>45</v>
      </c>
      <c r="F14" s="20">
        <v>45</v>
      </c>
      <c r="G14" s="20">
        <v>45</v>
      </c>
      <c r="H14" s="20">
        <v>45</v>
      </c>
      <c r="I14" s="20">
        <v>45</v>
      </c>
      <c r="J14" s="20">
        <v>45</v>
      </c>
      <c r="K14" s="20">
        <v>45</v>
      </c>
      <c r="L14" s="20">
        <v>45</v>
      </c>
      <c r="M14" s="20">
        <v>45</v>
      </c>
      <c r="N14" s="20">
        <v>45</v>
      </c>
    </row>
    <row r="15" spans="1:14" ht="18" customHeight="1" x14ac:dyDescent="0.3">
      <c r="A15" s="122"/>
      <c r="B15" s="34" t="s">
        <v>64</v>
      </c>
      <c r="C15" s="20">
        <v>15</v>
      </c>
      <c r="D15" s="20">
        <v>15</v>
      </c>
      <c r="E15" s="20">
        <v>15</v>
      </c>
      <c r="F15" s="20">
        <v>15</v>
      </c>
      <c r="G15" s="20">
        <v>15</v>
      </c>
      <c r="H15" s="20">
        <v>15</v>
      </c>
      <c r="I15" s="20">
        <v>15</v>
      </c>
      <c r="J15" s="20">
        <v>15</v>
      </c>
      <c r="K15" s="20">
        <v>15</v>
      </c>
      <c r="L15" s="20">
        <v>15</v>
      </c>
      <c r="M15" s="20">
        <v>15</v>
      </c>
      <c r="N15" s="20">
        <v>15</v>
      </c>
    </row>
    <row r="16" spans="1:14" ht="18" customHeight="1" x14ac:dyDescent="0.3">
      <c r="A16" s="122"/>
      <c r="B16" s="34"/>
      <c r="C16" s="20"/>
      <c r="D16" s="20"/>
      <c r="E16" s="20"/>
      <c r="F16" s="20"/>
      <c r="G16" s="20"/>
      <c r="H16" s="20"/>
      <c r="I16" s="67"/>
      <c r="J16" s="20"/>
      <c r="K16" s="20"/>
      <c r="L16" s="20"/>
      <c r="M16" s="20"/>
      <c r="N16" s="20"/>
    </row>
    <row r="17" spans="1:14" ht="18" customHeight="1" x14ac:dyDescent="0.3">
      <c r="A17" s="122"/>
      <c r="B17" s="34" t="s">
        <v>27</v>
      </c>
      <c r="C17" s="20"/>
      <c r="D17" s="20"/>
      <c r="E17" s="20"/>
      <c r="F17" s="20"/>
      <c r="G17" s="20"/>
      <c r="H17" s="20"/>
      <c r="I17" s="67"/>
      <c r="J17" s="20"/>
      <c r="K17" s="20"/>
      <c r="L17" s="20"/>
      <c r="M17" s="20"/>
      <c r="N17" s="20"/>
    </row>
    <row r="18" spans="1:14" ht="18" customHeight="1" x14ac:dyDescent="0.3">
      <c r="A18" s="60"/>
      <c r="B18" s="44"/>
      <c r="C18" s="24"/>
      <c r="D18" s="24"/>
      <c r="E18" s="24"/>
      <c r="F18" s="24"/>
      <c r="G18" s="24"/>
      <c r="H18" s="24"/>
      <c r="I18" s="68"/>
      <c r="J18" s="24"/>
      <c r="K18" s="24"/>
      <c r="L18" s="24"/>
      <c r="M18" s="24"/>
      <c r="N18" s="24"/>
    </row>
    <row r="19" spans="1:14" s="7" customFormat="1" ht="18" customHeight="1" x14ac:dyDescent="0.3">
      <c r="A19" s="121" t="s">
        <v>21</v>
      </c>
      <c r="B19" s="121"/>
      <c r="C19" s="36">
        <f>ROUND(SUM(C3:C8)-SUM(C10:C11)-SUM(C13:C17),2)</f>
        <v>751</v>
      </c>
      <c r="D19" s="36">
        <f t="shared" ref="D19:N19" si="1">ROUND(SUM(D3:D8)-SUM(D10:D11)-SUM(D13:D17),2)</f>
        <v>801</v>
      </c>
      <c r="E19" s="36">
        <f t="shared" si="1"/>
        <v>801</v>
      </c>
      <c r="F19" s="36">
        <f t="shared" si="1"/>
        <v>751</v>
      </c>
      <c r="G19" s="36">
        <f t="shared" si="1"/>
        <v>801</v>
      </c>
      <c r="H19" s="36">
        <f t="shared" si="1"/>
        <v>726</v>
      </c>
      <c r="I19" s="36">
        <f>ROUND(SUM(I3:I8)-SUM(I10:I11)-SUM(I13:I17),2)</f>
        <v>801</v>
      </c>
      <c r="J19" s="36">
        <f t="shared" si="1"/>
        <v>716</v>
      </c>
      <c r="K19" s="36">
        <f t="shared" si="1"/>
        <v>801</v>
      </c>
      <c r="L19" s="36">
        <f t="shared" si="1"/>
        <v>801</v>
      </c>
      <c r="M19" s="36">
        <f t="shared" si="1"/>
        <v>801</v>
      </c>
      <c r="N19" s="36">
        <f t="shared" si="1"/>
        <v>701</v>
      </c>
    </row>
    <row r="20" spans="1:14" ht="15" customHeight="1" x14ac:dyDescent="0.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</sheetData>
  <mergeCells count="5">
    <mergeCell ref="A3:A8"/>
    <mergeCell ref="A10:B10"/>
    <mergeCell ref="A11:B11"/>
    <mergeCell ref="A19:B19"/>
    <mergeCell ref="A13:A17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21"/>
  <sheetViews>
    <sheetView zoomScale="115" zoomScaleNormal="115" workbookViewId="0">
      <pane xSplit="1" topLeftCell="B1" activePane="topRight" state="frozen"/>
      <selection activeCell="A4" sqref="A4"/>
      <selection pane="topRight" activeCell="C17" sqref="C17"/>
    </sheetView>
  </sheetViews>
  <sheetFormatPr defaultRowHeight="14.3" x14ac:dyDescent="0.25"/>
  <cols>
    <col min="1" max="1" width="1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71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93" customFormat="1" ht="15" customHeight="1" x14ac:dyDescent="0.25">
      <c r="A2" s="89" t="s">
        <v>0</v>
      </c>
      <c r="B2" s="90"/>
      <c r="C2" s="91"/>
      <c r="D2" s="92" t="s">
        <v>13</v>
      </c>
      <c r="E2" s="90"/>
      <c r="F2" s="90"/>
      <c r="G2" s="89" t="s">
        <v>14</v>
      </c>
      <c r="H2" s="90"/>
      <c r="I2" s="90"/>
      <c r="J2" s="92" t="s">
        <v>15</v>
      </c>
      <c r="K2" s="90"/>
      <c r="L2" s="90"/>
      <c r="M2" s="89" t="s">
        <v>1</v>
      </c>
      <c r="N2" s="90"/>
      <c r="O2" s="90"/>
      <c r="P2" s="92" t="s">
        <v>4</v>
      </c>
      <c r="Q2" s="90"/>
      <c r="R2" s="90"/>
      <c r="S2" s="89" t="s">
        <v>5</v>
      </c>
      <c r="T2" s="90"/>
      <c r="U2" s="90"/>
      <c r="V2" s="92" t="s">
        <v>6</v>
      </c>
      <c r="W2" s="90"/>
      <c r="X2" s="90"/>
      <c r="Y2" s="89" t="s">
        <v>7</v>
      </c>
      <c r="Z2" s="90"/>
      <c r="AA2" s="90"/>
      <c r="AB2" s="92" t="s">
        <v>8</v>
      </c>
      <c r="AC2" s="90"/>
      <c r="AD2" s="90"/>
      <c r="AE2" s="89" t="s">
        <v>9</v>
      </c>
      <c r="AF2" s="90"/>
      <c r="AG2" s="90"/>
      <c r="AH2" s="92" t="s">
        <v>10</v>
      </c>
      <c r="AI2" s="90"/>
      <c r="AJ2" s="90"/>
      <c r="AK2" s="89" t="s">
        <v>11</v>
      </c>
    </row>
    <row r="3" spans="1:37" s="71" customFormat="1" ht="15" customHeight="1" x14ac:dyDescent="0.25">
      <c r="A3" s="86" t="s">
        <v>30</v>
      </c>
      <c r="B3" s="72"/>
      <c r="C3" s="73"/>
      <c r="D3" s="6">
        <f>Receitas!C19</f>
        <v>751</v>
      </c>
      <c r="F3" s="73"/>
      <c r="G3" s="6">
        <f>Receitas!D19</f>
        <v>801</v>
      </c>
      <c r="I3" s="73"/>
      <c r="J3" s="6">
        <f>Receitas!E19</f>
        <v>801</v>
      </c>
      <c r="L3" s="73"/>
      <c r="M3" s="6">
        <f>Receitas!F19</f>
        <v>751</v>
      </c>
      <c r="O3" s="73"/>
      <c r="P3" s="6">
        <f>Receitas!G19</f>
        <v>801</v>
      </c>
      <c r="R3" s="73"/>
      <c r="S3" s="6">
        <f>Receitas!H19</f>
        <v>726</v>
      </c>
      <c r="U3" s="73"/>
      <c r="V3" s="6">
        <f>Receitas!I19</f>
        <v>801</v>
      </c>
      <c r="X3" s="73"/>
      <c r="Y3" s="6">
        <f>Receitas!J19</f>
        <v>716</v>
      </c>
      <c r="AA3" s="73"/>
      <c r="AB3" s="6">
        <f>Receitas!K19</f>
        <v>801</v>
      </c>
      <c r="AD3" s="73"/>
      <c r="AE3" s="6">
        <f>Receitas!L19</f>
        <v>801</v>
      </c>
      <c r="AG3" s="73"/>
      <c r="AH3" s="6">
        <f>Receitas!M19</f>
        <v>801</v>
      </c>
      <c r="AJ3" s="73"/>
      <c r="AK3" s="6">
        <f>Receitas!N19</f>
        <v>701</v>
      </c>
    </row>
    <row r="4" spans="1:37" ht="15" customHeight="1" x14ac:dyDescent="0.25">
      <c r="A4" s="86" t="s">
        <v>16</v>
      </c>
      <c r="B4" s="74"/>
      <c r="D4" s="88">
        <f>D3-(SUM(D7:D20))</f>
        <v>151</v>
      </c>
      <c r="E4" s="75"/>
      <c r="F4" s="7"/>
      <c r="G4" s="88">
        <f>G3-(SUM(G7:G20))+D4</f>
        <v>27</v>
      </c>
      <c r="H4" s="75"/>
      <c r="J4" s="88">
        <f>J3-(SUM(J7:J20))+G4</f>
        <v>228</v>
      </c>
      <c r="K4" s="75"/>
      <c r="M4" s="88">
        <f>M3-(SUM(M7:M20))+J4</f>
        <v>54</v>
      </c>
      <c r="N4" s="75"/>
      <c r="P4" s="88">
        <f>P3-(SUM(P7:P20))+M4</f>
        <v>255</v>
      </c>
      <c r="Q4" s="75"/>
      <c r="S4" s="88">
        <f>S3-(SUM(S7:S20))+P4</f>
        <v>56</v>
      </c>
      <c r="T4" s="75"/>
      <c r="V4" s="88">
        <f>V3-(SUM(V7:V20))+S4</f>
        <v>257</v>
      </c>
      <c r="W4" s="75"/>
      <c r="Y4" s="88">
        <f>Y3-(SUM(Y7:Y20))+V4</f>
        <v>48</v>
      </c>
      <c r="Z4" s="75"/>
      <c r="AB4" s="88">
        <f>AB3-(SUM(AB7:AB20))+Y4</f>
        <v>249</v>
      </c>
      <c r="AC4" s="75"/>
      <c r="AE4" s="88">
        <f>AE3-(SUM(AE7:AE20))+AB4</f>
        <v>125</v>
      </c>
      <c r="AF4" s="75"/>
      <c r="AH4" s="88">
        <f>AH3-(SUM(AH7:AH20))+AE4</f>
        <v>326</v>
      </c>
      <c r="AI4" s="75"/>
      <c r="AK4" s="88">
        <f>AK3-SUM(AK7:AK20)+AH4</f>
        <v>102</v>
      </c>
    </row>
    <row r="5" spans="1:37" ht="15" customHeight="1" x14ac:dyDescent="0.3">
      <c r="A5" s="76"/>
      <c r="B5" s="76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</row>
    <row r="6" spans="1:37" ht="15" customHeight="1" x14ac:dyDescent="0.25">
      <c r="A6" s="123" t="s">
        <v>20</v>
      </c>
      <c r="B6" s="77"/>
      <c r="C6" s="81" t="s">
        <v>28</v>
      </c>
      <c r="D6" s="82" t="s">
        <v>47</v>
      </c>
      <c r="E6" s="74"/>
      <c r="F6" s="83" t="s">
        <v>28</v>
      </c>
      <c r="G6" s="84" t="s">
        <v>47</v>
      </c>
      <c r="H6" s="74"/>
      <c r="I6" s="81" t="s">
        <v>28</v>
      </c>
      <c r="J6" s="82" t="s">
        <v>47</v>
      </c>
      <c r="K6" s="74"/>
      <c r="L6" s="83" t="s">
        <v>28</v>
      </c>
      <c r="M6" s="84" t="s">
        <v>47</v>
      </c>
      <c r="N6" s="74"/>
      <c r="O6" s="81" t="s">
        <v>28</v>
      </c>
      <c r="P6" s="82" t="s">
        <v>47</v>
      </c>
      <c r="Q6" s="74"/>
      <c r="R6" s="83" t="s">
        <v>28</v>
      </c>
      <c r="S6" s="84" t="s">
        <v>47</v>
      </c>
      <c r="T6" s="74"/>
      <c r="U6" s="81" t="s">
        <v>28</v>
      </c>
      <c r="V6" s="82" t="s">
        <v>47</v>
      </c>
      <c r="W6" s="74"/>
      <c r="X6" s="83" t="s">
        <v>28</v>
      </c>
      <c r="Y6" s="84" t="s">
        <v>47</v>
      </c>
      <c r="Z6" s="74"/>
      <c r="AA6" s="81" t="s">
        <v>28</v>
      </c>
      <c r="AB6" s="82" t="s">
        <v>47</v>
      </c>
      <c r="AC6" s="74"/>
      <c r="AD6" s="83" t="s">
        <v>28</v>
      </c>
      <c r="AE6" s="84" t="s">
        <v>47</v>
      </c>
      <c r="AF6" s="74"/>
      <c r="AG6" s="81" t="s">
        <v>28</v>
      </c>
      <c r="AH6" s="82" t="s">
        <v>47</v>
      </c>
      <c r="AI6" s="74"/>
      <c r="AJ6" s="83" t="s">
        <v>28</v>
      </c>
      <c r="AK6" s="84" t="s">
        <v>47</v>
      </c>
    </row>
    <row r="7" spans="1:37" ht="15" customHeight="1" x14ac:dyDescent="0.25">
      <c r="A7" s="123"/>
      <c r="B7" s="77"/>
      <c r="C7" s="2" t="s">
        <v>40</v>
      </c>
      <c r="D7" s="6">
        <v>50</v>
      </c>
      <c r="E7" s="71"/>
      <c r="F7" s="8" t="str">
        <f>C7</f>
        <v>Alimentação</v>
      </c>
      <c r="G7" s="85">
        <v>200</v>
      </c>
      <c r="H7" s="71"/>
      <c r="I7" s="2" t="s">
        <v>40</v>
      </c>
      <c r="J7" s="6">
        <v>50</v>
      </c>
      <c r="K7" s="71"/>
      <c r="L7" s="8" t="str">
        <f>I7</f>
        <v>Alimentação</v>
      </c>
      <c r="M7" s="85">
        <v>200</v>
      </c>
      <c r="N7" s="71"/>
      <c r="O7" s="2" t="s">
        <v>40</v>
      </c>
      <c r="P7" s="6">
        <v>50</v>
      </c>
      <c r="Q7" s="71"/>
      <c r="R7" s="8" t="str">
        <f>O7</f>
        <v>Alimentação</v>
      </c>
      <c r="S7" s="85">
        <v>200</v>
      </c>
      <c r="T7" s="71"/>
      <c r="U7" s="2" t="s">
        <v>40</v>
      </c>
      <c r="V7" s="6">
        <v>50</v>
      </c>
      <c r="W7" s="71"/>
      <c r="X7" s="8" t="str">
        <f>U7</f>
        <v>Alimentação</v>
      </c>
      <c r="Y7" s="85">
        <v>200</v>
      </c>
      <c r="Z7" s="71"/>
      <c r="AA7" s="2" t="s">
        <v>40</v>
      </c>
      <c r="AB7" s="6">
        <v>50</v>
      </c>
      <c r="AC7" s="71"/>
      <c r="AD7" s="8" t="str">
        <f>AA7</f>
        <v>Alimentação</v>
      </c>
      <c r="AE7" s="85">
        <v>200</v>
      </c>
      <c r="AF7" s="71"/>
      <c r="AG7" s="2" t="s">
        <v>40</v>
      </c>
      <c r="AH7" s="6">
        <v>50</v>
      </c>
      <c r="AI7" s="71"/>
      <c r="AJ7" s="8" t="str">
        <f>AG7</f>
        <v>Alimentação</v>
      </c>
      <c r="AK7" s="85">
        <v>200</v>
      </c>
    </row>
    <row r="8" spans="1:37" ht="15" customHeight="1" x14ac:dyDescent="0.25">
      <c r="A8" s="123"/>
      <c r="B8" s="77"/>
      <c r="C8" s="2" t="s">
        <v>38</v>
      </c>
      <c r="D8" s="6">
        <v>80</v>
      </c>
      <c r="E8" s="71"/>
      <c r="F8" s="8" t="str">
        <f t="shared" ref="F8:F14" si="0">C8</f>
        <v>G. Resid.</v>
      </c>
      <c r="G8" s="85">
        <v>85</v>
      </c>
      <c r="H8" s="71"/>
      <c r="I8" s="2" t="s">
        <v>38</v>
      </c>
      <c r="J8" s="6">
        <v>80</v>
      </c>
      <c r="K8" s="71"/>
      <c r="L8" s="8" t="str">
        <f t="shared" ref="L8:L14" si="1">I8</f>
        <v>G. Resid.</v>
      </c>
      <c r="M8" s="85">
        <v>85</v>
      </c>
      <c r="N8" s="71"/>
      <c r="O8" s="2" t="s">
        <v>38</v>
      </c>
      <c r="P8" s="6">
        <v>80</v>
      </c>
      <c r="Q8" s="71"/>
      <c r="R8" s="8" t="str">
        <f t="shared" ref="R8:R14" si="2">O8</f>
        <v>G. Resid.</v>
      </c>
      <c r="S8" s="85">
        <v>85</v>
      </c>
      <c r="T8" s="71"/>
      <c r="U8" s="2" t="s">
        <v>38</v>
      </c>
      <c r="V8" s="6">
        <v>80</v>
      </c>
      <c r="W8" s="71"/>
      <c r="X8" s="8" t="str">
        <f t="shared" ref="X8:X14" si="3">U8</f>
        <v>G. Resid.</v>
      </c>
      <c r="Y8" s="85">
        <v>85</v>
      </c>
      <c r="Z8" s="71"/>
      <c r="AA8" s="2" t="s">
        <v>38</v>
      </c>
      <c r="AB8" s="6">
        <v>80</v>
      </c>
      <c r="AC8" s="71"/>
      <c r="AD8" s="8" t="str">
        <f t="shared" ref="AD8:AD14" si="4">AA8</f>
        <v>G. Resid.</v>
      </c>
      <c r="AE8" s="85">
        <v>85</v>
      </c>
      <c r="AF8" s="71"/>
      <c r="AG8" s="2" t="s">
        <v>38</v>
      </c>
      <c r="AH8" s="6">
        <v>80</v>
      </c>
      <c r="AI8" s="71"/>
      <c r="AJ8" s="8" t="str">
        <f t="shared" ref="AJ8:AJ14" si="5">AG8</f>
        <v>G. Resid.</v>
      </c>
      <c r="AK8" s="85">
        <v>85</v>
      </c>
    </row>
    <row r="9" spans="1:37" ht="15" customHeight="1" x14ac:dyDescent="0.25">
      <c r="A9" s="123"/>
      <c r="B9" s="77"/>
      <c r="C9" s="4" t="s">
        <v>39</v>
      </c>
      <c r="D9" s="6">
        <v>20</v>
      </c>
      <c r="E9" s="71"/>
      <c r="F9" s="8" t="str">
        <f t="shared" si="0"/>
        <v>Eletron e Jogos</v>
      </c>
      <c r="G9" s="85">
        <v>25</v>
      </c>
      <c r="H9" s="71"/>
      <c r="I9" s="4" t="s">
        <v>39</v>
      </c>
      <c r="J9" s="6">
        <v>20</v>
      </c>
      <c r="K9" s="71"/>
      <c r="L9" s="8" t="str">
        <f t="shared" si="1"/>
        <v>Eletron e Jogos</v>
      </c>
      <c r="M9" s="85">
        <v>25</v>
      </c>
      <c r="N9" s="71"/>
      <c r="O9" s="4" t="s">
        <v>39</v>
      </c>
      <c r="P9" s="6">
        <v>20</v>
      </c>
      <c r="Q9" s="71"/>
      <c r="R9" s="8" t="str">
        <f t="shared" si="2"/>
        <v>Eletron e Jogos</v>
      </c>
      <c r="S9" s="85">
        <v>25</v>
      </c>
      <c r="T9" s="71"/>
      <c r="U9" s="4" t="s">
        <v>39</v>
      </c>
      <c r="V9" s="6">
        <v>20</v>
      </c>
      <c r="W9" s="71"/>
      <c r="X9" s="8" t="str">
        <f t="shared" si="3"/>
        <v>Eletron e Jogos</v>
      </c>
      <c r="Y9" s="85">
        <v>25</v>
      </c>
      <c r="Z9" s="71"/>
      <c r="AA9" s="4" t="s">
        <v>39</v>
      </c>
      <c r="AB9" s="6">
        <v>20</v>
      </c>
      <c r="AC9" s="71"/>
      <c r="AD9" s="8" t="str">
        <f t="shared" si="4"/>
        <v>Eletron e Jogos</v>
      </c>
      <c r="AE9" s="85">
        <v>25</v>
      </c>
      <c r="AF9" s="71"/>
      <c r="AG9" s="4" t="s">
        <v>39</v>
      </c>
      <c r="AH9" s="6">
        <v>20</v>
      </c>
      <c r="AI9" s="71"/>
      <c r="AJ9" s="8" t="str">
        <f t="shared" si="5"/>
        <v>Eletron e Jogos</v>
      </c>
      <c r="AK9" s="85">
        <v>25</v>
      </c>
    </row>
    <row r="10" spans="1:37" ht="15" customHeight="1" x14ac:dyDescent="0.25">
      <c r="A10" s="123"/>
      <c r="B10" s="77"/>
      <c r="C10" s="4" t="s">
        <v>37</v>
      </c>
      <c r="D10" s="6">
        <v>30</v>
      </c>
      <c r="E10" s="71"/>
      <c r="F10" s="8" t="str">
        <f t="shared" si="0"/>
        <v>Cursos</v>
      </c>
      <c r="G10" s="85">
        <v>30</v>
      </c>
      <c r="H10" s="71"/>
      <c r="I10" s="4" t="s">
        <v>37</v>
      </c>
      <c r="J10" s="6">
        <v>30</v>
      </c>
      <c r="K10" s="71"/>
      <c r="L10" s="8" t="str">
        <f t="shared" si="1"/>
        <v>Cursos</v>
      </c>
      <c r="M10" s="85">
        <v>30</v>
      </c>
      <c r="N10" s="71"/>
      <c r="O10" s="4" t="s">
        <v>37</v>
      </c>
      <c r="P10" s="6">
        <v>30</v>
      </c>
      <c r="Q10" s="71"/>
      <c r="R10" s="8" t="str">
        <f t="shared" si="2"/>
        <v>Cursos</v>
      </c>
      <c r="S10" s="85">
        <v>30</v>
      </c>
      <c r="T10" s="71"/>
      <c r="U10" s="4" t="s">
        <v>37</v>
      </c>
      <c r="V10" s="6">
        <v>30</v>
      </c>
      <c r="W10" s="71"/>
      <c r="X10" s="8" t="str">
        <f t="shared" si="3"/>
        <v>Cursos</v>
      </c>
      <c r="Y10" s="85">
        <v>30</v>
      </c>
      <c r="Z10" s="71"/>
      <c r="AA10" s="4" t="s">
        <v>37</v>
      </c>
      <c r="AB10" s="6">
        <v>30</v>
      </c>
      <c r="AC10" s="71"/>
      <c r="AD10" s="8" t="str">
        <f t="shared" si="4"/>
        <v>Cursos</v>
      </c>
      <c r="AE10" s="85">
        <v>30</v>
      </c>
      <c r="AF10" s="71"/>
      <c r="AG10" s="4" t="s">
        <v>37</v>
      </c>
      <c r="AH10" s="6">
        <v>30</v>
      </c>
      <c r="AI10" s="71"/>
      <c r="AJ10" s="8" t="str">
        <f t="shared" si="5"/>
        <v>Cursos</v>
      </c>
      <c r="AK10" s="85">
        <v>30</v>
      </c>
    </row>
    <row r="11" spans="1:37" ht="15" customHeight="1" x14ac:dyDescent="0.25">
      <c r="A11" s="123"/>
      <c r="B11" s="77"/>
      <c r="C11" s="4" t="s">
        <v>36</v>
      </c>
      <c r="D11" s="6">
        <v>40</v>
      </c>
      <c r="E11" s="71"/>
      <c r="F11" s="8" t="str">
        <f t="shared" si="0"/>
        <v>Farm. e Saúde.</v>
      </c>
      <c r="G11" s="85">
        <v>80</v>
      </c>
      <c r="H11" s="71"/>
      <c r="I11" s="4" t="s">
        <v>36</v>
      </c>
      <c r="J11" s="6">
        <v>40</v>
      </c>
      <c r="K11" s="71"/>
      <c r="L11" s="8" t="str">
        <f t="shared" si="1"/>
        <v>Farm. e Saúde.</v>
      </c>
      <c r="M11" s="85">
        <v>80</v>
      </c>
      <c r="N11" s="71"/>
      <c r="O11" s="4" t="s">
        <v>36</v>
      </c>
      <c r="P11" s="6">
        <v>40</v>
      </c>
      <c r="Q11" s="71"/>
      <c r="R11" s="8" t="str">
        <f t="shared" si="2"/>
        <v>Farm. e Saúde.</v>
      </c>
      <c r="S11" s="85">
        <v>80</v>
      </c>
      <c r="T11" s="71"/>
      <c r="U11" s="4" t="s">
        <v>36</v>
      </c>
      <c r="V11" s="6">
        <v>40</v>
      </c>
      <c r="W11" s="71"/>
      <c r="X11" s="8" t="str">
        <f t="shared" si="3"/>
        <v>Farm. e Saúde.</v>
      </c>
      <c r="Y11" s="85">
        <v>80</v>
      </c>
      <c r="Z11" s="71"/>
      <c r="AA11" s="4" t="s">
        <v>36</v>
      </c>
      <c r="AB11" s="6">
        <v>40</v>
      </c>
      <c r="AC11" s="71"/>
      <c r="AD11" s="8" t="str">
        <f t="shared" si="4"/>
        <v>Farm. e Saúde.</v>
      </c>
      <c r="AE11" s="85">
        <v>80</v>
      </c>
      <c r="AF11" s="71"/>
      <c r="AG11" s="4" t="s">
        <v>36</v>
      </c>
      <c r="AH11" s="6">
        <v>40</v>
      </c>
      <c r="AI11" s="71"/>
      <c r="AJ11" s="8" t="str">
        <f t="shared" si="5"/>
        <v>Farm. e Saúde.</v>
      </c>
      <c r="AK11" s="85">
        <v>80</v>
      </c>
    </row>
    <row r="12" spans="1:37" ht="15" customHeight="1" x14ac:dyDescent="0.25">
      <c r="A12" s="123"/>
      <c r="B12" s="77"/>
      <c r="C12" s="4" t="s">
        <v>41</v>
      </c>
      <c r="D12" s="6">
        <v>80</v>
      </c>
      <c r="E12" s="71"/>
      <c r="F12" s="8" t="str">
        <f t="shared" si="0"/>
        <v>Entret e Livros</v>
      </c>
      <c r="G12" s="85">
        <v>80</v>
      </c>
      <c r="H12" s="71"/>
      <c r="I12" s="4" t="s">
        <v>41</v>
      </c>
      <c r="J12" s="6">
        <v>80</v>
      </c>
      <c r="K12" s="71"/>
      <c r="L12" s="8" t="str">
        <f t="shared" si="1"/>
        <v>Entret e Livros</v>
      </c>
      <c r="M12" s="85">
        <v>80</v>
      </c>
      <c r="N12" s="71"/>
      <c r="O12" s="4" t="s">
        <v>41</v>
      </c>
      <c r="P12" s="6">
        <v>80</v>
      </c>
      <c r="Q12" s="71"/>
      <c r="R12" s="8" t="str">
        <f t="shared" si="2"/>
        <v>Entret e Livros</v>
      </c>
      <c r="S12" s="85">
        <v>80</v>
      </c>
      <c r="T12" s="71"/>
      <c r="U12" s="4" t="s">
        <v>41</v>
      </c>
      <c r="V12" s="6">
        <v>80</v>
      </c>
      <c r="W12" s="71"/>
      <c r="X12" s="8" t="str">
        <f t="shared" si="3"/>
        <v>Entret e Livros</v>
      </c>
      <c r="Y12" s="85">
        <v>80</v>
      </c>
      <c r="Z12" s="71"/>
      <c r="AA12" s="4" t="s">
        <v>41</v>
      </c>
      <c r="AB12" s="6">
        <v>80</v>
      </c>
      <c r="AC12" s="71"/>
      <c r="AD12" s="8" t="str">
        <f t="shared" si="4"/>
        <v>Entret e Livros</v>
      </c>
      <c r="AE12" s="85">
        <v>80</v>
      </c>
      <c r="AF12" s="71"/>
      <c r="AG12" s="4" t="s">
        <v>41</v>
      </c>
      <c r="AH12" s="6">
        <v>80</v>
      </c>
      <c r="AI12" s="71"/>
      <c r="AJ12" s="8" t="str">
        <f t="shared" si="5"/>
        <v>Entret e Livros</v>
      </c>
      <c r="AK12" s="85">
        <v>80</v>
      </c>
    </row>
    <row r="13" spans="1:37" ht="15" customHeight="1" x14ac:dyDescent="0.25">
      <c r="A13" s="123"/>
      <c r="B13" s="77"/>
      <c r="C13" s="4" t="s">
        <v>26</v>
      </c>
      <c r="D13" s="6">
        <v>100</v>
      </c>
      <c r="E13" s="71"/>
      <c r="F13" s="8" t="str">
        <f t="shared" si="0"/>
        <v>Rolê</v>
      </c>
      <c r="G13" s="85">
        <v>300</v>
      </c>
      <c r="H13" s="71"/>
      <c r="I13" s="4" t="s">
        <v>26</v>
      </c>
      <c r="J13" s="6">
        <v>100</v>
      </c>
      <c r="K13" s="71"/>
      <c r="L13" s="8" t="str">
        <f t="shared" si="1"/>
        <v>Rolê</v>
      </c>
      <c r="M13" s="85">
        <v>300</v>
      </c>
      <c r="N13" s="71"/>
      <c r="O13" s="4" t="s">
        <v>26</v>
      </c>
      <c r="P13" s="6">
        <v>100</v>
      </c>
      <c r="Q13" s="71"/>
      <c r="R13" s="8" t="str">
        <f t="shared" si="2"/>
        <v>Rolê</v>
      </c>
      <c r="S13" s="85">
        <v>300</v>
      </c>
      <c r="T13" s="71"/>
      <c r="U13" s="4" t="s">
        <v>26</v>
      </c>
      <c r="V13" s="6">
        <v>100</v>
      </c>
      <c r="W13" s="71"/>
      <c r="X13" s="8" t="str">
        <f t="shared" si="3"/>
        <v>Rolê</v>
      </c>
      <c r="Y13" s="85">
        <v>300</v>
      </c>
      <c r="Z13" s="71"/>
      <c r="AA13" s="4" t="s">
        <v>26</v>
      </c>
      <c r="AB13" s="6">
        <v>100</v>
      </c>
      <c r="AC13" s="71"/>
      <c r="AD13" s="8" t="str">
        <f t="shared" si="4"/>
        <v>Rolê</v>
      </c>
      <c r="AE13" s="85">
        <v>300</v>
      </c>
      <c r="AF13" s="71"/>
      <c r="AG13" s="4" t="s">
        <v>26</v>
      </c>
      <c r="AH13" s="6">
        <v>100</v>
      </c>
      <c r="AI13" s="71"/>
      <c r="AJ13" s="8" t="str">
        <f t="shared" si="5"/>
        <v>Rolê</v>
      </c>
      <c r="AK13" s="85">
        <v>300</v>
      </c>
    </row>
    <row r="14" spans="1:37" ht="15" customHeight="1" x14ac:dyDescent="0.25">
      <c r="A14" s="123"/>
      <c r="B14" s="77"/>
      <c r="C14" s="4" t="s">
        <v>24</v>
      </c>
      <c r="D14" s="6">
        <v>100</v>
      </c>
      <c r="E14" s="71"/>
      <c r="F14" s="8" t="str">
        <f t="shared" si="0"/>
        <v>Roupas</v>
      </c>
      <c r="G14" s="85">
        <v>100</v>
      </c>
      <c r="H14" s="71"/>
      <c r="I14" s="4" t="s">
        <v>24</v>
      </c>
      <c r="J14" s="6">
        <v>100</v>
      </c>
      <c r="K14" s="71"/>
      <c r="L14" s="8" t="str">
        <f t="shared" si="1"/>
        <v>Roupas</v>
      </c>
      <c r="M14" s="85">
        <v>100</v>
      </c>
      <c r="N14" s="71"/>
      <c r="O14" s="4" t="s">
        <v>24</v>
      </c>
      <c r="P14" s="6">
        <v>100</v>
      </c>
      <c r="Q14" s="71"/>
      <c r="R14" s="8" t="str">
        <f t="shared" si="2"/>
        <v>Roupas</v>
      </c>
      <c r="S14" s="85">
        <v>100</v>
      </c>
      <c r="T14" s="71"/>
      <c r="U14" s="4" t="s">
        <v>24</v>
      </c>
      <c r="V14" s="6">
        <v>100</v>
      </c>
      <c r="W14" s="71"/>
      <c r="X14" s="8" t="str">
        <f t="shared" si="3"/>
        <v>Roupas</v>
      </c>
      <c r="Y14" s="85">
        <v>100</v>
      </c>
      <c r="Z14" s="71"/>
      <c r="AA14" s="4" t="s">
        <v>24</v>
      </c>
      <c r="AB14" s="6">
        <v>100</v>
      </c>
      <c r="AC14" s="71"/>
      <c r="AD14" s="8" t="str">
        <f t="shared" si="4"/>
        <v>Roupas</v>
      </c>
      <c r="AE14" s="85">
        <v>100</v>
      </c>
      <c r="AF14" s="71"/>
      <c r="AG14" s="4" t="s">
        <v>24</v>
      </c>
      <c r="AH14" s="6">
        <v>100</v>
      </c>
      <c r="AI14" s="71"/>
      <c r="AJ14" s="8" t="str">
        <f t="shared" si="5"/>
        <v>Roupas</v>
      </c>
      <c r="AK14" s="85">
        <v>100</v>
      </c>
    </row>
    <row r="15" spans="1:37" ht="15" customHeight="1" x14ac:dyDescent="0.25">
      <c r="A15" s="123" t="s">
        <v>19</v>
      </c>
      <c r="B15" s="78"/>
      <c r="C15" s="2" t="s">
        <v>65</v>
      </c>
      <c r="D15" s="6">
        <v>75</v>
      </c>
      <c r="E15" s="71"/>
      <c r="F15" s="8" t="s">
        <v>67</v>
      </c>
      <c r="G15" s="85">
        <v>25</v>
      </c>
      <c r="H15" s="71"/>
      <c r="I15" s="2" t="s">
        <v>65</v>
      </c>
      <c r="J15" s="6">
        <v>75</v>
      </c>
      <c r="K15" s="71"/>
      <c r="L15" s="8" t="s">
        <v>67</v>
      </c>
      <c r="M15" s="85">
        <v>25</v>
      </c>
      <c r="N15" s="71"/>
      <c r="O15" s="2" t="s">
        <v>65</v>
      </c>
      <c r="P15" s="6">
        <v>75</v>
      </c>
      <c r="Q15" s="71"/>
      <c r="R15" s="8" t="s">
        <v>67</v>
      </c>
      <c r="S15" s="85">
        <v>25</v>
      </c>
      <c r="T15" s="71"/>
      <c r="U15" s="2" t="s">
        <v>65</v>
      </c>
      <c r="V15" s="6">
        <v>75</v>
      </c>
      <c r="W15" s="71"/>
      <c r="X15" s="8" t="s">
        <v>67</v>
      </c>
      <c r="Y15" s="85">
        <v>25</v>
      </c>
      <c r="Z15" s="71"/>
      <c r="AA15" s="2" t="s">
        <v>65</v>
      </c>
      <c r="AB15" s="6">
        <v>75</v>
      </c>
      <c r="AC15" s="71"/>
      <c r="AD15" s="8" t="s">
        <v>67</v>
      </c>
      <c r="AE15" s="85">
        <v>25</v>
      </c>
      <c r="AF15" s="71"/>
      <c r="AG15" s="2" t="s">
        <v>65</v>
      </c>
      <c r="AH15" s="6">
        <v>75</v>
      </c>
      <c r="AI15" s="71"/>
      <c r="AJ15" s="8" t="s">
        <v>67</v>
      </c>
      <c r="AK15" s="85">
        <v>25</v>
      </c>
    </row>
    <row r="16" spans="1:37" ht="15" customHeight="1" x14ac:dyDescent="0.25">
      <c r="A16" s="123"/>
      <c r="B16" s="78"/>
      <c r="C16" s="2" t="s">
        <v>66</v>
      </c>
      <c r="D16" s="6">
        <v>25</v>
      </c>
      <c r="E16" s="71"/>
      <c r="F16" s="8"/>
      <c r="G16" s="85"/>
      <c r="H16" s="71"/>
      <c r="I16" s="2" t="s">
        <v>66</v>
      </c>
      <c r="J16" s="6">
        <v>25</v>
      </c>
      <c r="K16" s="71"/>
      <c r="L16" s="8"/>
      <c r="M16" s="85"/>
      <c r="N16" s="71"/>
      <c r="O16" s="2" t="s">
        <v>66</v>
      </c>
      <c r="P16" s="6">
        <v>25</v>
      </c>
      <c r="Q16" s="71"/>
      <c r="R16" s="8"/>
      <c r="S16" s="85"/>
      <c r="T16" s="71"/>
      <c r="U16" s="2" t="s">
        <v>66</v>
      </c>
      <c r="V16" s="6">
        <v>25</v>
      </c>
      <c r="W16" s="71"/>
      <c r="X16" s="8"/>
      <c r="Y16" s="85"/>
      <c r="Z16" s="71"/>
      <c r="AA16" s="2" t="s">
        <v>66</v>
      </c>
      <c r="AB16" s="6">
        <v>25</v>
      </c>
      <c r="AC16" s="71"/>
      <c r="AD16" s="8"/>
      <c r="AE16" s="85"/>
      <c r="AF16" s="71"/>
      <c r="AG16" s="2" t="s">
        <v>66</v>
      </c>
      <c r="AH16" s="6">
        <v>25</v>
      </c>
      <c r="AI16" s="71"/>
      <c r="AJ16" s="8"/>
      <c r="AK16" s="85"/>
    </row>
    <row r="17" spans="1:37" ht="15" customHeight="1" x14ac:dyDescent="0.25">
      <c r="A17" s="123"/>
      <c r="B17" s="78"/>
      <c r="C17" s="2"/>
      <c r="D17" s="6"/>
      <c r="E17" s="71"/>
      <c r="F17" s="8"/>
      <c r="G17" s="85"/>
      <c r="H17" s="71"/>
      <c r="I17" s="2"/>
      <c r="J17" s="6"/>
      <c r="K17" s="71"/>
      <c r="L17" s="8"/>
      <c r="M17" s="85"/>
      <c r="N17" s="71"/>
      <c r="O17" s="2"/>
      <c r="P17" s="6"/>
      <c r="Q17" s="71"/>
      <c r="R17" s="8"/>
      <c r="S17" s="85"/>
      <c r="T17" s="71"/>
      <c r="U17" s="2"/>
      <c r="V17" s="6"/>
      <c r="W17" s="71"/>
      <c r="X17" s="8"/>
      <c r="Y17" s="85"/>
      <c r="Z17" s="71"/>
      <c r="AA17" s="2"/>
      <c r="AB17" s="6"/>
      <c r="AC17" s="71"/>
      <c r="AD17" s="8"/>
      <c r="AE17" s="85"/>
      <c r="AF17" s="71"/>
      <c r="AG17" s="2"/>
      <c r="AH17" s="6"/>
      <c r="AI17" s="71"/>
      <c r="AJ17" s="8"/>
      <c r="AK17" s="85"/>
    </row>
    <row r="18" spans="1:37" ht="15" customHeight="1" x14ac:dyDescent="0.25">
      <c r="A18" s="123"/>
      <c r="B18" s="78"/>
      <c r="C18" s="2"/>
      <c r="D18" s="6"/>
      <c r="E18" s="71"/>
      <c r="F18" s="8"/>
      <c r="G18" s="85"/>
      <c r="H18" s="71"/>
      <c r="I18" s="2"/>
      <c r="J18" s="6"/>
      <c r="K18" s="71"/>
      <c r="L18" s="8"/>
      <c r="M18" s="85"/>
      <c r="N18" s="71"/>
      <c r="O18" s="2"/>
      <c r="P18" s="6"/>
      <c r="Q18" s="71"/>
      <c r="R18" s="8"/>
      <c r="S18" s="85"/>
      <c r="T18" s="71"/>
      <c r="U18" s="2"/>
      <c r="V18" s="6"/>
      <c r="W18" s="71"/>
      <c r="X18" s="8"/>
      <c r="Y18" s="85"/>
      <c r="Z18" s="71"/>
      <c r="AA18" s="2"/>
      <c r="AB18" s="6"/>
      <c r="AC18" s="71"/>
      <c r="AD18" s="8"/>
      <c r="AE18" s="85"/>
      <c r="AF18" s="71"/>
      <c r="AG18" s="2"/>
      <c r="AH18" s="6"/>
      <c r="AI18" s="71"/>
      <c r="AJ18" s="8"/>
      <c r="AK18" s="85"/>
    </row>
    <row r="19" spans="1:37" ht="15" customHeight="1" x14ac:dyDescent="0.25">
      <c r="A19" s="123"/>
      <c r="B19" s="78"/>
      <c r="C19" s="2"/>
      <c r="D19" s="6"/>
      <c r="E19" s="71"/>
      <c r="F19" s="8"/>
      <c r="G19" s="85"/>
      <c r="H19" s="71"/>
      <c r="I19" s="2"/>
      <c r="J19" s="6"/>
      <c r="K19" s="71"/>
      <c r="L19" s="8"/>
      <c r="M19" s="85"/>
      <c r="N19" s="71"/>
      <c r="O19" s="2"/>
      <c r="P19" s="6"/>
      <c r="Q19" s="71"/>
      <c r="R19" s="8"/>
      <c r="S19" s="85"/>
      <c r="T19" s="71"/>
      <c r="U19" s="2"/>
      <c r="V19" s="6"/>
      <c r="W19" s="71"/>
      <c r="X19" s="8"/>
      <c r="Y19" s="85"/>
      <c r="Z19" s="71"/>
      <c r="AA19" s="2"/>
      <c r="AB19" s="6"/>
      <c r="AC19" s="71"/>
      <c r="AD19" s="8"/>
      <c r="AE19" s="85"/>
      <c r="AF19" s="71"/>
      <c r="AG19" s="2"/>
      <c r="AH19" s="6"/>
      <c r="AI19" s="71"/>
      <c r="AJ19" s="8"/>
      <c r="AK19" s="85"/>
    </row>
    <row r="20" spans="1:37" ht="15.7" customHeight="1" x14ac:dyDescent="0.25">
      <c r="A20" s="123"/>
      <c r="B20" s="78"/>
      <c r="C20" s="2"/>
      <c r="D20" s="6"/>
      <c r="E20" s="71"/>
      <c r="F20" s="8"/>
      <c r="G20" s="85"/>
      <c r="H20" s="71"/>
      <c r="I20" s="2"/>
      <c r="J20" s="6"/>
      <c r="K20" s="71"/>
      <c r="L20" s="8"/>
      <c r="M20" s="85"/>
      <c r="N20" s="71"/>
      <c r="O20" s="2"/>
      <c r="P20" s="6"/>
      <c r="Q20" s="71"/>
      <c r="R20" s="8"/>
      <c r="S20" s="85"/>
      <c r="T20" s="71"/>
      <c r="U20" s="2"/>
      <c r="V20" s="6"/>
      <c r="W20" s="71"/>
      <c r="X20" s="8"/>
      <c r="Y20" s="85"/>
      <c r="Z20" s="71"/>
      <c r="AA20" s="2"/>
      <c r="AB20" s="6"/>
      <c r="AC20" s="71"/>
      <c r="AD20" s="8"/>
      <c r="AE20" s="85"/>
      <c r="AF20" s="71"/>
      <c r="AG20" s="2"/>
      <c r="AH20" s="6"/>
      <c r="AI20" s="71"/>
      <c r="AJ20" s="8"/>
      <c r="AK20" s="85"/>
    </row>
    <row r="21" spans="1:37" s="71" customFormat="1" ht="18" customHeight="1" x14ac:dyDescent="0.4">
      <c r="A21" s="87" t="s">
        <v>3</v>
      </c>
      <c r="B21" s="79"/>
      <c r="C21" s="124">
        <f>SUM(D7:D20)</f>
        <v>600</v>
      </c>
      <c r="D21" s="124"/>
      <c r="E21" s="80"/>
      <c r="F21" s="125">
        <f>SUM(G7:G20)</f>
        <v>925</v>
      </c>
      <c r="G21" s="125"/>
      <c r="H21" s="80"/>
      <c r="I21" s="124">
        <f>SUM(J7:J20)</f>
        <v>600</v>
      </c>
      <c r="J21" s="124"/>
      <c r="K21" s="80"/>
      <c r="L21" s="125">
        <f>SUM(M7:M20)</f>
        <v>925</v>
      </c>
      <c r="M21" s="125"/>
      <c r="N21" s="80"/>
      <c r="O21" s="124">
        <f>SUM(P7:P20)</f>
        <v>600</v>
      </c>
      <c r="P21" s="124"/>
      <c r="Q21" s="80"/>
      <c r="R21" s="125">
        <f>SUM(S7:S20)</f>
        <v>925</v>
      </c>
      <c r="S21" s="125"/>
      <c r="T21" s="80"/>
      <c r="U21" s="124">
        <f>SUM(V7:V20)</f>
        <v>600</v>
      </c>
      <c r="V21" s="124"/>
      <c r="W21" s="80"/>
      <c r="X21" s="125">
        <f>SUM(Y7:Y20)</f>
        <v>925</v>
      </c>
      <c r="Y21" s="125"/>
      <c r="Z21" s="80"/>
      <c r="AA21" s="124">
        <f>SUM(AB7:AB20)</f>
        <v>600</v>
      </c>
      <c r="AB21" s="124"/>
      <c r="AC21" s="80"/>
      <c r="AD21" s="125">
        <f>SUM(AE7:AE20)</f>
        <v>925</v>
      </c>
      <c r="AE21" s="125"/>
      <c r="AF21" s="80"/>
      <c r="AG21" s="124">
        <f>SUM(AH7:AH20)</f>
        <v>600</v>
      </c>
      <c r="AH21" s="124"/>
      <c r="AI21" s="80"/>
      <c r="AJ21" s="125">
        <f>SUM(AK7:AK20)</f>
        <v>925</v>
      </c>
      <c r="AK21" s="125"/>
    </row>
  </sheetData>
  <sortState xmlns:xlrd2="http://schemas.microsoft.com/office/spreadsheetml/2017/richdata2" ref="D13:D17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4">
    <mergeCell ref="L21:M21"/>
    <mergeCell ref="O21:P21"/>
    <mergeCell ref="AG21:AH21"/>
    <mergeCell ref="AJ21:AK21"/>
    <mergeCell ref="R21:S21"/>
    <mergeCell ref="U21:V21"/>
    <mergeCell ref="X21:Y21"/>
    <mergeCell ref="AA21:AB21"/>
    <mergeCell ref="AD21:AE21"/>
    <mergeCell ref="A6:A14"/>
    <mergeCell ref="A15:A20"/>
    <mergeCell ref="C21:D21"/>
    <mergeCell ref="F21:G21"/>
    <mergeCell ref="I21:J21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87E-6427-4AD5-88DD-AA1CA5CC9893}">
  <sheetPr>
    <tabColor theme="0"/>
  </sheetPr>
  <dimension ref="B1:J35"/>
  <sheetViews>
    <sheetView tabSelected="1" zoomScale="130" zoomScaleNormal="130" workbookViewId="0">
      <selection activeCell="B2" sqref="B2:C2"/>
    </sheetView>
  </sheetViews>
  <sheetFormatPr defaultRowHeight="15" x14ac:dyDescent="0.3"/>
  <cols>
    <col min="1" max="1" width="7.140625" style="22" customWidth="1"/>
    <col min="2" max="3" width="15.7109375" style="22" customWidth="1"/>
    <col min="4" max="4" width="7.140625" style="22" customWidth="1"/>
    <col min="5" max="5" width="11.140625" style="22" customWidth="1"/>
    <col min="6" max="6" width="13" style="22" bestFit="1" customWidth="1"/>
    <col min="7" max="7" width="7.140625" style="22" customWidth="1"/>
    <col min="8" max="8" width="12.140625" style="22" customWidth="1"/>
    <col min="9" max="10" width="11.85546875" style="22" customWidth="1"/>
    <col min="11" max="16384" width="9.140625" style="22"/>
  </cols>
  <sheetData>
    <row r="1" spans="2:10" ht="14.3" customHeight="1" thickBot="1" x14ac:dyDescent="0.35">
      <c r="B1" s="94"/>
      <c r="C1" s="94"/>
      <c r="D1" s="94"/>
      <c r="E1" s="94"/>
      <c r="F1" s="94"/>
      <c r="G1" s="94"/>
      <c r="H1" s="94"/>
      <c r="I1" s="94"/>
      <c r="J1" s="94"/>
    </row>
    <row r="2" spans="2:10" ht="14.3" customHeight="1" x14ac:dyDescent="0.3">
      <c r="B2" s="126" t="s">
        <v>59</v>
      </c>
      <c r="C2" s="127"/>
      <c r="D2" s="94"/>
      <c r="E2" s="94"/>
      <c r="F2" s="94"/>
      <c r="G2" s="94"/>
      <c r="H2" s="94"/>
      <c r="I2" s="94"/>
      <c r="J2" s="94"/>
    </row>
    <row r="3" spans="2:10" ht="14.3" customHeight="1" x14ac:dyDescent="0.3">
      <c r="B3" s="111" t="s">
        <v>0</v>
      </c>
      <c r="C3" s="112" t="str">
        <f ca="1">PROPER(TEXT(TODAY(),"MMMM"))</f>
        <v>Setembro</v>
      </c>
      <c r="D3" s="94"/>
      <c r="E3" s="104" t="s">
        <v>28</v>
      </c>
      <c r="F3" s="106" t="s">
        <v>47</v>
      </c>
      <c r="G3" s="94"/>
      <c r="H3" s="95" t="s">
        <v>0</v>
      </c>
      <c r="I3" s="95" t="s">
        <v>55</v>
      </c>
      <c r="J3" s="104"/>
    </row>
    <row r="4" spans="2:10" ht="14.3" customHeight="1" x14ac:dyDescent="0.3">
      <c r="B4" s="113" t="s">
        <v>53</v>
      </c>
      <c r="C4" s="114">
        <v>100</v>
      </c>
      <c r="D4" s="94"/>
      <c r="E4" s="94" t="str">
        <f>Despesas!C7</f>
        <v>Alimentação</v>
      </c>
      <c r="F4" s="107" cm="1">
        <f t="array" aca="1" ref="F4:F17" ca="1">_xlfn._xlws.FILTER(Despesas!D7:AK20,Despesas!D2:AK2=Relatório!C3)</f>
        <v>50</v>
      </c>
      <c r="G4" s="94"/>
      <c r="H4" s="96" t="str">
        <f ca="1">PROPER(TEXT(TODAY()-30, "MMMM"))</f>
        <v>Agosto</v>
      </c>
      <c r="I4" s="97">
        <f ca="1">VLOOKUP(Relatório!H4,Resumo!$A$3:$I$14,3,FALSE)</f>
        <v>716</v>
      </c>
      <c r="J4" s="105"/>
    </row>
    <row r="5" spans="2:10" ht="14.3" customHeight="1" x14ac:dyDescent="0.3">
      <c r="B5" s="113" t="s">
        <v>54</v>
      </c>
      <c r="C5" s="114">
        <v>100</v>
      </c>
      <c r="D5" s="94"/>
      <c r="E5" s="94" t="str">
        <f>Despesas!C8</f>
        <v>G. Resid.</v>
      </c>
      <c r="F5" s="107">
        <f ca="1"/>
        <v>80</v>
      </c>
      <c r="G5" s="94"/>
      <c r="H5" s="96" t="str">
        <f ca="1">PROPER(TEXT(TODAY(), "MMMM"))</f>
        <v>Setembro</v>
      </c>
      <c r="I5" s="97">
        <f ca="1">VLOOKUP(Relatório!H5,Resumo!$A$3:$I$14,3,FALSE)</f>
        <v>801</v>
      </c>
      <c r="J5" s="105"/>
    </row>
    <row r="6" spans="2:10" ht="14.3" customHeight="1" x14ac:dyDescent="0.3">
      <c r="B6" s="113" t="s">
        <v>50</v>
      </c>
      <c r="C6" s="114">
        <v>49</v>
      </c>
      <c r="D6" s="94"/>
      <c r="E6" s="94" t="str">
        <f>Despesas!C9</f>
        <v>Eletron e Jogos</v>
      </c>
      <c r="F6" s="107">
        <f ca="1"/>
        <v>20</v>
      </c>
      <c r="G6" s="94"/>
      <c r="H6" s="96" t="str">
        <f ca="1">PROPER(TEXT(TODAY()+30, "MMMM"))</f>
        <v>Outubro</v>
      </c>
      <c r="I6" s="97">
        <f ca="1">VLOOKUP(Relatório!H6,Resumo!$A$3:$I$14,3,FALSE)</f>
        <v>801</v>
      </c>
      <c r="J6" s="105"/>
    </row>
    <row r="7" spans="2:10" ht="14.3" customHeight="1" thickBot="1" x14ac:dyDescent="0.35">
      <c r="B7" s="115" t="s">
        <v>56</v>
      </c>
      <c r="C7" s="116">
        <f>SUM(C4:C6)</f>
        <v>249</v>
      </c>
      <c r="D7" s="94"/>
      <c r="E7" s="94" t="str">
        <f>Despesas!C10</f>
        <v>Cursos</v>
      </c>
      <c r="F7" s="107">
        <f ca="1"/>
        <v>30</v>
      </c>
      <c r="G7" s="94"/>
      <c r="H7" s="94"/>
      <c r="I7" s="94"/>
      <c r="J7" s="94"/>
    </row>
    <row r="8" spans="2:10" ht="14.3" customHeight="1" thickBot="1" x14ac:dyDescent="0.35">
      <c r="B8" s="98"/>
      <c r="C8" s="99"/>
      <c r="D8" s="94"/>
      <c r="E8" s="94" t="str">
        <f>Despesas!C11</f>
        <v>Farm. e Saúde.</v>
      </c>
      <c r="F8" s="107">
        <f ca="1"/>
        <v>40</v>
      </c>
      <c r="G8" s="94"/>
      <c r="H8" s="95" t="s">
        <v>0</v>
      </c>
      <c r="I8" s="95" t="s">
        <v>68</v>
      </c>
      <c r="J8" s="104"/>
    </row>
    <row r="9" spans="2:10" ht="14.3" customHeight="1" thickBot="1" x14ac:dyDescent="0.35">
      <c r="B9" s="117" t="s">
        <v>57</v>
      </c>
      <c r="C9" s="118">
        <f ca="1">VLOOKUP(C3,Resumo!A3:I14,9,FALSE)</f>
        <v>249</v>
      </c>
      <c r="D9" s="94"/>
      <c r="E9" s="94" t="str">
        <f>Despesas!C12</f>
        <v>Entret e Livros</v>
      </c>
      <c r="F9" s="107">
        <f ca="1"/>
        <v>80</v>
      </c>
      <c r="G9" s="94"/>
      <c r="H9" s="96" t="str">
        <f ca="1">PROPER(TEXT(TODAY()-30, "MMMM"))</f>
        <v>Agosto</v>
      </c>
      <c r="I9" s="100">
        <f ca="1">VLOOKUP(Relatório!H9,Resumo!$A$3:$I$14,6,FALSE)</f>
        <v>925</v>
      </c>
      <c r="J9" s="102"/>
    </row>
    <row r="10" spans="2:10" ht="14.3" customHeight="1" thickBot="1" x14ac:dyDescent="0.35">
      <c r="B10" s="94"/>
      <c r="C10" s="94"/>
      <c r="D10" s="94"/>
      <c r="E10" s="94" t="str">
        <f>Despesas!C13</f>
        <v>Rolê</v>
      </c>
      <c r="F10" s="107">
        <f ca="1"/>
        <v>100</v>
      </c>
      <c r="G10" s="94"/>
      <c r="H10" s="96" t="str">
        <f ca="1">PROPER(TEXT(TODAY(), "MMMM"))</f>
        <v>Setembro</v>
      </c>
      <c r="I10" s="100">
        <f ca="1">VLOOKUP(Relatório!H10,Resumo!$A$3:$I$14,6,FALSE)</f>
        <v>600</v>
      </c>
      <c r="J10" s="102"/>
    </row>
    <row r="11" spans="2:10" ht="14.3" customHeight="1" thickBot="1" x14ac:dyDescent="0.35">
      <c r="B11" s="117" t="s">
        <v>58</v>
      </c>
      <c r="C11" s="118">
        <f ca="1">C7-C9</f>
        <v>0</v>
      </c>
      <c r="D11" s="94"/>
      <c r="E11" s="94" t="str">
        <f>Despesas!C14</f>
        <v>Roupas</v>
      </c>
      <c r="F11" s="107">
        <f ca="1"/>
        <v>100</v>
      </c>
      <c r="G11" s="94"/>
      <c r="H11" s="96" t="str">
        <f ca="1">PROPER(TEXT(TODAY()+30, "MMMM"))</f>
        <v>Outubro</v>
      </c>
      <c r="I11" s="100">
        <f ca="1">VLOOKUP(Relatório!H11,Resumo!$A$3:$I$14,6,FALSE)</f>
        <v>925</v>
      </c>
      <c r="J11" s="102"/>
    </row>
    <row r="12" spans="2:10" hidden="1" x14ac:dyDescent="0.3">
      <c r="B12" s="101"/>
      <c r="C12" s="94"/>
      <c r="D12" s="94"/>
      <c r="E12" s="128" t="s">
        <v>19</v>
      </c>
      <c r="F12" s="107">
        <f ca="1"/>
        <v>75</v>
      </c>
      <c r="G12" s="94"/>
      <c r="H12" s="94"/>
      <c r="I12" s="102" t="e">
        <f>VLOOKUP(Relatório!H12,Resumo!$A$3:$I$14,6,FALSE)</f>
        <v>#N/A</v>
      </c>
      <c r="J12" s="102"/>
    </row>
    <row r="13" spans="2:10" hidden="1" x14ac:dyDescent="0.3">
      <c r="B13" s="101"/>
      <c r="C13" s="94"/>
      <c r="D13" s="94"/>
      <c r="E13" s="128"/>
      <c r="F13" s="107">
        <f ca="1"/>
        <v>25</v>
      </c>
      <c r="G13" s="94"/>
      <c r="H13" s="94"/>
      <c r="I13" s="102" t="e">
        <f>VLOOKUP(Relatório!H13,Resumo!$A$3:$I$14,6,FALSE)</f>
        <v>#N/A</v>
      </c>
      <c r="J13" s="102"/>
    </row>
    <row r="14" spans="2:10" hidden="1" x14ac:dyDescent="0.3">
      <c r="B14" s="94"/>
      <c r="C14" s="94"/>
      <c r="D14" s="94"/>
      <c r="E14" s="128"/>
      <c r="F14" s="107">
        <f ca="1"/>
        <v>0</v>
      </c>
      <c r="G14" s="94"/>
      <c r="H14" s="94"/>
      <c r="I14" s="102" t="e">
        <f>VLOOKUP(Relatório!H14,Resumo!$A$3:$I$14,6,FALSE)</f>
        <v>#N/A</v>
      </c>
      <c r="J14" s="102"/>
    </row>
    <row r="15" spans="2:10" hidden="1" x14ac:dyDescent="0.3">
      <c r="B15" s="94"/>
      <c r="C15" s="94"/>
      <c r="D15" s="94"/>
      <c r="E15" s="128"/>
      <c r="F15" s="107">
        <f ca="1"/>
        <v>0</v>
      </c>
      <c r="G15" s="94"/>
      <c r="H15" s="94"/>
      <c r="I15" s="102" t="e">
        <f>VLOOKUP(Relatório!H15,Resumo!$A$3:$I$14,6,FALSE)</f>
        <v>#N/A</v>
      </c>
      <c r="J15" s="102"/>
    </row>
    <row r="16" spans="2:10" ht="14.3" hidden="1" customHeight="1" x14ac:dyDescent="0.3">
      <c r="B16" s="94"/>
      <c r="C16" s="94"/>
      <c r="D16" s="94"/>
      <c r="E16" s="128"/>
      <c r="F16" s="107">
        <f ca="1"/>
        <v>0</v>
      </c>
      <c r="G16" s="94"/>
      <c r="H16" s="94"/>
      <c r="I16" s="102" t="e">
        <f>VLOOKUP(Relatório!H16,Resumo!$A$3:$I$14,6,FALSE)</f>
        <v>#N/A</v>
      </c>
      <c r="J16" s="102"/>
    </row>
    <row r="17" spans="2:10" ht="14.3" hidden="1" customHeight="1" x14ac:dyDescent="0.3">
      <c r="B17" s="94"/>
      <c r="C17" s="94"/>
      <c r="D17" s="94"/>
      <c r="E17" s="128"/>
      <c r="F17" s="107">
        <f ca="1"/>
        <v>0</v>
      </c>
      <c r="G17" s="94"/>
      <c r="H17" s="94"/>
      <c r="I17" s="102" t="e">
        <f>VLOOKUP(Relatório!H17,Resumo!$A$3:$I$14,6,FALSE)</f>
        <v>#N/A</v>
      </c>
      <c r="J17" s="102"/>
    </row>
    <row r="18" spans="2:10" ht="14.3" customHeight="1" thickBot="1" x14ac:dyDescent="0.35">
      <c r="B18" s="94"/>
      <c r="C18" s="94"/>
      <c r="D18" s="94"/>
      <c r="E18" s="108" t="s">
        <v>19</v>
      </c>
      <c r="F18" s="107">
        <f ca="1">SUM(F12:F17)</f>
        <v>100</v>
      </c>
      <c r="G18" s="94"/>
      <c r="H18" s="94"/>
      <c r="I18" s="94"/>
      <c r="J18" s="94"/>
    </row>
    <row r="19" spans="2:10" ht="14.3" customHeight="1" thickBot="1" x14ac:dyDescent="0.35">
      <c r="B19" s="117" t="s">
        <v>25</v>
      </c>
      <c r="C19" s="118">
        <f>Resumo!I15</f>
        <v>102</v>
      </c>
      <c r="D19" s="94"/>
      <c r="E19" s="109" t="s">
        <v>3</v>
      </c>
      <c r="F19" s="110">
        <f ca="1">SUM(_xlfn.ANCHORARRAY(F4))</f>
        <v>600</v>
      </c>
      <c r="G19" s="94"/>
      <c r="H19" s="94"/>
      <c r="I19" s="94"/>
      <c r="J19" s="94"/>
    </row>
    <row r="20" spans="2:10" x14ac:dyDescent="0.3">
      <c r="B20" s="94"/>
      <c r="C20" s="94"/>
      <c r="D20" s="94"/>
      <c r="E20" s="94"/>
      <c r="F20" s="94"/>
      <c r="G20" s="94"/>
      <c r="H20" s="94"/>
      <c r="I20" s="94"/>
      <c r="J20" s="94"/>
    </row>
    <row r="21" spans="2:10" x14ac:dyDescent="0.3">
      <c r="B21" s="94"/>
      <c r="C21" s="94"/>
      <c r="D21" s="94"/>
      <c r="E21" s="94"/>
      <c r="F21" s="94"/>
      <c r="G21" s="94"/>
      <c r="H21" s="94"/>
      <c r="I21" s="94"/>
      <c r="J21" s="94"/>
    </row>
    <row r="22" spans="2:10" x14ac:dyDescent="0.3">
      <c r="B22" s="94"/>
      <c r="C22" s="94"/>
      <c r="D22" s="94"/>
      <c r="E22" s="94"/>
      <c r="F22" s="94"/>
      <c r="G22" s="94"/>
      <c r="H22" s="94"/>
      <c r="I22" s="94"/>
      <c r="J22" s="94"/>
    </row>
    <row r="23" spans="2:10" x14ac:dyDescent="0.3">
      <c r="B23" s="94"/>
      <c r="C23" s="94"/>
      <c r="D23" s="94"/>
      <c r="E23" s="94"/>
      <c r="F23" s="94"/>
      <c r="G23" s="94"/>
      <c r="H23" s="94"/>
      <c r="I23" s="94"/>
      <c r="J23" s="94"/>
    </row>
    <row r="24" spans="2:10" x14ac:dyDescent="0.3">
      <c r="B24" s="94"/>
      <c r="C24" s="94"/>
      <c r="D24" s="94"/>
      <c r="E24" s="94"/>
      <c r="F24" s="94"/>
      <c r="G24" s="94"/>
      <c r="H24" s="94"/>
      <c r="I24" s="94"/>
      <c r="J24" s="94"/>
    </row>
    <row r="25" spans="2:10" x14ac:dyDescent="0.3">
      <c r="B25" s="94"/>
      <c r="C25" s="94"/>
      <c r="D25" s="94"/>
      <c r="E25" s="94"/>
      <c r="F25" s="94"/>
      <c r="G25" s="94"/>
      <c r="H25" s="94"/>
      <c r="I25" s="94"/>
      <c r="J25" s="94"/>
    </row>
    <row r="26" spans="2:10" x14ac:dyDescent="0.3">
      <c r="B26" s="94"/>
      <c r="C26" s="94"/>
      <c r="D26" s="94"/>
      <c r="E26" s="94"/>
      <c r="F26" s="94"/>
      <c r="G26" s="94"/>
      <c r="H26" s="94"/>
      <c r="I26" s="94"/>
      <c r="J26" s="94"/>
    </row>
    <row r="27" spans="2:10" x14ac:dyDescent="0.3">
      <c r="B27" s="94"/>
      <c r="C27" s="94"/>
      <c r="D27" s="94"/>
      <c r="E27" s="94"/>
      <c r="F27" s="94"/>
      <c r="G27" s="94"/>
      <c r="H27" s="94"/>
      <c r="I27" s="94"/>
      <c r="J27" s="94"/>
    </row>
    <row r="28" spans="2:10" x14ac:dyDescent="0.3">
      <c r="B28" s="94"/>
      <c r="C28" s="94"/>
      <c r="D28" s="94"/>
      <c r="E28" s="94"/>
      <c r="F28" s="94"/>
      <c r="G28" s="94"/>
      <c r="H28" s="94"/>
      <c r="I28" s="94"/>
      <c r="J28" s="94"/>
    </row>
    <row r="29" spans="2:10" x14ac:dyDescent="0.3">
      <c r="B29" s="103"/>
      <c r="C29" s="103"/>
      <c r="D29" s="94"/>
      <c r="E29" s="94"/>
      <c r="F29" s="94"/>
      <c r="G29" s="94"/>
      <c r="H29" s="94"/>
      <c r="I29" s="94"/>
      <c r="J29" s="94"/>
    </row>
    <row r="30" spans="2:10" x14ac:dyDescent="0.3">
      <c r="B30" s="94"/>
      <c r="C30" s="94"/>
      <c r="D30" s="94"/>
      <c r="E30" s="94"/>
      <c r="F30" s="94"/>
      <c r="G30" s="94"/>
      <c r="H30" s="94"/>
      <c r="I30" s="94"/>
      <c r="J30" s="94"/>
    </row>
    <row r="31" spans="2:10" x14ac:dyDescent="0.3">
      <c r="B31" s="94"/>
      <c r="C31" s="94"/>
      <c r="D31" s="94"/>
      <c r="E31" s="94"/>
      <c r="F31" s="94"/>
      <c r="G31" s="94"/>
      <c r="H31" s="94"/>
      <c r="I31" s="94"/>
      <c r="J31" s="94"/>
    </row>
    <row r="32" spans="2:10" x14ac:dyDescent="0.3">
      <c r="B32" s="94"/>
      <c r="C32" s="94"/>
      <c r="D32" s="94"/>
      <c r="E32" s="94"/>
      <c r="F32" s="94"/>
      <c r="G32" s="94"/>
      <c r="H32" s="94"/>
      <c r="I32" s="94"/>
      <c r="J32" s="94"/>
    </row>
    <row r="33" spans="2:10" x14ac:dyDescent="0.3">
      <c r="B33" s="94"/>
      <c r="C33" s="94"/>
      <c r="D33" s="94"/>
      <c r="E33" s="94"/>
      <c r="F33" s="94"/>
      <c r="G33" s="94"/>
      <c r="H33" s="94"/>
      <c r="I33" s="94"/>
      <c r="J33" s="94"/>
    </row>
    <row r="34" spans="2:10" x14ac:dyDescent="0.3">
      <c r="B34" s="94"/>
      <c r="C34" s="94"/>
      <c r="D34" s="94"/>
      <c r="E34" s="94"/>
      <c r="F34" s="94"/>
      <c r="G34" s="94"/>
      <c r="H34" s="94"/>
      <c r="I34" s="94"/>
      <c r="J34" s="94"/>
    </row>
    <row r="35" spans="2:10" x14ac:dyDescent="0.3">
      <c r="B35" s="94"/>
      <c r="C35" s="94"/>
      <c r="D35" s="94"/>
      <c r="E35" s="94"/>
      <c r="F35" s="94"/>
      <c r="G35" s="94"/>
      <c r="H35" s="94"/>
      <c r="I35" s="94"/>
      <c r="J35" s="94"/>
    </row>
  </sheetData>
  <mergeCells count="2">
    <mergeCell ref="B2:C2"/>
    <mergeCell ref="E12:E1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>
      <pane xSplit="1" topLeftCell="B1" activePane="topRight" state="frozen"/>
      <selection pane="topRight" activeCell="I15" sqref="I15"/>
    </sheetView>
  </sheetViews>
  <sheetFormatPr defaultRowHeight="15" x14ac:dyDescent="0.3"/>
  <cols>
    <col min="1" max="1" width="15.7109375" style="22" customWidth="1"/>
    <col min="2" max="2" width="7.140625" style="22" customWidth="1"/>
    <col min="3" max="4" width="15.7109375" style="22" customWidth="1"/>
    <col min="5" max="5" width="7.140625" style="22" customWidth="1"/>
    <col min="6" max="6" width="15.7109375" style="22" customWidth="1"/>
    <col min="7" max="7" width="7.140625" style="22" customWidth="1"/>
    <col min="8" max="9" width="15.7109375" style="22" customWidth="1"/>
    <col min="10" max="10" width="5" style="22" customWidth="1"/>
    <col min="11" max="16384" width="9.140625" style="22"/>
  </cols>
  <sheetData>
    <row r="1" spans="1:9" ht="15" customHeight="1" thickBot="1" x14ac:dyDescent="0.35"/>
    <row r="2" spans="1:9" ht="15" customHeight="1" x14ac:dyDescent="0.3">
      <c r="A2" s="43" t="s">
        <v>0</v>
      </c>
      <c r="B2" s="44"/>
      <c r="C2" s="52" t="s">
        <v>35</v>
      </c>
      <c r="D2" s="53" t="s">
        <v>12</v>
      </c>
      <c r="E2" s="44"/>
      <c r="F2" s="43" t="s">
        <v>2</v>
      </c>
      <c r="G2" s="44"/>
      <c r="H2" s="50" t="s">
        <v>33</v>
      </c>
      <c r="I2" s="51" t="s">
        <v>32</v>
      </c>
    </row>
    <row r="3" spans="1:9" ht="15" customHeight="1" x14ac:dyDescent="0.3">
      <c r="A3" s="45" t="s">
        <v>13</v>
      </c>
      <c r="B3" s="44"/>
      <c r="C3" s="54">
        <f>Receitas!C19</f>
        <v>751</v>
      </c>
      <c r="D3" s="55">
        <f>Receitas!C11</f>
        <v>50</v>
      </c>
      <c r="E3" s="46"/>
      <c r="F3" s="61">
        <f>SUM(Despesas!C21:C21)</f>
        <v>600</v>
      </c>
      <c r="G3" s="47"/>
      <c r="H3" s="54">
        <f>I3</f>
        <v>151</v>
      </c>
      <c r="I3" s="57">
        <f>Despesas!D4</f>
        <v>151</v>
      </c>
    </row>
    <row r="4" spans="1:9" ht="15" customHeight="1" x14ac:dyDescent="0.3">
      <c r="A4" s="45" t="s">
        <v>14</v>
      </c>
      <c r="B4" s="44"/>
      <c r="C4" s="54">
        <f>Receitas!D19</f>
        <v>801</v>
      </c>
      <c r="D4" s="55">
        <f>Receitas!D11</f>
        <v>0</v>
      </c>
      <c r="E4" s="46"/>
      <c r="F4" s="61">
        <f>SUM(Despesas!F21:G21)</f>
        <v>925</v>
      </c>
      <c r="G4" s="47"/>
      <c r="H4" s="54">
        <f>I4-I3</f>
        <v>-124</v>
      </c>
      <c r="I4" s="57">
        <f>Despesas!G4</f>
        <v>27</v>
      </c>
    </row>
    <row r="5" spans="1:9" ht="15" customHeight="1" x14ac:dyDescent="0.3">
      <c r="A5" s="45" t="s">
        <v>15</v>
      </c>
      <c r="B5" s="44"/>
      <c r="C5" s="54">
        <f>Receitas!E19</f>
        <v>801</v>
      </c>
      <c r="D5" s="55">
        <f>Receitas!E11</f>
        <v>0</v>
      </c>
      <c r="E5" s="46"/>
      <c r="F5" s="61">
        <f>SUM(Despesas!I21:J21)</f>
        <v>600</v>
      </c>
      <c r="G5" s="47"/>
      <c r="H5" s="54">
        <f t="shared" ref="H5:H14" si="0">I5-I4</f>
        <v>201</v>
      </c>
      <c r="I5" s="57">
        <f>Despesas!J4</f>
        <v>228</v>
      </c>
    </row>
    <row r="6" spans="1:9" ht="15" customHeight="1" x14ac:dyDescent="0.3">
      <c r="A6" s="45" t="s">
        <v>1</v>
      </c>
      <c r="B6" s="44"/>
      <c r="C6" s="54">
        <f>Receitas!F19</f>
        <v>751</v>
      </c>
      <c r="D6" s="55">
        <f>Receitas!F11</f>
        <v>50</v>
      </c>
      <c r="E6" s="46"/>
      <c r="F6" s="61">
        <f>SUM(Despesas!L21:M21)</f>
        <v>925</v>
      </c>
      <c r="G6" s="47"/>
      <c r="H6" s="54">
        <f t="shared" si="0"/>
        <v>-174</v>
      </c>
      <c r="I6" s="57">
        <f>Despesas!M4</f>
        <v>54</v>
      </c>
    </row>
    <row r="7" spans="1:9" ht="15" customHeight="1" x14ac:dyDescent="0.3">
      <c r="A7" s="45" t="s">
        <v>4</v>
      </c>
      <c r="B7" s="44"/>
      <c r="C7" s="54">
        <f>Receitas!G19</f>
        <v>801</v>
      </c>
      <c r="D7" s="55">
        <f>Receitas!G11</f>
        <v>0</v>
      </c>
      <c r="E7" s="46"/>
      <c r="F7" s="61">
        <f>SUM(Despesas!O21:P21)</f>
        <v>600</v>
      </c>
      <c r="G7" s="47"/>
      <c r="H7" s="54">
        <f t="shared" si="0"/>
        <v>201</v>
      </c>
      <c r="I7" s="57">
        <f>Despesas!P4</f>
        <v>255</v>
      </c>
    </row>
    <row r="8" spans="1:9" ht="15" customHeight="1" x14ac:dyDescent="0.3">
      <c r="A8" s="45" t="s">
        <v>5</v>
      </c>
      <c r="B8" s="44"/>
      <c r="C8" s="54">
        <f>Receitas!H19</f>
        <v>726</v>
      </c>
      <c r="D8" s="55">
        <f>Receitas!H11</f>
        <v>75</v>
      </c>
      <c r="E8" s="46"/>
      <c r="F8" s="61">
        <f>SUM(Despesas!R21:S21)</f>
        <v>925</v>
      </c>
      <c r="G8" s="47"/>
      <c r="H8" s="54">
        <f t="shared" si="0"/>
        <v>-199</v>
      </c>
      <c r="I8" s="57">
        <f>Despesas!S4</f>
        <v>56</v>
      </c>
    </row>
    <row r="9" spans="1:9" ht="15" customHeight="1" x14ac:dyDescent="0.3">
      <c r="A9" s="45" t="s">
        <v>6</v>
      </c>
      <c r="B9" s="44"/>
      <c r="C9" s="54">
        <f>Receitas!I19</f>
        <v>801</v>
      </c>
      <c r="D9" s="55">
        <f>Receitas!I11</f>
        <v>0</v>
      </c>
      <c r="E9" s="46"/>
      <c r="F9" s="61">
        <f>SUM(Despesas!U21:V21)</f>
        <v>600</v>
      </c>
      <c r="G9" s="47"/>
      <c r="H9" s="54">
        <f t="shared" si="0"/>
        <v>201</v>
      </c>
      <c r="I9" s="57">
        <f>Despesas!V4</f>
        <v>257</v>
      </c>
    </row>
    <row r="10" spans="1:9" ht="15" customHeight="1" x14ac:dyDescent="0.3">
      <c r="A10" s="45" t="s">
        <v>7</v>
      </c>
      <c r="B10" s="44"/>
      <c r="C10" s="54">
        <f>Receitas!J19</f>
        <v>716</v>
      </c>
      <c r="D10" s="55">
        <f>Receitas!J11</f>
        <v>85</v>
      </c>
      <c r="E10" s="46"/>
      <c r="F10" s="61">
        <f>SUM(Despesas!X21:Y21)</f>
        <v>925</v>
      </c>
      <c r="G10" s="47"/>
      <c r="H10" s="54">
        <f t="shared" si="0"/>
        <v>-209</v>
      </c>
      <c r="I10" s="57">
        <f>Despesas!Y4</f>
        <v>48</v>
      </c>
    </row>
    <row r="11" spans="1:9" x14ac:dyDescent="0.3">
      <c r="A11" s="45" t="s">
        <v>8</v>
      </c>
      <c r="B11" s="44"/>
      <c r="C11" s="54">
        <f>Receitas!K19</f>
        <v>801</v>
      </c>
      <c r="D11" s="55">
        <f>Receitas!K11</f>
        <v>0</v>
      </c>
      <c r="E11" s="46"/>
      <c r="F11" s="61">
        <f>SUM(Despesas!AA21:AB21)</f>
        <v>600</v>
      </c>
      <c r="G11" s="47"/>
      <c r="H11" s="54">
        <f t="shared" si="0"/>
        <v>201</v>
      </c>
      <c r="I11" s="57">
        <f>Despesas!AB4</f>
        <v>249</v>
      </c>
    </row>
    <row r="12" spans="1:9" x14ac:dyDescent="0.3">
      <c r="A12" s="45" t="s">
        <v>9</v>
      </c>
      <c r="B12" s="44"/>
      <c r="C12" s="54">
        <f>Receitas!L19</f>
        <v>801</v>
      </c>
      <c r="D12" s="55">
        <f>Receitas!L11</f>
        <v>0</v>
      </c>
      <c r="E12" s="46"/>
      <c r="F12" s="61">
        <f>SUM(Despesas!AD21:AE21)</f>
        <v>925</v>
      </c>
      <c r="G12" s="47"/>
      <c r="H12" s="54">
        <f t="shared" si="0"/>
        <v>-124</v>
      </c>
      <c r="I12" s="57">
        <f>Despesas!AE4</f>
        <v>125</v>
      </c>
    </row>
    <row r="13" spans="1:9" x14ac:dyDescent="0.3">
      <c r="A13" s="45" t="s">
        <v>10</v>
      </c>
      <c r="B13" s="44"/>
      <c r="C13" s="54">
        <f>Receitas!M19</f>
        <v>801</v>
      </c>
      <c r="D13" s="55">
        <f>Receitas!M11</f>
        <v>0</v>
      </c>
      <c r="E13" s="46"/>
      <c r="F13" s="61">
        <f>SUM(Despesas!AG21:AH21)</f>
        <v>600</v>
      </c>
      <c r="G13" s="47"/>
      <c r="H13" s="54">
        <f t="shared" si="0"/>
        <v>201</v>
      </c>
      <c r="I13" s="57">
        <f>Despesas!AH4</f>
        <v>326</v>
      </c>
    </row>
    <row r="14" spans="1:9" x14ac:dyDescent="0.3">
      <c r="A14" s="45" t="s">
        <v>11</v>
      </c>
      <c r="B14" s="44"/>
      <c r="C14" s="54">
        <f>Receitas!N19</f>
        <v>701</v>
      </c>
      <c r="D14" s="55">
        <f>Receitas!N11</f>
        <v>100</v>
      </c>
      <c r="E14" s="46"/>
      <c r="F14" s="61">
        <f>SUM(Despesas!AJ21:AK21)</f>
        <v>925</v>
      </c>
      <c r="G14" s="47"/>
      <c r="H14" s="54">
        <f t="shared" si="0"/>
        <v>-224</v>
      </c>
      <c r="I14" s="57">
        <f>Despesas!AK4</f>
        <v>102</v>
      </c>
    </row>
    <row r="15" spans="1:9" ht="14.3" customHeight="1" thickBot="1" x14ac:dyDescent="0.35">
      <c r="A15" s="45" t="s">
        <v>17</v>
      </c>
      <c r="B15" s="44"/>
      <c r="C15" s="56">
        <f>SUM(C3:C14)</f>
        <v>9252</v>
      </c>
      <c r="D15" s="55">
        <f t="shared" ref="D15" si="1">SUM(D3:D14)</f>
        <v>360</v>
      </c>
      <c r="E15" s="46"/>
      <c r="F15" s="61">
        <f>SUM(F3:F14)</f>
        <v>9150</v>
      </c>
      <c r="G15" s="47"/>
      <c r="H15" s="65" t="s">
        <v>25</v>
      </c>
      <c r="I15" s="59">
        <f>'Resultado '!D9</f>
        <v>102</v>
      </c>
    </row>
    <row r="16" spans="1:9" x14ac:dyDescent="0.3">
      <c r="A16" s="45" t="s">
        <v>18</v>
      </c>
      <c r="B16" s="44"/>
      <c r="C16" s="56">
        <f>AVERAGE(C3:C14)</f>
        <v>771</v>
      </c>
      <c r="D16" s="55">
        <f t="shared" ref="D16" si="2">AVERAGE(D3:D14)</f>
        <v>30</v>
      </c>
      <c r="E16" s="46"/>
      <c r="F16" s="62">
        <f>AVERAGE(F3:F14)</f>
        <v>762.5</v>
      </c>
      <c r="G16" s="46"/>
      <c r="H16" s="44"/>
      <c r="I16" s="49"/>
    </row>
    <row r="17" spans="1:8" x14ac:dyDescent="0.3">
      <c r="A17" s="45" t="s">
        <v>51</v>
      </c>
      <c r="B17" s="44"/>
      <c r="C17" s="54">
        <f>SUM(C3:C8)</f>
        <v>4631</v>
      </c>
      <c r="D17" s="57">
        <f t="shared" ref="D17" si="3">SUM(D3:D8)</f>
        <v>175</v>
      </c>
      <c r="E17" s="47"/>
      <c r="F17" s="63">
        <f>SUM(F3:F8)</f>
        <v>4575</v>
      </c>
      <c r="G17" s="44"/>
      <c r="H17" s="46"/>
    </row>
    <row r="18" spans="1:8" ht="15" customHeight="1" thickBot="1" x14ac:dyDescent="0.35">
      <c r="A18" s="48" t="s">
        <v>52</v>
      </c>
      <c r="B18" s="44"/>
      <c r="C18" s="58">
        <f>SUM($C$9:$C$14)</f>
        <v>4621</v>
      </c>
      <c r="D18" s="59">
        <f>SUM($D$9:$D$14)</f>
        <v>185</v>
      </c>
      <c r="E18" s="47"/>
      <c r="F18" s="64">
        <f>SUM($F$9:$F$14)</f>
        <v>4575</v>
      </c>
      <c r="G18" s="44"/>
      <c r="H18" s="44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7"/>
      <c r="E1" s="27"/>
      <c r="F1" s="19"/>
      <c r="G1" s="19"/>
    </row>
    <row r="2" spans="2:13" ht="20" thickBot="1" x14ac:dyDescent="0.45">
      <c r="B2" s="19"/>
      <c r="C2" s="129" t="s">
        <v>44</v>
      </c>
      <c r="D2" s="130"/>
      <c r="E2" s="28"/>
      <c r="F2" s="129" t="s">
        <v>20</v>
      </c>
      <c r="G2" s="130"/>
      <c r="I2" s="9"/>
      <c r="J2" s="9"/>
      <c r="K2" s="9"/>
      <c r="L2" s="9"/>
    </row>
    <row r="3" spans="2:13" ht="19.25" x14ac:dyDescent="0.4">
      <c r="B3" s="19"/>
      <c r="C3" s="39" t="s">
        <v>29</v>
      </c>
      <c r="D3" s="40">
        <f>SUM(Receitas!C3:N8)</f>
        <v>12000</v>
      </c>
      <c r="E3" s="30"/>
      <c r="F3" s="41" t="str">
        <f>Despesas!C7</f>
        <v>Alimentação</v>
      </c>
      <c r="G3" s="42">
        <f>SUM(Despesas!D7,Despesas!G7,Despesas!J7,Despesas!M7,Despesas!P7,Despesas!S7,Despesas!V7,Despesas!Y7,Despesas!AB7,Despesas!AE7,Despesas!AH7,Despesas!AK7)</f>
        <v>1500</v>
      </c>
      <c r="I3" s="10"/>
      <c r="J3" s="11"/>
      <c r="K3" s="12"/>
      <c r="L3" s="13"/>
    </row>
    <row r="4" spans="2:13" ht="19.25" x14ac:dyDescent="0.4">
      <c r="B4" s="19"/>
      <c r="C4" s="18" t="s">
        <v>23</v>
      </c>
      <c r="D4" s="29">
        <f>SUM(Receitas!C13:N17)</f>
        <v>1320</v>
      </c>
      <c r="E4" s="30"/>
      <c r="F4" s="41" t="str">
        <f>Despesas!C8</f>
        <v>G. Resid.</v>
      </c>
      <c r="G4" s="42">
        <f>SUM(Despesas!D8,Despesas!G8,Despesas!J8,Despesas!M8,Despesas!P8,Despesas!S8,Despesas!V8,Despesas!Y8,Despesas!AB8,Despesas!AE8,Despesas!AH8,Despesas!AK8)</f>
        <v>990</v>
      </c>
      <c r="I4" s="10"/>
      <c r="J4" s="11"/>
      <c r="K4" s="12"/>
      <c r="L4" s="13"/>
    </row>
    <row r="5" spans="2:13" ht="19.25" x14ac:dyDescent="0.4">
      <c r="B5" s="19"/>
      <c r="C5" s="18" t="s">
        <v>31</v>
      </c>
      <c r="D5" s="29">
        <f>SUM(Receitas!C3:N8)-SUM(Receitas!C10:N11)-SUM(Receitas!C13:N17)</f>
        <v>9252</v>
      </c>
      <c r="E5" s="30"/>
      <c r="F5" s="41" t="str">
        <f>Despesas!C9</f>
        <v>Eletron e Jogos</v>
      </c>
      <c r="G5" s="42">
        <f>SUM(Despesas!D9,Despesas!G9,Despesas!J9,Despesas!M9,Despesas!P9,Despesas!S9,Despesas!V9,Despesas!Y9,Despesas!AB9,Despesas!AE9,Despesas!AH9,Despesas!AK9)</f>
        <v>270</v>
      </c>
      <c r="I5" s="10"/>
      <c r="J5" s="11"/>
      <c r="K5" s="13"/>
      <c r="L5" s="13"/>
    </row>
    <row r="6" spans="2:13" ht="19.25" x14ac:dyDescent="0.4">
      <c r="B6" s="19"/>
      <c r="C6" s="18" t="s">
        <v>43</v>
      </c>
      <c r="D6" s="29">
        <f>SUM(Despesas!D7:D14,Despesas!G7:G14,Despesas!J7:J14,Despesas!M7:M14,Despesas!P7:P14,Despesas!S7:S14,Despesas!V7:V14,Despesas!Y7:Y14,Despesas!AB7:AB14,Despesas!AE7:AE14,Despesas!AH7:AH14,Despesas!AK7:AK14)</f>
        <v>8400</v>
      </c>
      <c r="E6" s="30"/>
      <c r="F6" s="41" t="str">
        <f>Despesas!C10</f>
        <v>Cursos</v>
      </c>
      <c r="G6" s="42">
        <f>SUM(Despesas!D10,Despesas!G10,Despesas!J10,Despesas!M10,Despesas!P10,Despesas!S10,Despesas!V10,Despesas!Y10,Despesas!AB10,Despesas!AE10,Despesas!AH10,Despesas!AK10)</f>
        <v>360</v>
      </c>
      <c r="I6" s="10"/>
      <c r="J6" s="11"/>
      <c r="K6" s="13"/>
      <c r="L6" s="13"/>
    </row>
    <row r="7" spans="2:13" ht="19.25" x14ac:dyDescent="0.4">
      <c r="B7" s="19"/>
      <c r="C7" s="18" t="s">
        <v>34</v>
      </c>
      <c r="D7" s="29">
        <f>SUM(Despesas!D15:D20,Despesas!G15:G20,Despesas!J15:J20,Despesas!M15:M20,Despesas!P15:P20,Despesas!S15:S20,Despesas!V15:V20,Despesas!Y15:Y20,Despesas!AB15:AB20,Despesas!AE15:AE20,Despesas!AH15:AH20,Despesas!AK15:AK20)</f>
        <v>750</v>
      </c>
      <c r="E7" s="30"/>
      <c r="F7" s="41" t="str">
        <f>Despesas!C11</f>
        <v>Farm. e Saúde.</v>
      </c>
      <c r="G7" s="42">
        <f>SUM(Despesas!D11,Despesas!G11,Despesas!J11,Despesas!M11,Despesas!P11,Despesas!S11,Despesas!V11,Despesas!Y11,Despesas!AB11,Despesas!AE11,Despesas!AH11,Despesas!AK11)</f>
        <v>720</v>
      </c>
      <c r="I7" s="10"/>
      <c r="J7" s="11"/>
      <c r="K7" s="13"/>
      <c r="L7" s="13"/>
    </row>
    <row r="8" spans="2:13" ht="19.25" x14ac:dyDescent="0.4">
      <c r="B8" s="19"/>
      <c r="C8" s="18" t="s">
        <v>42</v>
      </c>
      <c r="D8" s="29">
        <f>SUM(D6:D7)</f>
        <v>9150</v>
      </c>
      <c r="E8" s="30"/>
      <c r="F8" s="41" t="str">
        <f>Despesas!C12</f>
        <v>Entret e Livros</v>
      </c>
      <c r="G8" s="42">
        <f>SUM(Despesas!D12,Despesas!G12,Despesas!J12,Despesas!M12,Despesas!P12,Despesas!S12,Despesas!V12,Despesas!Y12,Despesas!AB12,Despesas!AE12,Despesas!AH12,Despesas!AK12)</f>
        <v>960</v>
      </c>
      <c r="I8" s="10"/>
      <c r="J8" s="11"/>
      <c r="K8" s="13"/>
      <c r="L8" s="13"/>
    </row>
    <row r="9" spans="2:13" ht="19.25" x14ac:dyDescent="0.4">
      <c r="B9" s="19"/>
      <c r="C9" s="18" t="s">
        <v>25</v>
      </c>
      <c r="D9" s="31">
        <f>Despesas!AK4</f>
        <v>102</v>
      </c>
      <c r="E9" s="32"/>
      <c r="F9" s="41" t="str">
        <f>Despesas!C13</f>
        <v>Rolê</v>
      </c>
      <c r="G9" s="42">
        <f>SUM(Despesas!D13,Despesas!G13,Despesas!J13,Despesas!M13,Despesas!P13,Despesas!S13,Despesas!V13,Despesas!Y13,Despesas!AB13,Despesas!AE13,Despesas!AH13,Despesas!AK13)</f>
        <v>2400</v>
      </c>
      <c r="I9" s="10"/>
      <c r="J9" s="11"/>
      <c r="K9" s="13"/>
      <c r="L9" s="13"/>
    </row>
    <row r="10" spans="2:13" ht="19.25" x14ac:dyDescent="0.4">
      <c r="B10" s="19"/>
      <c r="C10" s="18" t="s">
        <v>22</v>
      </c>
      <c r="D10" s="31">
        <f>SUM(Receitas!C11:N11)</f>
        <v>360</v>
      </c>
      <c r="E10" s="32"/>
      <c r="F10" s="41" t="str">
        <f>Despesas!C14</f>
        <v>Roupas</v>
      </c>
      <c r="G10" s="42">
        <f>SUM(Despesas!D14,Despesas!G14,Despesas!J14,Despesas!M14,Despesas!P14,Despesas!S14,Despesas!V14,Despesas!Y14,Despesas!AB14,Despesas!AE14,Despesas!AH14,Despesas!AK14)</f>
        <v>1200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32"/>
      <c r="E11" s="32"/>
      <c r="F11" s="18" t="s">
        <v>3</v>
      </c>
      <c r="G11" s="35">
        <f>SUM(G3:G10)</f>
        <v>8400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Receitas</vt:lpstr>
      <vt:lpstr>Despesas</vt:lpstr>
      <vt:lpstr>Relatório</vt:lpstr>
      <vt:lpstr>Resumo</vt:lpstr>
      <vt:lpstr>Resultado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RobisonTorres</cp:lastModifiedBy>
  <cp:lastPrinted>2015-09-06T20:16:29Z</cp:lastPrinted>
  <dcterms:created xsi:type="dcterms:W3CDTF">2011-04-06T00:31:18Z</dcterms:created>
  <dcterms:modified xsi:type="dcterms:W3CDTF">2023-09-03T21:18:44Z</dcterms:modified>
</cp:coreProperties>
</file>