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Documents\Importantes\Planilhas\Budget\"/>
    </mc:Choice>
  </mc:AlternateContent>
  <xr:revisionPtr revIDLastSave="0" documentId="13_ncr:1_{C13E4CC3-4524-42CD-808B-892F840F771E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" sheetId="1" r:id="rId2"/>
    <sheet name="Resumo" sheetId="2" state="hidden" r:id="rId3"/>
    <sheet name="Relatório" sheetId="11" r:id="rId4"/>
    <sheet name="Resultado " sheetId="9" state="hidden" r:id="rId5"/>
  </sheets>
  <definedNames>
    <definedName name="_xlnm._FilterDatabase" localSheetId="4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" l="1"/>
  <c r="AJ13" i="1"/>
  <c r="AJ12" i="1"/>
  <c r="AJ11" i="1"/>
  <c r="AJ10" i="1"/>
  <c r="AJ9" i="1"/>
  <c r="AJ8" i="1"/>
  <c r="AJ7" i="1"/>
  <c r="AD14" i="1"/>
  <c r="AD13" i="1"/>
  <c r="AD12" i="1"/>
  <c r="AD11" i="1"/>
  <c r="AD10" i="1"/>
  <c r="AD9" i="1"/>
  <c r="AD8" i="1"/>
  <c r="AD7" i="1"/>
  <c r="X14" i="1"/>
  <c r="X13" i="1"/>
  <c r="X12" i="1"/>
  <c r="X11" i="1"/>
  <c r="X10" i="1"/>
  <c r="X9" i="1"/>
  <c r="X8" i="1"/>
  <c r="X7" i="1"/>
  <c r="R14" i="1"/>
  <c r="R13" i="1"/>
  <c r="R12" i="1"/>
  <c r="R11" i="1"/>
  <c r="R10" i="1"/>
  <c r="R9" i="1"/>
  <c r="R8" i="1"/>
  <c r="R7" i="1"/>
  <c r="L14" i="1"/>
  <c r="L13" i="1"/>
  <c r="L12" i="1"/>
  <c r="L11" i="1"/>
  <c r="L10" i="1"/>
  <c r="L9" i="1"/>
  <c r="L8" i="1"/>
  <c r="L7" i="1"/>
  <c r="F10" i="8"/>
  <c r="C10" i="8"/>
  <c r="C19" i="8" s="1"/>
  <c r="C4" i="11"/>
  <c r="I18" i="11"/>
  <c r="I17" i="11"/>
  <c r="I16" i="11"/>
  <c r="I15" i="11"/>
  <c r="I14" i="11"/>
  <c r="I13" i="11"/>
  <c r="H12" i="11"/>
  <c r="E12" i="11"/>
  <c r="H11" i="11"/>
  <c r="E11" i="11"/>
  <c r="H10" i="11"/>
  <c r="E10" i="11"/>
  <c r="E9" i="11"/>
  <c r="E8" i="11"/>
  <c r="C8" i="11"/>
  <c r="H7" i="11"/>
  <c r="E7" i="11"/>
  <c r="H6" i="11"/>
  <c r="E6" i="11"/>
  <c r="H5" i="11"/>
  <c r="E5" i="11"/>
  <c r="F5" i="11" l="1" a="1"/>
  <c r="F5" i="11" l="1"/>
  <c r="F20" i="11" s="1"/>
  <c r="F19" i="11"/>
  <c r="I10" i="8"/>
  <c r="I19" i="8" s="1"/>
  <c r="G10" i="8"/>
  <c r="G19" i="8" s="1"/>
  <c r="H10" i="8" l="1"/>
  <c r="H19" i="8" s="1"/>
  <c r="D7" i="2"/>
  <c r="F19" i="8"/>
  <c r="G10" i="9"/>
  <c r="D10" i="8"/>
  <c r="D19" i="8" s="1"/>
  <c r="E10" i="8"/>
  <c r="E19" i="8" s="1"/>
  <c r="D4" i="2"/>
  <c r="D6" i="2"/>
  <c r="D8" i="2"/>
  <c r="M10" i="8"/>
  <c r="M19" i="8" s="1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F8" i="1"/>
  <c r="F9" i="1"/>
  <c r="F10" i="1"/>
  <c r="F11" i="1"/>
  <c r="F12" i="1"/>
  <c r="F13" i="1"/>
  <c r="F14" i="1"/>
  <c r="F7" i="1"/>
  <c r="G9" i="9"/>
  <c r="G8" i="9"/>
  <c r="G6" i="9"/>
  <c r="G5" i="9"/>
  <c r="G4" i="9"/>
  <c r="D3" i="9"/>
  <c r="C21" i="1"/>
  <c r="G3" i="9" l="1"/>
  <c r="G11" i="9" s="1"/>
  <c r="J10" i="8"/>
  <c r="J19" i="8" s="1"/>
  <c r="J3" i="1"/>
  <c r="G3" i="1"/>
  <c r="K10" i="8"/>
  <c r="D7" i="9"/>
  <c r="D14" i="2"/>
  <c r="N10" i="8"/>
  <c r="L10" i="8"/>
  <c r="L19" i="8" s="1"/>
  <c r="D11" i="2"/>
  <c r="D10" i="2"/>
  <c r="D9" i="2"/>
  <c r="D13" i="2"/>
  <c r="D12" i="2"/>
  <c r="D4" i="9"/>
  <c r="M3" i="1"/>
  <c r="L21" i="1"/>
  <c r="F21" i="1"/>
  <c r="D6" i="9"/>
  <c r="K19" i="8" l="1"/>
  <c r="AB3" i="1" s="1"/>
  <c r="N19" i="8"/>
  <c r="C14" i="2" s="1"/>
  <c r="AE3" i="1"/>
  <c r="D8" i="9"/>
  <c r="Y3" i="1"/>
  <c r="V3" i="1"/>
  <c r="C13" i="2"/>
  <c r="C5" i="2"/>
  <c r="C8" i="2"/>
  <c r="C11" i="2" l="1"/>
  <c r="I6" i="11" s="1"/>
  <c r="AK3" i="1"/>
  <c r="C12" i="2"/>
  <c r="I7" i="11" s="1"/>
  <c r="C10" i="2"/>
  <c r="I5" i="11" s="1"/>
  <c r="D18" i="2"/>
  <c r="C9" i="2" l="1"/>
  <c r="C18" i="2" s="1"/>
  <c r="C7" i="2" l="1"/>
  <c r="C6" i="2" l="1"/>
  <c r="C4" i="2" l="1"/>
  <c r="F3" i="2" l="1"/>
  <c r="F11" i="2"/>
  <c r="I11" i="11" s="1"/>
  <c r="F10" i="2"/>
  <c r="I10" i="11" s="1"/>
  <c r="F12" i="2"/>
  <c r="I12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10" i="11" s="1"/>
  <c r="C12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<sst xmlns="http://schemas.openxmlformats.org/spreadsheetml/2006/main" count="184" uniqueCount="68">
  <si>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</si>
  <si>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</si>
  <si>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</si>
  <si>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</si>
  <si>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</si>
  <si>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</si>
  <si>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</si>
  <si>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</si>
  <si>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</si>
  <si>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</si>
  <si>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</si>
  <si>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</si>
  <si>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</si>
  <si>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</si>
  <si>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</si>
  <si>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</si>
  <si>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</si>
  <si>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</si>
  <si>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</si>
  <si>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</si>
  <si>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</si>
  <si>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</si>
  <si>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</si>
  <si>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</si>
  <si>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</si>
  <si>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</si>
  <si>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</si>
  <si>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</si>
  <si>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</si>
  <si>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</si>
  <si>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</si>
  <si>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</si>
  <si>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</si>
  <si>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</si>
  <si>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</si>
  <si>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</si>
  <si>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</si>
  <si>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</si>
  <si>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</si>
  <si>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</si>
  <si>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</si>
  <si>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</si>
  <si>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</si>
  <si>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</si>
  <si>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</si>
  <si>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Incom.</t>
  </si>
  <si>
    <t>Exn.</t>
  </si>
  <si>
    <t>Valor</t>
  </si>
  <si>
    <t>Salário</t>
  </si>
  <si>
    <t>Vendas</t>
  </si>
  <si>
    <t>Carteira</t>
  </si>
  <si>
    <t>1º Sem.</t>
  </si>
  <si>
    <t>2º Sem.</t>
  </si>
  <si>
    <t>Banco 1</t>
  </si>
  <si>
    <t>Banco 2</t>
  </si>
  <si>
    <t>Receitas</t>
  </si>
  <si>
    <t>Saldo Real</t>
  </si>
  <si>
    <t>Saldo Planilha</t>
  </si>
  <si>
    <t>Real vs Planilha</t>
  </si>
  <si>
    <t>Relatório</t>
  </si>
  <si>
    <t>Invest. 2</t>
  </si>
  <si>
    <t>Invest. 1</t>
  </si>
  <si>
    <t>Imposto 1</t>
  </si>
  <si>
    <t>Inss</t>
  </si>
  <si>
    <t>Taxa Banco</t>
  </si>
  <si>
    <t>Bicicleta</t>
  </si>
  <si>
    <t>Cabelo</t>
  </si>
  <si>
    <t>Reparo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</si>
</sst>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 textRotation="255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11" fillId="2" borderId="5" xfId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15" xfId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5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9" fillId="2" borderId="0" xfId="1" applyFont="1" applyFill="1" applyBorder="1" applyAlignment="1">
      <alignment horizontal="center" vertical="top" textRotation="255"/>
    </xf>
    <xf numFmtId="44" fontId="10" fillId="2" borderId="8" xfId="1" applyFont="1" applyFill="1" applyBorder="1" applyAlignment="1">
      <alignment horizontal="center"/>
    </xf>
    <xf numFmtId="44" fontId="10" fillId="2" borderId="8" xfId="1" applyFont="1" applyFill="1" applyBorder="1" applyAlignment="1"/>
    <xf numFmtId="44" fontId="10" fillId="2" borderId="8" xfId="0" applyNumberFormat="1" applyFont="1" applyFill="1" applyBorder="1"/>
    <xf numFmtId="44" fontId="10" fillId="2" borderId="9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5" xfId="1" applyFont="1" applyFill="1" applyBorder="1"/>
    <xf numFmtId="44" fontId="10" fillId="2" borderId="0" xfId="1" applyFont="1" applyFill="1" applyBorder="1" applyAlignment="1"/>
    <xf numFmtId="0" fontId="9" fillId="3" borderId="1" xfId="0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4" fontId="4" fillId="3" borderId="1" xfId="1" applyFont="1" applyFill="1" applyBorder="1"/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4" fontId="10" fillId="2" borderId="1" xfId="1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64" fontId="9" fillId="3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44" fontId="9" fillId="3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44" fontId="10" fillId="2" borderId="1" xfId="1" applyFont="1" applyFill="1" applyBorder="1" applyAlignment="1">
      <alignment horizontal="center"/>
    </xf>
    <xf numFmtId="44" fontId="10" fillId="2" borderId="1" xfId="1" applyFont="1" applyFill="1" applyBorder="1" applyAlignment="1"/>
    <xf numFmtId="0" fontId="11" fillId="2" borderId="0" xfId="0" applyFont="1" applyFill="1" applyAlignment="1">
      <alignment vertical="center" wrapText="1"/>
    </xf>
    <xf numFmtId="44" fontId="11" fillId="2" borderId="0" xfId="1" applyFont="1" applyFill="1" applyBorder="1" applyAlignment="1">
      <alignment vertical="center"/>
    </xf>
    <xf numFmtId="0" fontId="11" fillId="2" borderId="1" xfId="0" applyFont="1" applyFill="1" applyBorder="1"/>
    <xf numFmtId="44" fontId="11" fillId="2" borderId="1" xfId="1" applyFont="1" applyFill="1" applyBorder="1" applyAlignment="1">
      <alignment vertical="center"/>
    </xf>
    <xf numFmtId="44" fontId="9" fillId="3" borderId="1" xfId="1" applyFont="1" applyFill="1" applyBorder="1" applyAlignment="1">
      <alignment horizontal="center" textRotation="255"/>
    </xf>
    <xf numFmtId="44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44" fontId="9" fillId="3" borderId="1" xfId="1" applyFont="1" applyFill="1" applyBorder="1" applyAlignment="1">
      <alignment horizontal="center" vertical="top" textRotation="255"/>
    </xf>
    <xf numFmtId="44" fontId="4" fillId="3" borderId="1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12000</c:v>
                </c:pt>
                <c:pt idx="1">
                  <c:v>1320</c:v>
                </c:pt>
                <c:pt idx="2">
                  <c:v>9252</c:v>
                </c:pt>
                <c:pt idx="3">
                  <c:v>8400</c:v>
                </c:pt>
                <c:pt idx="4">
                  <c:v>750</c:v>
                </c:pt>
                <c:pt idx="5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x14ac:dyDescent="0.25">
      <c r="B2" s="38"/>
      <c r="C2" s="37" t="s">
        <v>13</v>
      </c>
      <c r="D2" s="37" t="s">
        <v>14</v>
      </c>
      <c r="E2" s="37" t="s">
        <v>15</v>
      </c>
      <c r="F2" s="37" t="s">
        <v>1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</row>
    <row r="3" spans="1:14" ht="18" customHeight="1" x14ac:dyDescent="0.3">
      <c r="A3" s="111" t="s">
        <v>45</v>
      </c>
      <c r="B3" s="33" t="s">
        <v>48</v>
      </c>
      <c r="C3" s="20">
        <v>1000</v>
      </c>
      <c r="D3" s="20">
        <v>1000</v>
      </c>
      <c r="E3" s="20">
        <v>1000</v>
      </c>
      <c r="F3" s="20">
        <v>1000</v>
      </c>
      <c r="G3" s="20">
        <v>1000</v>
      </c>
      <c r="H3" s="20">
        <v>1000</v>
      </c>
      <c r="I3" s="20">
        <v>1000</v>
      </c>
      <c r="J3" s="20">
        <v>1000</v>
      </c>
      <c r="K3" s="20">
        <v>1000</v>
      </c>
      <c r="L3" s="20">
        <v>1000</v>
      </c>
      <c r="M3" s="20">
        <v>1000</v>
      </c>
      <c r="N3" s="20">
        <v>1000</v>
      </c>
    </row>
    <row r="4" spans="1:14" ht="18" customHeight="1" x14ac:dyDescent="0.3">
      <c r="A4" s="111"/>
      <c r="B4" s="33" t="s">
        <v>49</v>
      </c>
      <c r="C4" s="20"/>
      <c r="D4" s="20"/>
      <c r="E4" s="20"/>
      <c r="F4" s="20"/>
      <c r="G4" s="20"/>
      <c r="H4" s="20"/>
      <c r="I4" s="67"/>
      <c r="J4" s="20"/>
      <c r="K4" s="20"/>
      <c r="L4" s="20"/>
      <c r="M4" s="20"/>
      <c r="N4" s="20"/>
    </row>
    <row r="5" spans="1:14" ht="18" customHeight="1" x14ac:dyDescent="0.3">
      <c r="A5" s="111"/>
      <c r="B5" s="33"/>
      <c r="C5" s="20"/>
      <c r="D5" s="20"/>
      <c r="E5" s="20"/>
      <c r="F5" s="21"/>
      <c r="G5" s="20"/>
      <c r="H5" s="20"/>
      <c r="I5" s="67"/>
      <c r="J5" s="20"/>
      <c r="K5" s="20"/>
      <c r="L5" s="20"/>
      <c r="M5" s="20"/>
      <c r="N5" s="20"/>
    </row>
    <row r="6" spans="1:14" ht="18" customHeight="1" x14ac:dyDescent="0.3">
      <c r="A6" s="111"/>
      <c r="B6" s="33"/>
      <c r="C6" s="20"/>
      <c r="D6" s="20"/>
      <c r="E6" s="20"/>
      <c r="F6" s="20"/>
      <c r="G6" s="20"/>
      <c r="H6" s="20"/>
      <c r="I6" s="67"/>
      <c r="J6" s="20"/>
      <c r="K6" s="20"/>
      <c r="L6" s="20"/>
      <c r="M6" s="20"/>
      <c r="N6" s="20"/>
    </row>
    <row r="7" spans="1:14" ht="18" customHeight="1" x14ac:dyDescent="0.3">
      <c r="A7" s="111"/>
      <c r="B7" s="33"/>
      <c r="C7" s="20"/>
      <c r="D7" s="20"/>
      <c r="E7" s="20"/>
      <c r="F7" s="21"/>
      <c r="G7" s="20"/>
      <c r="H7" s="20"/>
      <c r="I7" s="67"/>
      <c r="J7" s="20"/>
      <c r="K7" s="20"/>
      <c r="L7" s="20"/>
      <c r="M7" s="20"/>
      <c r="N7" s="20"/>
    </row>
    <row r="8" spans="1:14" ht="18" customHeight="1" x14ac:dyDescent="0.3">
      <c r="A8" s="111"/>
      <c r="B8" s="33" t="s">
        <v>27</v>
      </c>
      <c r="C8" s="20"/>
      <c r="D8" s="20"/>
      <c r="E8" s="20"/>
      <c r="F8" s="20"/>
      <c r="G8" s="20"/>
      <c r="H8" s="20"/>
      <c r="I8" s="67"/>
      <c r="J8" s="20"/>
      <c r="K8" s="20"/>
      <c r="L8" s="20"/>
      <c r="M8" s="20"/>
      <c r="N8" s="20"/>
    </row>
    <row r="9" spans="1:14" ht="15" customHeight="1" x14ac:dyDescent="0.3">
      <c r="A9" s="26"/>
      <c r="B9" s="23"/>
      <c r="C9" s="24"/>
      <c r="D9" s="24"/>
      <c r="E9" s="24"/>
      <c r="F9" s="24"/>
      <c r="G9" s="24"/>
      <c r="H9" s="24"/>
      <c r="I9" s="68"/>
      <c r="J9" s="24"/>
      <c r="K9" s="24"/>
      <c r="L9" s="24"/>
      <c r="M9" s="24"/>
      <c r="N9" s="24"/>
    </row>
    <row r="10" spans="1:14" ht="18" customHeight="1" x14ac:dyDescent="0.3">
      <c r="A10" s="112" t="s">
        <v>61</v>
      </c>
      <c r="B10" s="112"/>
      <c r="C10" s="36">
        <f>(SUM(C3:C8)-SUM(C13:C17))*0.1</f>
        <v>89</v>
      </c>
      <c r="D10" s="36">
        <f>(SUM(D3:D8)-SUM(D13:D17))*0.1</f>
        <v>89</v>
      </c>
      <c r="E10" s="36">
        <f>(SUM(E3:E8)-SUM(E13:E17))*0.1</f>
        <v>89</v>
      </c>
      <c r="F10" s="36">
        <f>(SUM(F3:F8)-SUM(F13:F17))*0.1</f>
        <v>89</v>
      </c>
      <c r="G10" s="36">
        <f t="shared" ref="G10:N10" si="0">(SUM(G3:G8)-SUM(G13:G17))*0.1</f>
        <v>89</v>
      </c>
      <c r="H10" s="36">
        <f t="shared" si="0"/>
        <v>89</v>
      </c>
      <c r="I10" s="69">
        <f>(SUM(I3:I8)-SUM(I13:I17))*0.1</f>
        <v>89</v>
      </c>
      <c r="J10" s="36">
        <f t="shared" si="0"/>
        <v>89</v>
      </c>
      <c r="K10" s="36">
        <f t="shared" si="0"/>
        <v>89</v>
      </c>
      <c r="L10" s="36">
        <f t="shared" si="0"/>
        <v>89</v>
      </c>
      <c r="M10" s="36">
        <f t="shared" si="0"/>
        <v>89</v>
      </c>
      <c r="N10" s="36">
        <f t="shared" si="0"/>
        <v>89</v>
      </c>
    </row>
    <row r="11" spans="1:14" ht="18" customHeight="1" x14ac:dyDescent="0.3">
      <c r="A11" s="112" t="s">
        <v>60</v>
      </c>
      <c r="B11" s="112"/>
      <c r="C11" s="36">
        <v>50</v>
      </c>
      <c r="D11" s="36">
        <v>0</v>
      </c>
      <c r="E11" s="36">
        <v>0</v>
      </c>
      <c r="F11" s="36">
        <v>50</v>
      </c>
      <c r="G11" s="36">
        <v>0</v>
      </c>
      <c r="H11" s="36">
        <v>75</v>
      </c>
      <c r="I11" s="69">
        <v>0</v>
      </c>
      <c r="J11" s="36">
        <v>85</v>
      </c>
      <c r="K11" s="36">
        <v>0</v>
      </c>
      <c r="L11" s="36">
        <v>0</v>
      </c>
      <c r="M11" s="36">
        <v>0</v>
      </c>
      <c r="N11" s="36">
        <v>100</v>
      </c>
    </row>
    <row r="12" spans="1:14" ht="15" customHeight="1" x14ac:dyDescent="0.3">
      <c r="B12" s="25"/>
      <c r="C12" s="66"/>
      <c r="D12" s="66"/>
      <c r="E12" s="66"/>
      <c r="F12" s="66"/>
      <c r="G12" s="66"/>
      <c r="H12" s="66"/>
      <c r="I12" s="70"/>
      <c r="J12" s="66"/>
      <c r="K12" s="66"/>
      <c r="L12" s="66"/>
      <c r="M12" s="66"/>
      <c r="N12" s="66"/>
    </row>
    <row r="13" spans="1:14" ht="18" customHeight="1" x14ac:dyDescent="0.3">
      <c r="A13" s="114" t="s">
        <v>46</v>
      </c>
      <c r="B13" s="34" t="s">
        <v>62</v>
      </c>
      <c r="C13" s="20">
        <v>50</v>
      </c>
      <c r="D13" s="20">
        <v>50</v>
      </c>
      <c r="E13" s="20">
        <v>50</v>
      </c>
      <c r="F13" s="20">
        <v>50</v>
      </c>
      <c r="G13" s="20">
        <v>50</v>
      </c>
      <c r="H13" s="20">
        <v>50</v>
      </c>
      <c r="I13" s="20">
        <v>50</v>
      </c>
      <c r="J13" s="20">
        <v>50</v>
      </c>
      <c r="K13" s="20">
        <v>50</v>
      </c>
      <c r="L13" s="20">
        <v>50</v>
      </c>
      <c r="M13" s="20">
        <v>50</v>
      </c>
      <c r="N13" s="20">
        <v>50</v>
      </c>
    </row>
    <row r="14" spans="1:14" ht="18" customHeight="1" x14ac:dyDescent="0.3">
      <c r="A14" s="114"/>
      <c r="B14" s="34" t="s">
        <v>63</v>
      </c>
      <c r="C14" s="20">
        <v>45</v>
      </c>
      <c r="D14" s="20">
        <v>45</v>
      </c>
      <c r="E14" s="20">
        <v>45</v>
      </c>
      <c r="F14" s="20">
        <v>45</v>
      </c>
      <c r="G14" s="20">
        <v>45</v>
      </c>
      <c r="H14" s="20">
        <v>45</v>
      </c>
      <c r="I14" s="20">
        <v>45</v>
      </c>
      <c r="J14" s="20">
        <v>45</v>
      </c>
      <c r="K14" s="20">
        <v>45</v>
      </c>
      <c r="L14" s="20">
        <v>45</v>
      </c>
      <c r="M14" s="20">
        <v>45</v>
      </c>
      <c r="N14" s="20">
        <v>45</v>
      </c>
    </row>
    <row r="15" spans="1:14" ht="18" customHeight="1" x14ac:dyDescent="0.3">
      <c r="A15" s="114"/>
      <c r="B15" s="34" t="s">
        <v>64</v>
      </c>
      <c r="C15" s="20">
        <v>15</v>
      </c>
      <c r="D15" s="20">
        <v>15</v>
      </c>
      <c r="E15" s="20">
        <v>15</v>
      </c>
      <c r="F15" s="20">
        <v>15</v>
      </c>
      <c r="G15" s="20">
        <v>15</v>
      </c>
      <c r="H15" s="20">
        <v>15</v>
      </c>
      <c r="I15" s="20">
        <v>15</v>
      </c>
      <c r="J15" s="20">
        <v>15</v>
      </c>
      <c r="K15" s="20">
        <v>15</v>
      </c>
      <c r="L15" s="20">
        <v>15</v>
      </c>
      <c r="M15" s="20">
        <v>15</v>
      </c>
      <c r="N15" s="20">
        <v>15</v>
      </c>
    </row>
    <row r="16" spans="1:14" ht="18" customHeight="1" x14ac:dyDescent="0.3">
      <c r="A16" s="114"/>
      <c r="B16" s="34"/>
      <c r="C16" s="20"/>
      <c r="D16" s="20"/>
      <c r="E16" s="20"/>
      <c r="F16" s="20"/>
      <c r="G16" s="20"/>
      <c r="H16" s="20"/>
      <c r="I16" s="67"/>
      <c r="J16" s="20"/>
      <c r="K16" s="20"/>
      <c r="L16" s="20"/>
      <c r="M16" s="20"/>
      <c r="N16" s="20"/>
    </row>
    <row r="17" spans="1:14" ht="18" customHeight="1" x14ac:dyDescent="0.3">
      <c r="A17" s="114"/>
      <c r="B17" s="34" t="s">
        <v>27</v>
      </c>
      <c r="C17" s="20"/>
      <c r="D17" s="20"/>
      <c r="E17" s="20"/>
      <c r="F17" s="20"/>
      <c r="G17" s="20"/>
      <c r="H17" s="20"/>
      <c r="I17" s="67"/>
      <c r="J17" s="20"/>
      <c r="K17" s="20"/>
      <c r="L17" s="20"/>
      <c r="M17" s="20"/>
      <c r="N17" s="20"/>
    </row>
    <row r="18" spans="1:14" ht="18" customHeight="1" x14ac:dyDescent="0.3">
      <c r="A18" s="60"/>
      <c r="B18" s="44"/>
      <c r="C18" s="24"/>
      <c r="D18" s="24"/>
      <c r="E18" s="24"/>
      <c r="F18" s="24"/>
      <c r="G18" s="24"/>
      <c r="H18" s="24"/>
      <c r="I18" s="68"/>
      <c r="J18" s="24"/>
      <c r="K18" s="24"/>
      <c r="L18" s="24"/>
      <c r="M18" s="24"/>
      <c r="N18" s="24"/>
    </row>
    <row r="19" spans="1:14" s="7" customFormat="1" ht="18" customHeight="1" x14ac:dyDescent="0.3">
      <c r="A19" s="113" t="s">
        <v>21</v>
      </c>
      <c r="B19" s="113"/>
      <c r="C19" s="36">
        <f>ROUND(SUM(C3:C8)-SUM(C10:C11)-SUM(C13:C17),2)</f>
        <v>751</v>
      </c>
      <c r="D19" s="36">
        <f t="shared" ref="D19:N19" si="1">ROUND(SUM(D3:D8)-SUM(D10:D11)-SUM(D13:D17),2)</f>
        <v>801</v>
      </c>
      <c r="E19" s="36">
        <f t="shared" si="1"/>
        <v>801</v>
      </c>
      <c r="F19" s="36">
        <f t="shared" si="1"/>
        <v>751</v>
      </c>
      <c r="G19" s="36">
        <f t="shared" si="1"/>
        <v>801</v>
      </c>
      <c r="H19" s="36">
        <f t="shared" si="1"/>
        <v>726</v>
      </c>
      <c r="I19" s="36">
        <f>ROUND(SUM(I3:I8)-SUM(I10:I11)-SUM(I13:I17),2)</f>
        <v>801</v>
      </c>
      <c r="J19" s="36">
        <f t="shared" si="1"/>
        <v>716</v>
      </c>
      <c r="K19" s="36">
        <f t="shared" si="1"/>
        <v>801</v>
      </c>
      <c r="L19" s="36">
        <f t="shared" si="1"/>
        <v>801</v>
      </c>
      <c r="M19" s="36">
        <f t="shared" si="1"/>
        <v>801</v>
      </c>
      <c r="N19" s="36">
        <f t="shared" si="1"/>
        <v>701</v>
      </c>
    </row>
    <row r="20" spans="1:14" ht="15" customHeight="1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17" sqref="C17"/>
    </sheetView>
  </sheetViews>
  <sheetFormatPr defaultRowHeight="14.3" x14ac:dyDescent="0.25"/>
  <cols>
    <col min="1" max="1" width="1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72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94" customFormat="1" ht="15" customHeight="1" x14ac:dyDescent="0.25">
      <c r="A2" s="90" t="s">
        <v>0</v>
      </c>
      <c r="B2" s="91"/>
      <c r="C2" s="92"/>
      <c r="D2" s="93" t="s">
        <v>13</v>
      </c>
      <c r="E2" s="91"/>
      <c r="F2" s="91"/>
      <c r="G2" s="90" t="s">
        <v>14</v>
      </c>
      <c r="H2" s="91"/>
      <c r="I2" s="91"/>
      <c r="J2" s="93" t="s">
        <v>15</v>
      </c>
      <c r="K2" s="91"/>
      <c r="L2" s="91"/>
      <c r="M2" s="90" t="s">
        <v>1</v>
      </c>
      <c r="N2" s="91"/>
      <c r="O2" s="91"/>
      <c r="P2" s="93" t="s">
        <v>4</v>
      </c>
      <c r="Q2" s="91"/>
      <c r="R2" s="91"/>
      <c r="S2" s="90" t="s">
        <v>5</v>
      </c>
      <c r="T2" s="91"/>
      <c r="U2" s="91"/>
      <c r="V2" s="93" t="s">
        <v>6</v>
      </c>
      <c r="W2" s="91"/>
      <c r="X2" s="91"/>
      <c r="Y2" s="90" t="s">
        <v>7</v>
      </c>
      <c r="Z2" s="91"/>
      <c r="AA2" s="91"/>
      <c r="AB2" s="93" t="s">
        <v>8</v>
      </c>
      <c r="AC2" s="91"/>
      <c r="AD2" s="91"/>
      <c r="AE2" s="90" t="s">
        <v>9</v>
      </c>
      <c r="AF2" s="91"/>
      <c r="AG2" s="91"/>
      <c r="AH2" s="93" t="s">
        <v>10</v>
      </c>
      <c r="AI2" s="91"/>
      <c r="AJ2" s="91"/>
      <c r="AK2" s="90" t="s">
        <v>11</v>
      </c>
    </row>
    <row r="3" spans="1:37" s="72" customFormat="1" ht="15" customHeight="1" x14ac:dyDescent="0.25">
      <c r="A3" s="87" t="s">
        <v>30</v>
      </c>
      <c r="B3" s="73"/>
      <c r="C3" s="74"/>
      <c r="D3" s="6">
        <f>Receitas!C19</f>
        <v>751</v>
      </c>
      <c r="F3" s="74"/>
      <c r="G3" s="6">
        <f>Receitas!D19</f>
        <v>801</v>
      </c>
      <c r="I3" s="74"/>
      <c r="J3" s="6">
        <f>Receitas!E19</f>
        <v>801</v>
      </c>
      <c r="L3" s="74"/>
      <c r="M3" s="6">
        <f>Receitas!F19</f>
        <v>751</v>
      </c>
      <c r="O3" s="74"/>
      <c r="P3" s="6">
        <f>Receitas!G19</f>
        <v>801</v>
      </c>
      <c r="R3" s="74"/>
      <c r="S3" s="6">
        <f>Receitas!H19</f>
        <v>726</v>
      </c>
      <c r="U3" s="74"/>
      <c r="V3" s="6">
        <f>Receitas!I19</f>
        <v>801</v>
      </c>
      <c r="X3" s="74"/>
      <c r="Y3" s="6">
        <f>Receitas!J19</f>
        <v>716</v>
      </c>
      <c r="AA3" s="74"/>
      <c r="AB3" s="6">
        <f>Receitas!K19</f>
        <v>801</v>
      </c>
      <c r="AD3" s="74"/>
      <c r="AE3" s="6">
        <f>Receitas!L19</f>
        <v>801</v>
      </c>
      <c r="AG3" s="74"/>
      <c r="AH3" s="6">
        <f>Receitas!M19</f>
        <v>801</v>
      </c>
      <c r="AJ3" s="74"/>
      <c r="AK3" s="6">
        <f>Receitas!N19</f>
        <v>701</v>
      </c>
    </row>
    <row r="4" spans="1:37" ht="15" customHeight="1" x14ac:dyDescent="0.25">
      <c r="A4" s="87" t="s">
        <v>16</v>
      </c>
      <c r="B4" s="75"/>
      <c r="D4" s="89">
        <f>D3-(SUM(D7:D20))</f>
        <v>151</v>
      </c>
      <c r="E4" s="76"/>
      <c r="F4" s="7"/>
      <c r="G4" s="89">
        <f>G3-(SUM(G7:G20))+D4</f>
        <v>27</v>
      </c>
      <c r="H4" s="76"/>
      <c r="J4" s="89">
        <f>J3-(SUM(J7:J20))+G4</f>
        <v>228</v>
      </c>
      <c r="K4" s="76"/>
      <c r="M4" s="89">
        <f>M3-(SUM(M7:M20))+J4</f>
        <v>54</v>
      </c>
      <c r="N4" s="76"/>
      <c r="P4" s="89">
        <f>P3-(SUM(P7:P20))+M4</f>
        <v>255</v>
      </c>
      <c r="Q4" s="76"/>
      <c r="S4" s="89">
        <f>S3-(SUM(S7:S20))+P4</f>
        <v>56</v>
      </c>
      <c r="T4" s="76"/>
      <c r="V4" s="89">
        <f>V3-(SUM(V7:V20))+S4</f>
        <v>257</v>
      </c>
      <c r="W4" s="76"/>
      <c r="Y4" s="89">
        <f>Y3-(SUM(Y7:Y20))+V4</f>
        <v>48</v>
      </c>
      <c r="Z4" s="76"/>
      <c r="AB4" s="89">
        <f>AB3-(SUM(AB7:AB20))+Y4</f>
        <v>249</v>
      </c>
      <c r="AC4" s="76"/>
      <c r="AE4" s="89">
        <f>AE3-(SUM(AE7:AE20))+AB4</f>
        <v>125</v>
      </c>
      <c r="AF4" s="76"/>
      <c r="AH4" s="89">
        <f>AH3-(SUM(AH7:AH20))+AE4</f>
        <v>326</v>
      </c>
      <c r="AI4" s="76"/>
      <c r="AK4" s="89">
        <f>AK3-SUM(AK7:AK20)+AH4</f>
        <v>102</v>
      </c>
    </row>
    <row r="5" spans="1:37" ht="15" customHeight="1" x14ac:dyDescent="0.3">
      <c r="A5" s="77"/>
      <c r="B5" s="77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ht="15" customHeight="1" x14ac:dyDescent="0.25">
      <c r="A6" s="117" t="s">
        <v>20</v>
      </c>
      <c r="B6" s="78"/>
      <c r="C6" s="82" t="s">
        <v>28</v>
      </c>
      <c r="D6" s="83" t="s">
        <v>47</v>
      </c>
      <c r="E6" s="75"/>
      <c r="F6" s="84" t="s">
        <v>28</v>
      </c>
      <c r="G6" s="85" t="s">
        <v>47</v>
      </c>
      <c r="H6" s="75"/>
      <c r="I6" s="82" t="s">
        <v>28</v>
      </c>
      <c r="J6" s="83" t="s">
        <v>47</v>
      </c>
      <c r="K6" s="75"/>
      <c r="L6" s="84" t="s">
        <v>28</v>
      </c>
      <c r="M6" s="85" t="s">
        <v>47</v>
      </c>
      <c r="N6" s="75"/>
      <c r="O6" s="82" t="s">
        <v>28</v>
      </c>
      <c r="P6" s="83" t="s">
        <v>47</v>
      </c>
      <c r="Q6" s="75"/>
      <c r="R6" s="84" t="s">
        <v>28</v>
      </c>
      <c r="S6" s="85" t="s">
        <v>47</v>
      </c>
      <c r="T6" s="75"/>
      <c r="U6" s="82" t="s">
        <v>28</v>
      </c>
      <c r="V6" s="83" t="s">
        <v>47</v>
      </c>
      <c r="W6" s="75"/>
      <c r="X6" s="84" t="s">
        <v>28</v>
      </c>
      <c r="Y6" s="85" t="s">
        <v>47</v>
      </c>
      <c r="Z6" s="75"/>
      <c r="AA6" s="82" t="s">
        <v>28</v>
      </c>
      <c r="AB6" s="83" t="s">
        <v>47</v>
      </c>
      <c r="AC6" s="75"/>
      <c r="AD6" s="84" t="s">
        <v>28</v>
      </c>
      <c r="AE6" s="85" t="s">
        <v>47</v>
      </c>
      <c r="AF6" s="75"/>
      <c r="AG6" s="82" t="s">
        <v>28</v>
      </c>
      <c r="AH6" s="83" t="s">
        <v>47</v>
      </c>
      <c r="AI6" s="75"/>
      <c r="AJ6" s="84" t="s">
        <v>28</v>
      </c>
      <c r="AK6" s="85" t="s">
        <v>47</v>
      </c>
    </row>
    <row r="7" spans="1:37" ht="15" customHeight="1" x14ac:dyDescent="0.25">
      <c r="A7" s="117"/>
      <c r="B7" s="78"/>
      <c r="C7" s="2" t="s">
        <v>40</v>
      </c>
      <c r="D7" s="6">
        <v>50</v>
      </c>
      <c r="E7" s="72"/>
      <c r="F7" s="8" t="str">
        <f>C7</f>
        <v>Alimentação</v>
      </c>
      <c r="G7" s="86">
        <v>200</v>
      </c>
      <c r="H7" s="72"/>
      <c r="I7" s="2" t="s">
        <v>40</v>
      </c>
      <c r="J7" s="6">
        <v>50</v>
      </c>
      <c r="K7" s="72"/>
      <c r="L7" s="8" t="str">
        <f>I7</f>
        <v>Alimentação</v>
      </c>
      <c r="M7" s="86">
        <v>200</v>
      </c>
      <c r="N7" s="72"/>
      <c r="O7" s="2" t="s">
        <v>40</v>
      </c>
      <c r="P7" s="6">
        <v>50</v>
      </c>
      <c r="Q7" s="72"/>
      <c r="R7" s="8" t="str">
        <f>O7</f>
        <v>Alimentação</v>
      </c>
      <c r="S7" s="86">
        <v>200</v>
      </c>
      <c r="T7" s="72"/>
      <c r="U7" s="2" t="s">
        <v>40</v>
      </c>
      <c r="V7" s="6">
        <v>50</v>
      </c>
      <c r="W7" s="72"/>
      <c r="X7" s="8" t="str">
        <f>U7</f>
        <v>Alimentação</v>
      </c>
      <c r="Y7" s="86">
        <v>200</v>
      </c>
      <c r="Z7" s="72"/>
      <c r="AA7" s="2" t="s">
        <v>40</v>
      </c>
      <c r="AB7" s="6">
        <v>50</v>
      </c>
      <c r="AC7" s="72"/>
      <c r="AD7" s="8" t="str">
        <f>AA7</f>
        <v>Alimentação</v>
      </c>
      <c r="AE7" s="86">
        <v>200</v>
      </c>
      <c r="AF7" s="72"/>
      <c r="AG7" s="2" t="s">
        <v>40</v>
      </c>
      <c r="AH7" s="6">
        <v>50</v>
      </c>
      <c r="AI7" s="72"/>
      <c r="AJ7" s="8" t="str">
        <f>AG7</f>
        <v>Alimentação</v>
      </c>
      <c r="AK7" s="86">
        <v>200</v>
      </c>
    </row>
    <row r="8" spans="1:37" ht="15" customHeight="1" x14ac:dyDescent="0.25">
      <c r="A8" s="117"/>
      <c r="B8" s="78"/>
      <c r="C8" s="2" t="s">
        <v>38</v>
      </c>
      <c r="D8" s="6">
        <v>80</v>
      </c>
      <c r="E8" s="72"/>
      <c r="F8" s="8" t="str">
        <f t="shared" ref="F8:F16" si="0">C8</f>
        <v>G. Resid.</v>
      </c>
      <c r="G8" s="86">
        <v>85</v>
      </c>
      <c r="H8" s="72"/>
      <c r="I8" s="2" t="s">
        <v>38</v>
      </c>
      <c r="J8" s="6">
        <v>80</v>
      </c>
      <c r="K8" s="72"/>
      <c r="L8" s="8" t="str">
        <f t="shared" ref="L8:L16" si="1">I8</f>
        <v>G. Resid.</v>
      </c>
      <c r="M8" s="86">
        <v>85</v>
      </c>
      <c r="N8" s="72"/>
      <c r="O8" s="2" t="s">
        <v>38</v>
      </c>
      <c r="P8" s="6">
        <v>80</v>
      </c>
      <c r="Q8" s="72"/>
      <c r="R8" s="8" t="str">
        <f t="shared" ref="R8:R16" si="2">O8</f>
        <v>G. Resid.</v>
      </c>
      <c r="S8" s="86">
        <v>85</v>
      </c>
      <c r="T8" s="72"/>
      <c r="U8" s="2" t="s">
        <v>38</v>
      </c>
      <c r="V8" s="6">
        <v>80</v>
      </c>
      <c r="W8" s="72"/>
      <c r="X8" s="8" t="str">
        <f t="shared" ref="X8:X16" si="3">U8</f>
        <v>G. Resid.</v>
      </c>
      <c r="Y8" s="86">
        <v>85</v>
      </c>
      <c r="Z8" s="72"/>
      <c r="AA8" s="2" t="s">
        <v>38</v>
      </c>
      <c r="AB8" s="6">
        <v>80</v>
      </c>
      <c r="AC8" s="72"/>
      <c r="AD8" s="8" t="str">
        <f t="shared" ref="AD8:AD16" si="4">AA8</f>
        <v>G. Resid.</v>
      </c>
      <c r="AE8" s="86">
        <v>85</v>
      </c>
      <c r="AF8" s="72"/>
      <c r="AG8" s="2" t="s">
        <v>38</v>
      </c>
      <c r="AH8" s="6">
        <v>80</v>
      </c>
      <c r="AI8" s="72"/>
      <c r="AJ8" s="8" t="str">
        <f t="shared" ref="AJ8:AJ16" si="5">AG8</f>
        <v>G. Resid.</v>
      </c>
      <c r="AK8" s="86">
        <v>85</v>
      </c>
    </row>
    <row r="9" spans="1:37" ht="15" customHeight="1" x14ac:dyDescent="0.25">
      <c r="A9" s="117"/>
      <c r="B9" s="78"/>
      <c r="C9" s="4" t="s">
        <v>39</v>
      </c>
      <c r="D9" s="6">
        <v>20</v>
      </c>
      <c r="E9" s="72"/>
      <c r="F9" s="8" t="str">
        <f t="shared" si="0"/>
        <v>Eletron e Jogos</v>
      </c>
      <c r="G9" s="86">
        <v>25</v>
      </c>
      <c r="H9" s="72"/>
      <c r="I9" s="4" t="s">
        <v>39</v>
      </c>
      <c r="J9" s="6">
        <v>20</v>
      </c>
      <c r="K9" s="72"/>
      <c r="L9" s="8" t="str">
        <f t="shared" si="1"/>
        <v>Eletron e Jogos</v>
      </c>
      <c r="M9" s="86">
        <v>25</v>
      </c>
      <c r="N9" s="72"/>
      <c r="O9" s="4" t="s">
        <v>39</v>
      </c>
      <c r="P9" s="6">
        <v>20</v>
      </c>
      <c r="Q9" s="72"/>
      <c r="R9" s="8" t="str">
        <f t="shared" si="2"/>
        <v>Eletron e Jogos</v>
      </c>
      <c r="S9" s="86">
        <v>25</v>
      </c>
      <c r="T9" s="72"/>
      <c r="U9" s="4" t="s">
        <v>39</v>
      </c>
      <c r="V9" s="6">
        <v>20</v>
      </c>
      <c r="W9" s="72"/>
      <c r="X9" s="8" t="str">
        <f t="shared" si="3"/>
        <v>Eletron e Jogos</v>
      </c>
      <c r="Y9" s="86">
        <v>25</v>
      </c>
      <c r="Z9" s="72"/>
      <c r="AA9" s="4" t="s">
        <v>39</v>
      </c>
      <c r="AB9" s="6">
        <v>20</v>
      </c>
      <c r="AC9" s="72"/>
      <c r="AD9" s="8" t="str">
        <f t="shared" si="4"/>
        <v>Eletron e Jogos</v>
      </c>
      <c r="AE9" s="86">
        <v>25</v>
      </c>
      <c r="AF9" s="72"/>
      <c r="AG9" s="4" t="s">
        <v>39</v>
      </c>
      <c r="AH9" s="6">
        <v>20</v>
      </c>
      <c r="AI9" s="72"/>
      <c r="AJ9" s="8" t="str">
        <f t="shared" si="5"/>
        <v>Eletron e Jogos</v>
      </c>
      <c r="AK9" s="86">
        <v>25</v>
      </c>
    </row>
    <row r="10" spans="1:37" ht="15" customHeight="1" x14ac:dyDescent="0.25">
      <c r="A10" s="117"/>
      <c r="B10" s="78"/>
      <c r="C10" s="4" t="s">
        <v>37</v>
      </c>
      <c r="D10" s="6">
        <v>30</v>
      </c>
      <c r="E10" s="72"/>
      <c r="F10" s="8" t="str">
        <f t="shared" si="0"/>
        <v>Cursos</v>
      </c>
      <c r="G10" s="86">
        <v>30</v>
      </c>
      <c r="H10" s="72"/>
      <c r="I10" s="4" t="s">
        <v>37</v>
      </c>
      <c r="J10" s="6">
        <v>30</v>
      </c>
      <c r="K10" s="72"/>
      <c r="L10" s="8" t="str">
        <f t="shared" si="1"/>
        <v>Cursos</v>
      </c>
      <c r="M10" s="86">
        <v>30</v>
      </c>
      <c r="N10" s="72"/>
      <c r="O10" s="4" t="s">
        <v>37</v>
      </c>
      <c r="P10" s="6">
        <v>30</v>
      </c>
      <c r="Q10" s="72"/>
      <c r="R10" s="8" t="str">
        <f t="shared" si="2"/>
        <v>Cursos</v>
      </c>
      <c r="S10" s="86">
        <v>30</v>
      </c>
      <c r="T10" s="72"/>
      <c r="U10" s="4" t="s">
        <v>37</v>
      </c>
      <c r="V10" s="6">
        <v>30</v>
      </c>
      <c r="W10" s="72"/>
      <c r="X10" s="8" t="str">
        <f t="shared" si="3"/>
        <v>Cursos</v>
      </c>
      <c r="Y10" s="86">
        <v>30</v>
      </c>
      <c r="Z10" s="72"/>
      <c r="AA10" s="4" t="s">
        <v>37</v>
      </c>
      <c r="AB10" s="6">
        <v>30</v>
      </c>
      <c r="AC10" s="72"/>
      <c r="AD10" s="8" t="str">
        <f t="shared" si="4"/>
        <v>Cursos</v>
      </c>
      <c r="AE10" s="86">
        <v>30</v>
      </c>
      <c r="AF10" s="72"/>
      <c r="AG10" s="4" t="s">
        <v>37</v>
      </c>
      <c r="AH10" s="6">
        <v>30</v>
      </c>
      <c r="AI10" s="72"/>
      <c r="AJ10" s="8" t="str">
        <f t="shared" si="5"/>
        <v>Cursos</v>
      </c>
      <c r="AK10" s="86">
        <v>30</v>
      </c>
    </row>
    <row r="11" spans="1:37" ht="15" customHeight="1" x14ac:dyDescent="0.25">
      <c r="A11" s="117"/>
      <c r="B11" s="78"/>
      <c r="C11" s="4" t="s">
        <v>36</v>
      </c>
      <c r="D11" s="6">
        <v>40</v>
      </c>
      <c r="E11" s="72"/>
      <c r="F11" s="8" t="str">
        <f t="shared" si="0"/>
        <v>Farm. e Saúde.</v>
      </c>
      <c r="G11" s="86">
        <v>80</v>
      </c>
      <c r="H11" s="72"/>
      <c r="I11" s="4" t="s">
        <v>36</v>
      </c>
      <c r="J11" s="6">
        <v>40</v>
      </c>
      <c r="K11" s="72"/>
      <c r="L11" s="8" t="str">
        <f t="shared" si="1"/>
        <v>Farm. e Saúde.</v>
      </c>
      <c r="M11" s="86">
        <v>80</v>
      </c>
      <c r="N11" s="72"/>
      <c r="O11" s="4" t="s">
        <v>36</v>
      </c>
      <c r="P11" s="6">
        <v>40</v>
      </c>
      <c r="Q11" s="72"/>
      <c r="R11" s="8" t="str">
        <f t="shared" si="2"/>
        <v>Farm. e Saúde.</v>
      </c>
      <c r="S11" s="86">
        <v>80</v>
      </c>
      <c r="T11" s="72"/>
      <c r="U11" s="4" t="s">
        <v>36</v>
      </c>
      <c r="V11" s="6">
        <v>40</v>
      </c>
      <c r="W11" s="72"/>
      <c r="X11" s="8" t="str">
        <f t="shared" si="3"/>
        <v>Farm. e Saúde.</v>
      </c>
      <c r="Y11" s="86">
        <v>80</v>
      </c>
      <c r="Z11" s="72"/>
      <c r="AA11" s="4" t="s">
        <v>36</v>
      </c>
      <c r="AB11" s="6">
        <v>40</v>
      </c>
      <c r="AC11" s="72"/>
      <c r="AD11" s="8" t="str">
        <f t="shared" si="4"/>
        <v>Farm. e Saúde.</v>
      </c>
      <c r="AE11" s="86">
        <v>80</v>
      </c>
      <c r="AF11" s="72"/>
      <c r="AG11" s="4" t="s">
        <v>36</v>
      </c>
      <c r="AH11" s="6">
        <v>40</v>
      </c>
      <c r="AI11" s="72"/>
      <c r="AJ11" s="8" t="str">
        <f t="shared" si="5"/>
        <v>Farm. e Saúde.</v>
      </c>
      <c r="AK11" s="86">
        <v>80</v>
      </c>
    </row>
    <row r="12" spans="1:37" ht="15" customHeight="1" x14ac:dyDescent="0.25">
      <c r="A12" s="117"/>
      <c r="B12" s="78"/>
      <c r="C12" s="4" t="s">
        <v>41</v>
      </c>
      <c r="D12" s="6">
        <v>80</v>
      </c>
      <c r="E12" s="72"/>
      <c r="F12" s="8" t="str">
        <f t="shared" si="0"/>
        <v>Entret e Livros</v>
      </c>
      <c r="G12" s="86">
        <v>80</v>
      </c>
      <c r="H12" s="72"/>
      <c r="I12" s="4" t="s">
        <v>41</v>
      </c>
      <c r="J12" s="6">
        <v>80</v>
      </c>
      <c r="K12" s="72"/>
      <c r="L12" s="8" t="str">
        <f t="shared" si="1"/>
        <v>Entret e Livros</v>
      </c>
      <c r="M12" s="86">
        <v>80</v>
      </c>
      <c r="N12" s="72"/>
      <c r="O12" s="4" t="s">
        <v>41</v>
      </c>
      <c r="P12" s="6">
        <v>80</v>
      </c>
      <c r="Q12" s="72"/>
      <c r="R12" s="8" t="str">
        <f t="shared" si="2"/>
        <v>Entret e Livros</v>
      </c>
      <c r="S12" s="86">
        <v>80</v>
      </c>
      <c r="T12" s="72"/>
      <c r="U12" s="4" t="s">
        <v>41</v>
      </c>
      <c r="V12" s="6">
        <v>80</v>
      </c>
      <c r="W12" s="72"/>
      <c r="X12" s="8" t="str">
        <f t="shared" si="3"/>
        <v>Entret e Livros</v>
      </c>
      <c r="Y12" s="86">
        <v>80</v>
      </c>
      <c r="Z12" s="72"/>
      <c r="AA12" s="4" t="s">
        <v>41</v>
      </c>
      <c r="AB12" s="6">
        <v>80</v>
      </c>
      <c r="AC12" s="72"/>
      <c r="AD12" s="8" t="str">
        <f t="shared" si="4"/>
        <v>Entret e Livros</v>
      </c>
      <c r="AE12" s="86">
        <v>80</v>
      </c>
      <c r="AF12" s="72"/>
      <c r="AG12" s="4" t="s">
        <v>41</v>
      </c>
      <c r="AH12" s="6">
        <v>80</v>
      </c>
      <c r="AI12" s="72"/>
      <c r="AJ12" s="8" t="str">
        <f t="shared" si="5"/>
        <v>Entret e Livros</v>
      </c>
      <c r="AK12" s="86">
        <v>80</v>
      </c>
    </row>
    <row r="13" spans="1:37" ht="15" customHeight="1" x14ac:dyDescent="0.25">
      <c r="A13" s="117"/>
      <c r="B13" s="78"/>
      <c r="C13" s="4" t="s">
        <v>26</v>
      </c>
      <c r="D13" s="6">
        <v>100</v>
      </c>
      <c r="E13" s="72"/>
      <c r="F13" s="8" t="str">
        <f t="shared" si="0"/>
        <v>Rolê</v>
      </c>
      <c r="G13" s="86">
        <v>300</v>
      </c>
      <c r="H13" s="72"/>
      <c r="I13" s="4" t="s">
        <v>26</v>
      </c>
      <c r="J13" s="6">
        <v>100</v>
      </c>
      <c r="K13" s="72"/>
      <c r="L13" s="8" t="str">
        <f t="shared" si="1"/>
        <v>Rolê</v>
      </c>
      <c r="M13" s="86">
        <v>300</v>
      </c>
      <c r="N13" s="72"/>
      <c r="O13" s="4" t="s">
        <v>26</v>
      </c>
      <c r="P13" s="6">
        <v>100</v>
      </c>
      <c r="Q13" s="72"/>
      <c r="R13" s="8" t="str">
        <f t="shared" si="2"/>
        <v>Rolê</v>
      </c>
      <c r="S13" s="86">
        <v>300</v>
      </c>
      <c r="T13" s="72"/>
      <c r="U13" s="4" t="s">
        <v>26</v>
      </c>
      <c r="V13" s="6">
        <v>100</v>
      </c>
      <c r="W13" s="72"/>
      <c r="X13" s="8" t="str">
        <f t="shared" si="3"/>
        <v>Rolê</v>
      </c>
      <c r="Y13" s="86">
        <v>300</v>
      </c>
      <c r="Z13" s="72"/>
      <c r="AA13" s="4" t="s">
        <v>26</v>
      </c>
      <c r="AB13" s="6">
        <v>100</v>
      </c>
      <c r="AC13" s="72"/>
      <c r="AD13" s="8" t="str">
        <f t="shared" si="4"/>
        <v>Rolê</v>
      </c>
      <c r="AE13" s="86">
        <v>300</v>
      </c>
      <c r="AF13" s="72"/>
      <c r="AG13" s="4" t="s">
        <v>26</v>
      </c>
      <c r="AH13" s="6">
        <v>100</v>
      </c>
      <c r="AI13" s="72"/>
      <c r="AJ13" s="8" t="str">
        <f t="shared" si="5"/>
        <v>Rolê</v>
      </c>
      <c r="AK13" s="86">
        <v>300</v>
      </c>
    </row>
    <row r="14" spans="1:37" ht="15" customHeight="1" x14ac:dyDescent="0.25">
      <c r="A14" s="117"/>
      <c r="B14" s="78"/>
      <c r="C14" s="4" t="s">
        <v>24</v>
      </c>
      <c r="D14" s="6">
        <v>100</v>
      </c>
      <c r="E14" s="72"/>
      <c r="F14" s="8" t="str">
        <f t="shared" si="0"/>
        <v>Roupas</v>
      </c>
      <c r="G14" s="86">
        <v>100</v>
      </c>
      <c r="H14" s="72"/>
      <c r="I14" s="4" t="s">
        <v>24</v>
      </c>
      <c r="J14" s="6">
        <v>100</v>
      </c>
      <c r="K14" s="72"/>
      <c r="L14" s="8" t="str">
        <f t="shared" si="1"/>
        <v>Roupas</v>
      </c>
      <c r="M14" s="86">
        <v>100</v>
      </c>
      <c r="N14" s="72"/>
      <c r="O14" s="4" t="s">
        <v>24</v>
      </c>
      <c r="P14" s="6">
        <v>100</v>
      </c>
      <c r="Q14" s="72"/>
      <c r="R14" s="8" t="str">
        <f t="shared" si="2"/>
        <v>Roupas</v>
      </c>
      <c r="S14" s="86">
        <v>100</v>
      </c>
      <c r="T14" s="72"/>
      <c r="U14" s="4" t="s">
        <v>24</v>
      </c>
      <c r="V14" s="6">
        <v>100</v>
      </c>
      <c r="W14" s="72"/>
      <c r="X14" s="8" t="str">
        <f t="shared" si="3"/>
        <v>Roupas</v>
      </c>
      <c r="Y14" s="86">
        <v>100</v>
      </c>
      <c r="Z14" s="72"/>
      <c r="AA14" s="4" t="s">
        <v>24</v>
      </c>
      <c r="AB14" s="6">
        <v>100</v>
      </c>
      <c r="AC14" s="72"/>
      <c r="AD14" s="8" t="str">
        <f t="shared" si="4"/>
        <v>Roupas</v>
      </c>
      <c r="AE14" s="86">
        <v>100</v>
      </c>
      <c r="AF14" s="72"/>
      <c r="AG14" s="4" t="s">
        <v>24</v>
      </c>
      <c r="AH14" s="6">
        <v>100</v>
      </c>
      <c r="AI14" s="72"/>
      <c r="AJ14" s="8" t="str">
        <f t="shared" si="5"/>
        <v>Roupas</v>
      </c>
      <c r="AK14" s="86">
        <v>100</v>
      </c>
    </row>
    <row r="15" spans="1:37" ht="15" customHeight="1" x14ac:dyDescent="0.25">
      <c r="A15" s="117" t="s">
        <v>19</v>
      </c>
      <c r="B15" s="79"/>
      <c r="C15" s="2" t="s">
        <v>65</v>
      </c>
      <c r="D15" s="6">
        <v>75</v>
      </c>
      <c r="E15" s="72"/>
      <c r="F15" s="8" t="s">
        <v>67</v>
      </c>
      <c r="G15" s="86">
        <v>25</v>
      </c>
      <c r="H15" s="72"/>
      <c r="I15" s="2" t="s">
        <v>65</v>
      </c>
      <c r="J15" s="6">
        <v>75</v>
      </c>
      <c r="K15" s="72"/>
      <c r="L15" s="8" t="s">
        <v>67</v>
      </c>
      <c r="M15" s="86">
        <v>25</v>
      </c>
      <c r="N15" s="72"/>
      <c r="O15" s="2" t="s">
        <v>65</v>
      </c>
      <c r="P15" s="6">
        <v>75</v>
      </c>
      <c r="Q15" s="72"/>
      <c r="R15" s="8" t="s">
        <v>67</v>
      </c>
      <c r="S15" s="86">
        <v>25</v>
      </c>
      <c r="T15" s="72"/>
      <c r="U15" s="2" t="s">
        <v>65</v>
      </c>
      <c r="V15" s="6">
        <v>75</v>
      </c>
      <c r="W15" s="72"/>
      <c r="X15" s="8" t="s">
        <v>67</v>
      </c>
      <c r="Y15" s="86">
        <v>25</v>
      </c>
      <c r="Z15" s="72"/>
      <c r="AA15" s="2" t="s">
        <v>65</v>
      </c>
      <c r="AB15" s="6">
        <v>75</v>
      </c>
      <c r="AC15" s="72"/>
      <c r="AD15" s="8" t="s">
        <v>67</v>
      </c>
      <c r="AE15" s="86">
        <v>25</v>
      </c>
      <c r="AF15" s="72"/>
      <c r="AG15" s="2" t="s">
        <v>65</v>
      </c>
      <c r="AH15" s="6">
        <v>75</v>
      </c>
      <c r="AI15" s="72"/>
      <c r="AJ15" s="8" t="s">
        <v>67</v>
      </c>
      <c r="AK15" s="86">
        <v>25</v>
      </c>
    </row>
    <row r="16" spans="1:37" ht="15" customHeight="1" x14ac:dyDescent="0.25">
      <c r="A16" s="117"/>
      <c r="B16" s="79"/>
      <c r="C16" s="2" t="s">
        <v>66</v>
      </c>
      <c r="D16" s="6">
        <v>25</v>
      </c>
      <c r="E16" s="72"/>
      <c r="F16" s="8"/>
      <c r="G16" s="86"/>
      <c r="H16" s="72"/>
      <c r="I16" s="2" t="s">
        <v>66</v>
      </c>
      <c r="J16" s="6">
        <v>25</v>
      </c>
      <c r="K16" s="72"/>
      <c r="L16" s="8"/>
      <c r="M16" s="86"/>
      <c r="N16" s="72"/>
      <c r="O16" s="2" t="s">
        <v>66</v>
      </c>
      <c r="P16" s="6">
        <v>25</v>
      </c>
      <c r="Q16" s="72"/>
      <c r="R16" s="8"/>
      <c r="S16" s="86"/>
      <c r="T16" s="72"/>
      <c r="U16" s="2" t="s">
        <v>66</v>
      </c>
      <c r="V16" s="6">
        <v>25</v>
      </c>
      <c r="W16" s="72"/>
      <c r="X16" s="8"/>
      <c r="Y16" s="86"/>
      <c r="Z16" s="72"/>
      <c r="AA16" s="2" t="s">
        <v>66</v>
      </c>
      <c r="AB16" s="6">
        <v>25</v>
      </c>
      <c r="AC16" s="72"/>
      <c r="AD16" s="8"/>
      <c r="AE16" s="86"/>
      <c r="AF16" s="72"/>
      <c r="AG16" s="2" t="s">
        <v>66</v>
      </c>
      <c r="AH16" s="6">
        <v>25</v>
      </c>
      <c r="AI16" s="72"/>
      <c r="AJ16" s="8"/>
      <c r="AK16" s="86"/>
    </row>
    <row r="17" spans="1:37" ht="15" customHeight="1" x14ac:dyDescent="0.25">
      <c r="A17" s="117"/>
      <c r="B17" s="79"/>
      <c r="C17" s="2"/>
      <c r="D17" s="6"/>
      <c r="E17" s="72"/>
      <c r="F17" s="8"/>
      <c r="G17" s="86"/>
      <c r="H17" s="72"/>
      <c r="I17" s="2"/>
      <c r="J17" s="6"/>
      <c r="K17" s="72"/>
      <c r="L17" s="8"/>
      <c r="M17" s="86"/>
      <c r="N17" s="72"/>
      <c r="O17" s="2"/>
      <c r="P17" s="6"/>
      <c r="Q17" s="72"/>
      <c r="R17" s="8"/>
      <c r="S17" s="86"/>
      <c r="T17" s="72"/>
      <c r="U17" s="2"/>
      <c r="V17" s="6"/>
      <c r="W17" s="72"/>
      <c r="X17" s="8"/>
      <c r="Y17" s="86"/>
      <c r="Z17" s="72"/>
      <c r="AA17" s="2"/>
      <c r="AB17" s="6"/>
      <c r="AC17" s="72"/>
      <c r="AD17" s="8"/>
      <c r="AE17" s="86"/>
      <c r="AF17" s="72"/>
      <c r="AG17" s="2"/>
      <c r="AH17" s="6"/>
      <c r="AI17" s="72"/>
      <c r="AJ17" s="8"/>
      <c r="AK17" s="86"/>
    </row>
    <row r="18" spans="1:37" ht="15" customHeight="1" x14ac:dyDescent="0.25">
      <c r="A18" s="117"/>
      <c r="B18" s="79"/>
      <c r="C18" s="2"/>
      <c r="D18" s="6"/>
      <c r="E18" s="72"/>
      <c r="F18" s="8"/>
      <c r="G18" s="86"/>
      <c r="H18" s="72"/>
      <c r="I18" s="2"/>
      <c r="J18" s="6"/>
      <c r="K18" s="72"/>
      <c r="L18" s="8"/>
      <c r="M18" s="86"/>
      <c r="N18" s="72"/>
      <c r="O18" s="2"/>
      <c r="P18" s="6"/>
      <c r="Q18" s="72"/>
      <c r="R18" s="8"/>
      <c r="S18" s="86"/>
      <c r="T18" s="72"/>
      <c r="U18" s="2"/>
      <c r="V18" s="6"/>
      <c r="W18" s="72"/>
      <c r="X18" s="8"/>
      <c r="Y18" s="86"/>
      <c r="Z18" s="72"/>
      <c r="AA18" s="2"/>
      <c r="AB18" s="6"/>
      <c r="AC18" s="72"/>
      <c r="AD18" s="8"/>
      <c r="AE18" s="86"/>
      <c r="AF18" s="72"/>
      <c r="AG18" s="2"/>
      <c r="AH18" s="6"/>
      <c r="AI18" s="72"/>
      <c r="AJ18" s="8"/>
      <c r="AK18" s="86"/>
    </row>
    <row r="19" spans="1:37" ht="15" customHeight="1" x14ac:dyDescent="0.25">
      <c r="A19" s="117"/>
      <c r="B19" s="79"/>
      <c r="C19" s="2"/>
      <c r="D19" s="6"/>
      <c r="E19" s="72"/>
      <c r="F19" s="8"/>
      <c r="G19" s="86"/>
      <c r="H19" s="72"/>
      <c r="I19" s="2"/>
      <c r="J19" s="6"/>
      <c r="K19" s="72"/>
      <c r="L19" s="8"/>
      <c r="M19" s="86"/>
      <c r="N19" s="72"/>
      <c r="O19" s="2"/>
      <c r="P19" s="6"/>
      <c r="Q19" s="72"/>
      <c r="R19" s="8"/>
      <c r="S19" s="86"/>
      <c r="T19" s="72"/>
      <c r="U19" s="2"/>
      <c r="V19" s="6"/>
      <c r="W19" s="72"/>
      <c r="X19" s="8"/>
      <c r="Y19" s="86"/>
      <c r="Z19" s="72"/>
      <c r="AA19" s="2"/>
      <c r="AB19" s="6"/>
      <c r="AC19" s="72"/>
      <c r="AD19" s="8"/>
      <c r="AE19" s="86"/>
      <c r="AF19" s="72"/>
      <c r="AG19" s="2"/>
      <c r="AH19" s="6"/>
      <c r="AI19" s="72"/>
      <c r="AJ19" s="8"/>
      <c r="AK19" s="86"/>
    </row>
    <row r="20" spans="1:37" ht="15.7" customHeight="1" x14ac:dyDescent="0.25">
      <c r="A20" s="117"/>
      <c r="B20" s="79"/>
      <c r="C20" s="2"/>
      <c r="D20" s="6"/>
      <c r="E20" s="72"/>
      <c r="F20" s="8"/>
      <c r="G20" s="86"/>
      <c r="H20" s="72"/>
      <c r="I20" s="2"/>
      <c r="J20" s="6"/>
      <c r="K20" s="72"/>
      <c r="L20" s="8"/>
      <c r="M20" s="86"/>
      <c r="N20" s="72"/>
      <c r="O20" s="2"/>
      <c r="P20" s="6"/>
      <c r="Q20" s="72"/>
      <c r="R20" s="8"/>
      <c r="S20" s="86"/>
      <c r="T20" s="72"/>
      <c r="U20" s="2"/>
      <c r="V20" s="6"/>
      <c r="W20" s="72"/>
      <c r="X20" s="8"/>
      <c r="Y20" s="86"/>
      <c r="Z20" s="72"/>
      <c r="AA20" s="2"/>
      <c r="AB20" s="6"/>
      <c r="AC20" s="72"/>
      <c r="AD20" s="8"/>
      <c r="AE20" s="86"/>
      <c r="AF20" s="72"/>
      <c r="AG20" s="2"/>
      <c r="AH20" s="6"/>
      <c r="AI20" s="72"/>
      <c r="AJ20" s="8"/>
      <c r="AK20" s="86"/>
    </row>
    <row r="21" spans="1:37" s="72" customFormat="1" ht="18" customHeight="1" x14ac:dyDescent="0.4">
      <c r="A21" s="88" t="s">
        <v>3</v>
      </c>
      <c r="B21" s="80"/>
      <c r="C21" s="116">
        <f>SUM(D7:D20)</f>
        <v>600</v>
      </c>
      <c r="D21" s="116"/>
      <c r="E21" s="81"/>
      <c r="F21" s="115">
        <f>SUM(G7:G20)</f>
        <v>925</v>
      </c>
      <c r="G21" s="115"/>
      <c r="H21" s="81"/>
      <c r="I21" s="116">
        <f>SUM(J7:J20)</f>
        <v>600</v>
      </c>
      <c r="J21" s="116"/>
      <c r="K21" s="81"/>
      <c r="L21" s="115">
        <f>SUM(M7:M20)</f>
        <v>925</v>
      </c>
      <c r="M21" s="115"/>
      <c r="N21" s="81"/>
      <c r="O21" s="116">
        <f>SUM(P7:P20)</f>
        <v>600</v>
      </c>
      <c r="P21" s="116"/>
      <c r="Q21" s="81"/>
      <c r="R21" s="115">
        <f>SUM(S7:S20)</f>
        <v>925</v>
      </c>
      <c r="S21" s="115"/>
      <c r="T21" s="81"/>
      <c r="U21" s="116">
        <f>SUM(V7:V20)</f>
        <v>600</v>
      </c>
      <c r="V21" s="116"/>
      <c r="W21" s="81"/>
      <c r="X21" s="115">
        <f>SUM(Y7:Y20)</f>
        <v>925</v>
      </c>
      <c r="Y21" s="115"/>
      <c r="Z21" s="81"/>
      <c r="AA21" s="116">
        <f>SUM(AB7:AB20)</f>
        <v>600</v>
      </c>
      <c r="AB21" s="116"/>
      <c r="AC21" s="81"/>
      <c r="AD21" s="115">
        <f>SUM(AE7:AE20)</f>
        <v>925</v>
      </c>
      <c r="AE21" s="115"/>
      <c r="AF21" s="81"/>
      <c r="AG21" s="116">
        <f>SUM(AH7:AH20)</f>
        <v>600</v>
      </c>
      <c r="AH21" s="116"/>
      <c r="AI21" s="81"/>
      <c r="AJ21" s="115">
        <f>SUM(AK7:AK20)</f>
        <v>925</v>
      </c>
      <c r="AK21" s="115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A6:A14"/>
    <mergeCell ref="A15:A20"/>
    <mergeCell ref="C21:D21"/>
    <mergeCell ref="F21:G21"/>
    <mergeCell ref="I21:J21"/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3" t="s">
        <v>0</v>
      </c>
      <c r="B2" s="44"/>
      <c r="C2" s="52" t="s">
        <v>35</v>
      </c>
      <c r="D2" s="53" t="s">
        <v>12</v>
      </c>
      <c r="E2" s="44"/>
      <c r="F2" s="43" t="s">
        <v>2</v>
      </c>
      <c r="G2" s="44"/>
      <c r="H2" s="50" t="s">
        <v>33</v>
      </c>
      <c r="I2" s="51" t="s">
        <v>32</v>
      </c>
    </row>
    <row r="3" spans="1:9" ht="15" customHeight="1" x14ac:dyDescent="0.3">
      <c r="A3" s="45" t="s">
        <v>13</v>
      </c>
      <c r="B3" s="44"/>
      <c r="C3" s="54">
        <f>Receitas!C19</f>
        <v>751</v>
      </c>
      <c r="D3" s="55">
        <f>Receitas!C11</f>
        <v>50</v>
      </c>
      <c r="E3" s="46"/>
      <c r="F3" s="61">
        <f>SUM(Despesas!C21:C21)</f>
        <v>600</v>
      </c>
      <c r="G3" s="47"/>
      <c r="H3" s="54">
        <f>I3</f>
        <v>151</v>
      </c>
      <c r="I3" s="57">
        <f>Despesas!D4</f>
        <v>151</v>
      </c>
    </row>
    <row r="4" spans="1:9" ht="15" customHeight="1" x14ac:dyDescent="0.3">
      <c r="A4" s="45" t="s">
        <v>14</v>
      </c>
      <c r="B4" s="44"/>
      <c r="C4" s="54">
        <f>Receitas!D19</f>
        <v>801</v>
      </c>
      <c r="D4" s="55">
        <f>Receitas!D11</f>
        <v>0</v>
      </c>
      <c r="E4" s="46"/>
      <c r="F4" s="61">
        <f>SUM(Despesas!F21:G21)</f>
        <v>925</v>
      </c>
      <c r="G4" s="47"/>
      <c r="H4" s="54">
        <f>I4-I3</f>
        <v>-124</v>
      </c>
      <c r="I4" s="57">
        <f>Despesas!G4</f>
        <v>27</v>
      </c>
    </row>
    <row r="5" spans="1:9" ht="15" customHeight="1" x14ac:dyDescent="0.3">
      <c r="A5" s="45" t="s">
        <v>15</v>
      </c>
      <c r="B5" s="44"/>
      <c r="C5" s="54">
        <f>Receitas!E19</f>
        <v>801</v>
      </c>
      <c r="D5" s="55">
        <f>Receitas!E11</f>
        <v>0</v>
      </c>
      <c r="E5" s="46"/>
      <c r="F5" s="61">
        <f>SUM(Despesas!I21:J21)</f>
        <v>600</v>
      </c>
      <c r="G5" s="47"/>
      <c r="H5" s="54">
        <f t="shared" ref="H5:H14" si="0">I5-I4</f>
        <v>201</v>
      </c>
      <c r="I5" s="57">
        <f>Despesas!J4</f>
        <v>228</v>
      </c>
    </row>
    <row r="6" spans="1:9" ht="15" customHeight="1" x14ac:dyDescent="0.3">
      <c r="A6" s="45" t="s">
        <v>1</v>
      </c>
      <c r="B6" s="44"/>
      <c r="C6" s="54">
        <f>Receitas!F19</f>
        <v>751</v>
      </c>
      <c r="D6" s="55">
        <f>Receitas!F11</f>
        <v>50</v>
      </c>
      <c r="E6" s="46"/>
      <c r="F6" s="61">
        <f>SUM(Despesas!L21:M21)</f>
        <v>925</v>
      </c>
      <c r="G6" s="47"/>
      <c r="H6" s="54">
        <f t="shared" si="0"/>
        <v>-174</v>
      </c>
      <c r="I6" s="57">
        <f>Despesas!M4</f>
        <v>54</v>
      </c>
    </row>
    <row r="7" spans="1:9" ht="15" customHeight="1" x14ac:dyDescent="0.3">
      <c r="A7" s="45" t="s">
        <v>4</v>
      </c>
      <c r="B7" s="44"/>
      <c r="C7" s="54">
        <f>Receitas!G19</f>
        <v>801</v>
      </c>
      <c r="D7" s="55">
        <f>Receitas!G11</f>
        <v>0</v>
      </c>
      <c r="E7" s="46"/>
      <c r="F7" s="61">
        <f>SUM(Despesas!O21:P21)</f>
        <v>600</v>
      </c>
      <c r="G7" s="47"/>
      <c r="H7" s="54">
        <f t="shared" si="0"/>
        <v>201</v>
      </c>
      <c r="I7" s="57">
        <f>Despesas!P4</f>
        <v>255</v>
      </c>
    </row>
    <row r="8" spans="1:9" ht="15" customHeight="1" x14ac:dyDescent="0.3">
      <c r="A8" s="45" t="s">
        <v>5</v>
      </c>
      <c r="B8" s="44"/>
      <c r="C8" s="54">
        <f>Receitas!H19</f>
        <v>726</v>
      </c>
      <c r="D8" s="55">
        <f>Receitas!H11</f>
        <v>75</v>
      </c>
      <c r="E8" s="46"/>
      <c r="F8" s="61">
        <f>SUM(Despesas!R21:S21)</f>
        <v>925</v>
      </c>
      <c r="G8" s="47"/>
      <c r="H8" s="54">
        <f t="shared" si="0"/>
        <v>-199</v>
      </c>
      <c r="I8" s="57">
        <f>Despesas!S4</f>
        <v>56</v>
      </c>
    </row>
    <row r="9" spans="1:9" ht="15" customHeight="1" x14ac:dyDescent="0.3">
      <c r="A9" s="45" t="s">
        <v>6</v>
      </c>
      <c r="B9" s="44"/>
      <c r="C9" s="54">
        <f>Receitas!I19</f>
        <v>801</v>
      </c>
      <c r="D9" s="55">
        <f>Receitas!I11</f>
        <v>0</v>
      </c>
      <c r="E9" s="46"/>
      <c r="F9" s="61">
        <f>SUM(Despesas!U21:V21)</f>
        <v>600</v>
      </c>
      <c r="G9" s="47"/>
      <c r="H9" s="54">
        <f t="shared" si="0"/>
        <v>201</v>
      </c>
      <c r="I9" s="57">
        <f>Despesas!V4</f>
        <v>257</v>
      </c>
    </row>
    <row r="10" spans="1:9" ht="15" customHeight="1" x14ac:dyDescent="0.3">
      <c r="A10" s="45" t="s">
        <v>7</v>
      </c>
      <c r="B10" s="44"/>
      <c r="C10" s="54">
        <f>Receitas!J19</f>
        <v>716</v>
      </c>
      <c r="D10" s="55">
        <f>Receitas!J11</f>
        <v>85</v>
      </c>
      <c r="E10" s="46"/>
      <c r="F10" s="61">
        <f>SUM(Despesas!X21:Y21)</f>
        <v>925</v>
      </c>
      <c r="G10" s="47"/>
      <c r="H10" s="54">
        <f t="shared" si="0"/>
        <v>-209</v>
      </c>
      <c r="I10" s="57">
        <f>Despesas!Y4</f>
        <v>48</v>
      </c>
    </row>
    <row r="11" spans="1:9" x14ac:dyDescent="0.3">
      <c r="A11" s="45" t="s">
        <v>8</v>
      </c>
      <c r="B11" s="44"/>
      <c r="C11" s="54">
        <f>Receitas!K19</f>
        <v>801</v>
      </c>
      <c r="D11" s="55">
        <f>Receitas!K11</f>
        <v>0</v>
      </c>
      <c r="E11" s="46"/>
      <c r="F11" s="61">
        <f>SUM(Despesas!AA21:AB21)</f>
        <v>600</v>
      </c>
      <c r="G11" s="47"/>
      <c r="H11" s="54">
        <f t="shared" si="0"/>
        <v>201</v>
      </c>
      <c r="I11" s="57">
        <f>Despesas!AB4</f>
        <v>249</v>
      </c>
    </row>
    <row r="12" spans="1:9" x14ac:dyDescent="0.3">
      <c r="A12" s="45" t="s">
        <v>9</v>
      </c>
      <c r="B12" s="44"/>
      <c r="C12" s="54">
        <f>Receitas!L19</f>
        <v>801</v>
      </c>
      <c r="D12" s="55">
        <f>Receitas!L11</f>
        <v>0</v>
      </c>
      <c r="E12" s="46"/>
      <c r="F12" s="61">
        <f>SUM(Despesas!AD21:AE21)</f>
        <v>925</v>
      </c>
      <c r="G12" s="47"/>
      <c r="H12" s="54">
        <f t="shared" si="0"/>
        <v>-124</v>
      </c>
      <c r="I12" s="57">
        <f>Despesas!AE4</f>
        <v>125</v>
      </c>
    </row>
    <row r="13" spans="1:9" x14ac:dyDescent="0.3">
      <c r="A13" s="45" t="s">
        <v>10</v>
      </c>
      <c r="B13" s="44"/>
      <c r="C13" s="54">
        <f>Receitas!M19</f>
        <v>801</v>
      </c>
      <c r="D13" s="55">
        <f>Receitas!M11</f>
        <v>0</v>
      </c>
      <c r="E13" s="46"/>
      <c r="F13" s="61">
        <f>SUM(Despesas!AG21:AH21)</f>
        <v>600</v>
      </c>
      <c r="G13" s="47"/>
      <c r="H13" s="54">
        <f t="shared" si="0"/>
        <v>201</v>
      </c>
      <c r="I13" s="57">
        <f>Despesas!AH4</f>
        <v>326</v>
      </c>
    </row>
    <row r="14" spans="1:9" x14ac:dyDescent="0.3">
      <c r="A14" s="45" t="s">
        <v>11</v>
      </c>
      <c r="B14" s="44"/>
      <c r="C14" s="54">
        <f>Receitas!N19</f>
        <v>701</v>
      </c>
      <c r="D14" s="55">
        <f>Receitas!N11</f>
        <v>100</v>
      </c>
      <c r="E14" s="46"/>
      <c r="F14" s="61">
        <f>SUM(Despesas!AJ21:AK21)</f>
        <v>925</v>
      </c>
      <c r="G14" s="47"/>
      <c r="H14" s="54">
        <f t="shared" si="0"/>
        <v>-224</v>
      </c>
      <c r="I14" s="57">
        <f>Despesas!AK4</f>
        <v>102</v>
      </c>
    </row>
    <row r="15" spans="1:9" ht="14.3" customHeight="1" thickBot="1" x14ac:dyDescent="0.35">
      <c r="A15" s="45" t="s">
        <v>17</v>
      </c>
      <c r="B15" s="44"/>
      <c r="C15" s="56">
        <f>SUM(C3:C14)</f>
        <v>9252</v>
      </c>
      <c r="D15" s="55">
        <f t="shared" ref="D15" si="1">SUM(D3:D14)</f>
        <v>360</v>
      </c>
      <c r="E15" s="46"/>
      <c r="F15" s="61">
        <f>SUM(F3:F14)</f>
        <v>9150</v>
      </c>
      <c r="G15" s="47"/>
      <c r="H15" s="65" t="s">
        <v>25</v>
      </c>
      <c r="I15" s="59">
        <f>'Resultado '!D9</f>
        <v>102</v>
      </c>
    </row>
    <row r="16" spans="1:9" x14ac:dyDescent="0.3">
      <c r="A16" s="45" t="s">
        <v>18</v>
      </c>
      <c r="B16" s="44"/>
      <c r="C16" s="56">
        <f>AVERAGE(C3:C14)</f>
        <v>771</v>
      </c>
      <c r="D16" s="55">
        <f t="shared" ref="D16" si="2">AVERAGE(D3:D14)</f>
        <v>30</v>
      </c>
      <c r="E16" s="46"/>
      <c r="F16" s="62">
        <f>AVERAGE(F3:F14)</f>
        <v>762.5</v>
      </c>
      <c r="G16" s="46"/>
      <c r="H16" s="44"/>
      <c r="I16" s="49"/>
    </row>
    <row r="17" spans="1:8" x14ac:dyDescent="0.3">
      <c r="A17" s="45" t="s">
        <v>51</v>
      </c>
      <c r="B17" s="44"/>
      <c r="C17" s="54">
        <f>SUM(C3:C8)</f>
        <v>4631</v>
      </c>
      <c r="D17" s="57">
        <f t="shared" ref="D17" si="3">SUM(D3:D8)</f>
        <v>175</v>
      </c>
      <c r="E17" s="47"/>
      <c r="F17" s="63">
        <f>SUM(F3:F8)</f>
        <v>4575</v>
      </c>
      <c r="G17" s="44"/>
      <c r="H17" s="46"/>
    </row>
    <row r="18" spans="1:8" ht="15" customHeight="1" thickBot="1" x14ac:dyDescent="0.35">
      <c r="A18" s="48" t="s">
        <v>52</v>
      </c>
      <c r="B18" s="44"/>
      <c r="C18" s="58">
        <f>SUM($C$9:$C$14)</f>
        <v>4621</v>
      </c>
      <c r="D18" s="59">
        <f>SUM($D$9:$D$14)</f>
        <v>185</v>
      </c>
      <c r="E18" s="47"/>
      <c r="F18" s="64">
        <f>SUM($F$9:$F$14)</f>
        <v>4575</v>
      </c>
      <c r="G18" s="44"/>
      <c r="H18" s="44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3:I30"/>
  <sheetViews>
    <sheetView zoomScale="135" zoomScaleNormal="135" workbookViewId="0">
      <selection activeCell="C12" sqref="C12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6" width="15.7109375" style="22" customWidth="1"/>
    <col min="7" max="7" width="7.140625" style="22" customWidth="1"/>
    <col min="8" max="9" width="15.7109375" style="22" customWidth="1"/>
    <col min="10" max="16384" width="9.140625" style="22"/>
  </cols>
  <sheetData>
    <row r="3" spans="2:9" ht="15" customHeight="1" x14ac:dyDescent="0.3">
      <c r="B3" s="118" t="s">
        <v>59</v>
      </c>
      <c r="C3" s="118"/>
    </row>
    <row r="4" spans="2:9" ht="15" customHeight="1" x14ac:dyDescent="0.3">
      <c r="B4" s="96" t="s">
        <v>0</v>
      </c>
      <c r="C4" s="97" t="str">
        <f ca="1">PROPER(TEXT(TODAY(),"MMMM"))</f>
        <v>Setembro</v>
      </c>
      <c r="E4" s="95" t="s">
        <v>28</v>
      </c>
      <c r="F4" s="101" t="s">
        <v>47</v>
      </c>
      <c r="H4" s="95" t="s">
        <v>55</v>
      </c>
      <c r="I4" s="95" t="s">
        <v>47</v>
      </c>
    </row>
    <row r="5" spans="2:9" ht="15" customHeight="1" x14ac:dyDescent="0.3">
      <c r="B5" s="109" t="s">
        <v>53</v>
      </c>
      <c r="C5" s="20">
        <v>100</v>
      </c>
      <c r="E5" s="98" t="str">
        <f>Despesas!C7</f>
        <v>Alimentação</v>
      </c>
      <c r="F5" s="67" cm="1">
        <f t="array" aca="1" ref="F5:F18" ca="1">_xlfn._xlws.FILTER(Despesas!D7:AK20,Despesas!D2:AK2=Relatório!C4)</f>
        <v>50</v>
      </c>
      <c r="H5" s="104" t="str">
        <f ca="1">PROPER(TEXT(TODAY()-30, "MMMM"))</f>
        <v>Agosto</v>
      </c>
      <c r="I5" s="105">
        <f ca="1">VLOOKUP(Relatório!H5,Resumo!$A$3:$I$14,3,FALSE)</f>
        <v>716</v>
      </c>
    </row>
    <row r="6" spans="2:9" ht="15" customHeight="1" x14ac:dyDescent="0.3">
      <c r="B6" s="109" t="s">
        <v>54</v>
      </c>
      <c r="C6" s="20">
        <v>100</v>
      </c>
      <c r="E6" s="98" t="str">
        <f>Despesas!C8</f>
        <v>G. Resid.</v>
      </c>
      <c r="F6" s="67">
        <f ca="1"/>
        <v>80</v>
      </c>
      <c r="H6" s="104" t="str">
        <f ca="1">PROPER(TEXT(TODAY(), "MMMM"))</f>
        <v>Setembro</v>
      </c>
      <c r="I6" s="105">
        <f ca="1">VLOOKUP(Relatório!H6,Resumo!$A$3:$I$14,3,FALSE)</f>
        <v>801</v>
      </c>
    </row>
    <row r="7" spans="2:9" ht="15" customHeight="1" x14ac:dyDescent="0.3">
      <c r="B7" s="109" t="s">
        <v>50</v>
      </c>
      <c r="C7" s="20">
        <v>49</v>
      </c>
      <c r="E7" s="98" t="str">
        <f>Despesas!C9</f>
        <v>Eletron e Jogos</v>
      </c>
      <c r="F7" s="67">
        <f ca="1"/>
        <v>20</v>
      </c>
      <c r="H7" s="104" t="str">
        <f ca="1">PROPER(TEXT(TODAY()+30, "MMMM"))</f>
        <v>Outubro</v>
      </c>
      <c r="I7" s="105">
        <f ca="1">VLOOKUP(Relatório!H7,Resumo!$A$3:$I$14,3,FALSE)</f>
        <v>801</v>
      </c>
    </row>
    <row r="8" spans="2:9" ht="15" customHeight="1" x14ac:dyDescent="0.3">
      <c r="B8" s="100" t="s">
        <v>56</v>
      </c>
      <c r="C8" s="110">
        <f>SUM(C5:C7)</f>
        <v>249</v>
      </c>
      <c r="E8" s="98" t="str">
        <f>Despesas!C10</f>
        <v>Cursos</v>
      </c>
      <c r="F8" s="67">
        <f ca="1"/>
        <v>30</v>
      </c>
    </row>
    <row r="9" spans="2:9" ht="15" customHeight="1" x14ac:dyDescent="0.3">
      <c r="B9" s="107"/>
      <c r="C9" s="108"/>
      <c r="E9" s="98" t="str">
        <f>Despesas!C11</f>
        <v>Farm. e Saúde.</v>
      </c>
      <c r="F9" s="67">
        <f ca="1"/>
        <v>40</v>
      </c>
      <c r="H9" s="95" t="s">
        <v>2</v>
      </c>
      <c r="I9" s="95" t="s">
        <v>47</v>
      </c>
    </row>
    <row r="10" spans="2:9" ht="15" customHeight="1" x14ac:dyDescent="0.3">
      <c r="B10" s="100" t="s">
        <v>57</v>
      </c>
      <c r="C10" s="110">
        <f ca="1">VLOOKUP(C4,Resumo!A3:I14,9,FALSE)</f>
        <v>249</v>
      </c>
      <c r="E10" s="98" t="str">
        <f>Despesas!C12</f>
        <v>Entret e Livros</v>
      </c>
      <c r="F10" s="67">
        <f ca="1"/>
        <v>80</v>
      </c>
      <c r="H10" s="104" t="str">
        <f ca="1">PROPER(TEXT(TODAY()-30, "MMMM"))</f>
        <v>Agosto</v>
      </c>
      <c r="I10" s="106">
        <f ca="1">VLOOKUP(Relatório!H10,Resumo!$A$3:$I$14,6,FALSE)</f>
        <v>925</v>
      </c>
    </row>
    <row r="11" spans="2:9" ht="15" customHeight="1" x14ac:dyDescent="0.3">
      <c r="E11" s="98" t="str">
        <f>Despesas!C13</f>
        <v>Rolê</v>
      </c>
      <c r="F11" s="67">
        <f ca="1"/>
        <v>100</v>
      </c>
      <c r="H11" s="104" t="str">
        <f ca="1">PROPER(TEXT(TODAY(), "MMMM"))</f>
        <v>Setembro</v>
      </c>
      <c r="I11" s="106">
        <f ca="1">VLOOKUP(Relatório!H11,Resumo!$A$3:$I$14,6,FALSE)</f>
        <v>600</v>
      </c>
    </row>
    <row r="12" spans="2:9" ht="15" customHeight="1" x14ac:dyDescent="0.3">
      <c r="B12" s="100" t="s">
        <v>58</v>
      </c>
      <c r="C12" s="99">
        <f ca="1">C8-C10</f>
        <v>0</v>
      </c>
      <c r="E12" s="98" t="str">
        <f>Despesas!C14</f>
        <v>Roupas</v>
      </c>
      <c r="F12" s="67">
        <f ca="1"/>
        <v>100</v>
      </c>
      <c r="H12" s="104" t="str">
        <f ca="1">PROPER(TEXT(TODAY()+30, "MMMM"))</f>
        <v>Outubro</v>
      </c>
      <c r="I12" s="106">
        <f ca="1">VLOOKUP(Relatório!H12,Resumo!$A$3:$I$14,6,FALSE)</f>
        <v>925</v>
      </c>
    </row>
    <row r="13" spans="2:9" hidden="1" x14ac:dyDescent="0.3">
      <c r="B13" s="44"/>
      <c r="E13" s="119" t="s">
        <v>19</v>
      </c>
      <c r="F13" s="67">
        <f ca="1"/>
        <v>75</v>
      </c>
      <c r="I13" s="70" t="e">
        <f>VLOOKUP(Relatório!H13,Resumo!$A$3:$I$14,6,FALSE)</f>
        <v>#N/A</v>
      </c>
    </row>
    <row r="14" spans="2:9" hidden="1" x14ac:dyDescent="0.3">
      <c r="B14" s="44"/>
      <c r="E14" s="119"/>
      <c r="F14" s="67">
        <f ca="1"/>
        <v>25</v>
      </c>
      <c r="I14" s="70" t="e">
        <f>VLOOKUP(Relatório!H14,Resumo!$A$3:$I$14,6,FALSE)</f>
        <v>#N/A</v>
      </c>
    </row>
    <row r="15" spans="2:9" hidden="1" x14ac:dyDescent="0.3">
      <c r="E15" s="119"/>
      <c r="F15" s="67">
        <f ca="1"/>
        <v>0</v>
      </c>
      <c r="I15" s="70" t="e">
        <f>VLOOKUP(Relatório!H15,Resumo!$A$3:$I$14,6,FALSE)</f>
        <v>#N/A</v>
      </c>
    </row>
    <row r="16" spans="2:9" hidden="1" x14ac:dyDescent="0.3">
      <c r="E16" s="119"/>
      <c r="F16" s="67">
        <f ca="1"/>
        <v>0</v>
      </c>
      <c r="I16" s="70" t="e">
        <f>VLOOKUP(Relatório!H16,Resumo!$A$3:$I$14,6,FALSE)</f>
        <v>#N/A</v>
      </c>
    </row>
    <row r="17" spans="2:9" ht="14.3" hidden="1" customHeight="1" x14ac:dyDescent="0.3">
      <c r="E17" s="119"/>
      <c r="F17" s="67">
        <f ca="1"/>
        <v>0</v>
      </c>
      <c r="I17" s="70" t="e">
        <f>VLOOKUP(Relatório!H17,Resumo!$A$3:$I$14,6,FALSE)</f>
        <v>#N/A</v>
      </c>
    </row>
    <row r="18" spans="2:9" ht="14.3" hidden="1" customHeight="1" x14ac:dyDescent="0.3">
      <c r="E18" s="119"/>
      <c r="F18" s="67">
        <f ca="1"/>
        <v>0</v>
      </c>
      <c r="I18" s="70" t="e">
        <f>VLOOKUP(Relatório!H18,Resumo!$A$3:$I$14,6,FALSE)</f>
        <v>#N/A</v>
      </c>
    </row>
    <row r="19" spans="2:9" x14ac:dyDescent="0.3">
      <c r="E19" s="102" t="s">
        <v>19</v>
      </c>
      <c r="F19" s="67">
        <f ca="1">SUM(F13:F18)</f>
        <v>100</v>
      </c>
    </row>
    <row r="20" spans="2:9" ht="15" customHeight="1" x14ac:dyDescent="0.3">
      <c r="B20" s="100" t="s">
        <v>25</v>
      </c>
      <c r="C20" s="99">
        <f>Resumo!I15</f>
        <v>102</v>
      </c>
      <c r="E20" s="71" t="s">
        <v>3</v>
      </c>
      <c r="F20" s="103">
        <f ca="1">SUM(_xlfn.ANCHORARRAY(F5))</f>
        <v>600</v>
      </c>
    </row>
    <row r="30" spans="2:9" x14ac:dyDescent="0.3">
      <c r="B30" s="49"/>
      <c r="C30" s="49"/>
    </row>
  </sheetData>
  <mergeCells count="2">
    <mergeCell ref="B3:C3"/>
    <mergeCell ref="E13:E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7"/>
      <c r="E1" s="27"/>
      <c r="F1" s="19"/>
      <c r="G1" s="19"/>
    </row>
    <row r="2" spans="2:13" ht="20" thickBot="1" x14ac:dyDescent="0.45">
      <c r="B2" s="19"/>
      <c r="C2" s="120" t="s">
        <v>44</v>
      </c>
      <c r="D2" s="121"/>
      <c r="E2" s="28"/>
      <c r="F2" s="120" t="s">
        <v>20</v>
      </c>
      <c r="G2" s="121"/>
      <c r="I2" s="9"/>
      <c r="J2" s="9"/>
      <c r="K2" s="9"/>
      <c r="L2" s="9"/>
    </row>
    <row r="3" spans="2:13" ht="19.25" x14ac:dyDescent="0.4">
      <c r="B3" s="19"/>
      <c r="C3" s="39" t="s">
        <v>29</v>
      </c>
      <c r="D3" s="40">
        <f>SUM(Receitas!C3:N8)</f>
        <v>12000</v>
      </c>
      <c r="E3" s="30"/>
      <c r="F3" s="41" t="str">
        <f>Despesas!C7</f>
        <v>Alimentação</v>
      </c>
      <c r="G3" s="42">
        <f>SUM(Despesas!D7,Despesas!G7,Despesas!J7,Despesas!M7,Despesas!P7,Despesas!S7,Despesas!V7,Despesas!Y7,Despesas!AB7,Despesas!AE7,Despesas!AH7,Despesas!AK7)</f>
        <v>1500</v>
      </c>
      <c r="I3" s="10"/>
      <c r="J3" s="11"/>
      <c r="K3" s="12"/>
      <c r="L3" s="13"/>
    </row>
    <row r="4" spans="2:13" ht="19.25" x14ac:dyDescent="0.4">
      <c r="B4" s="19"/>
      <c r="C4" s="18" t="s">
        <v>23</v>
      </c>
      <c r="D4" s="29">
        <f>SUM(Receitas!C13:N17)</f>
        <v>1320</v>
      </c>
      <c r="E4" s="30"/>
      <c r="F4" s="41" t="str">
        <f>Despesas!C8</f>
        <v>G. Resid.</v>
      </c>
      <c r="G4" s="42">
        <f>SUM(Despesas!D8,Despesas!G8,Despesas!J8,Despesas!M8,Despesas!P8,Despesas!S8,Despesas!V8,Despesas!Y8,Despesas!AB8,Despesas!AE8,Despesas!AH8,Despesas!AK8)</f>
        <v>990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9">
        <f>SUM(Receitas!C3:N8)-SUM(Receitas!C10:N11)-SUM(Receitas!C13:N17)</f>
        <v>9252</v>
      </c>
      <c r="E5" s="30"/>
      <c r="F5" s="41" t="str">
        <f>Despesas!C9</f>
        <v>Eletron e Jogos</v>
      </c>
      <c r="G5" s="42">
        <f>SUM(Despesas!D9,Despesas!G9,Despesas!J9,Despesas!M9,Despesas!P9,Despesas!S9,Despesas!V9,Despesas!Y9,Despesas!AB9,Despesas!AE9,Despesas!AH9,Despesas!AK9)</f>
        <v>270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9">
        <f>SUM(Despesas!D7:D14,Despesas!G7:G14,Despesas!J7:J14,Despesas!M7:M14,Despesas!P7:P14,Despesas!S7:S14,Despesas!V7:V14,Despesas!Y7:Y14,Despesas!AB7:AB14,Despesas!AE7:AE14,Despesas!AH7:AH14,Despesas!AK7:AK14)</f>
        <v>8400</v>
      </c>
      <c r="E6" s="30"/>
      <c r="F6" s="41" t="str">
        <f>Despesas!C10</f>
        <v>Cursos</v>
      </c>
      <c r="G6" s="42">
        <f>SUM(Despesas!D10,Despesas!G10,Despesas!J10,Despesas!M10,Despesas!P10,Despesas!S10,Despesas!V10,Despesas!Y10,Despesas!AB10,Despesas!AE10,Despesas!AH10,Despesas!AK10)</f>
        <v>360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9">
        <f>SUM(Despesas!D15:D20,Despesas!G15:G20,Despesas!J15:J20,Despesas!M15:M20,Despesas!P15:P20,Despesas!S15:S20,Despesas!V15:V20,Despesas!Y15:Y20,Despesas!AB15:AB20,Despesas!AE15:AE20,Despesas!AH15:AH20,Despesas!AK15:AK20)</f>
        <v>750</v>
      </c>
      <c r="E7" s="30"/>
      <c r="F7" s="41" t="str">
        <f>Despesas!C11</f>
        <v>Farm. e Saúde.</v>
      </c>
      <c r="G7" s="42">
        <f>SUM(Despesas!D11,Despesas!G11,Despesas!J11,Despesas!M11,Despesas!P11,Despesas!S11,Despesas!V11,Despesas!Y11,Despesas!AB11,Despesas!AE11,Despesas!AH11,Despesas!AK11)</f>
        <v>720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9">
        <f>SUM(D6:D7)</f>
        <v>9150</v>
      </c>
      <c r="E8" s="30"/>
      <c r="F8" s="41" t="str">
        <f>Despesas!C12</f>
        <v>Entret e Livros</v>
      </c>
      <c r="G8" s="42">
        <f>SUM(Despesas!D12,Despesas!G12,Despesas!J12,Despesas!M12,Despesas!P12,Despesas!S12,Despesas!V12,Despesas!Y12,Despesas!AB12,Despesas!AE12,Despesas!AH12,Despesas!AK12)</f>
        <v>960</v>
      </c>
      <c r="I8" s="10"/>
      <c r="J8" s="11"/>
      <c r="K8" s="13"/>
      <c r="L8" s="13"/>
    </row>
    <row r="9" spans="2:13" ht="19.25" x14ac:dyDescent="0.4">
      <c r="B9" s="19"/>
      <c r="C9" s="18" t="s">
        <v>25</v>
      </c>
      <c r="D9" s="31">
        <f>Despesas!AK4</f>
        <v>102</v>
      </c>
      <c r="E9" s="32"/>
      <c r="F9" s="41" t="str">
        <f>Despesas!C13</f>
        <v>Rolê</v>
      </c>
      <c r="G9" s="42">
        <f>SUM(Despesas!D13,Despesas!G13,Despesas!J13,Despesas!M13,Despesas!P13,Despesas!S13,Despesas!V13,Despesas!Y13,Despesas!AB13,Despesas!AE13,Despesas!AH13,Despesas!AK13)</f>
        <v>2400</v>
      </c>
      <c r="I9" s="10"/>
      <c r="J9" s="11"/>
      <c r="K9" s="13"/>
      <c r="L9" s="13"/>
    </row>
    <row r="10" spans="2:13" ht="19.25" x14ac:dyDescent="0.4">
      <c r="B10" s="19"/>
      <c r="C10" s="18" t="s">
        <v>22</v>
      </c>
      <c r="D10" s="31">
        <f>SUM(Receitas!C11:N11)</f>
        <v>360</v>
      </c>
      <c r="E10" s="32"/>
      <c r="F10" s="41" t="str">
        <f>Despesas!C14</f>
        <v>Roupas</v>
      </c>
      <c r="G10" s="42">
        <f>SUM(Despesas!D14,Despesas!G14,Despesas!J14,Despesas!M14,Despesas!P14,Despesas!S14,Despesas!V14,Despesas!Y14,Despesas!AB14,Despesas!AE14,Despesas!AH14,Despesas!AK14)</f>
        <v>1200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2"/>
      <c r="E11" s="32"/>
      <c r="F11" s="18" t="s">
        <v>3</v>
      </c>
      <c r="G11" s="35">
        <f>SUM(G3:G10)</f>
        <v>8400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Receitas</vt:lpstr>
      <vt:lpstr>Despesas</vt:lpstr>
      <vt:lpstr>Resumo</vt:lpstr>
      <vt:lpstr>Relatório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2023-09-03T14:58:36Z</dcterms:modified>
</cp:coreProperties>
</file>