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E7DEE995-11D1-4C82-8592-6F255D7183BD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Net Salary" sheetId="8" r:id="rId1"/>
    <sheet name="Expenses" sheetId="1" r:id="rId2"/>
    <sheet name="Resume" sheetId="2" r:id="rId3"/>
    <sheet name="Report" sheetId="11" r:id="rId4"/>
    <sheet name="Annual Result" sheetId="9" state="hidden" r:id="rId5"/>
  </sheets>
  <definedNames>
    <definedName name="_xlnm._FilterDatabase" localSheetId="4" hidden="1">'Annual Result'!$G$2:$L$2</definedName>
    <definedName name="Z_12641207_4FA9_4498_AEA1_9BC1962A4F9A_.wvu.Rows" localSheetId="1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1" l="1"/>
  <c r="AJ9" i="1"/>
  <c r="AJ10" i="1"/>
  <c r="AJ11" i="1"/>
  <c r="AJ12" i="1"/>
  <c r="AJ13" i="1"/>
  <c r="AJ14" i="1"/>
  <c r="AJ7" i="1"/>
  <c r="AG8" i="1"/>
  <c r="AG9" i="1"/>
  <c r="AG10" i="1"/>
  <c r="AG11" i="1"/>
  <c r="AG12" i="1"/>
  <c r="AG13" i="1"/>
  <c r="AG14" i="1"/>
  <c r="AG7" i="1"/>
  <c r="AD8" i="1"/>
  <c r="AD9" i="1"/>
  <c r="AD10" i="1"/>
  <c r="AD11" i="1"/>
  <c r="AD12" i="1"/>
  <c r="AD13" i="1"/>
  <c r="AD14" i="1"/>
  <c r="AD7" i="1"/>
  <c r="AA8" i="1"/>
  <c r="AA9" i="1"/>
  <c r="AA10" i="1"/>
  <c r="AA11" i="1"/>
  <c r="AA12" i="1"/>
  <c r="AA13" i="1"/>
  <c r="AA14" i="1"/>
  <c r="AA7" i="1"/>
  <c r="X8" i="1"/>
  <c r="X9" i="1"/>
  <c r="X10" i="1"/>
  <c r="X11" i="1"/>
  <c r="X12" i="1"/>
  <c r="X13" i="1"/>
  <c r="X14" i="1"/>
  <c r="X7" i="1"/>
  <c r="U8" i="1"/>
  <c r="U9" i="1"/>
  <c r="U10" i="1"/>
  <c r="U11" i="1"/>
  <c r="U12" i="1"/>
  <c r="U13" i="1"/>
  <c r="U14" i="1"/>
  <c r="U7" i="1"/>
  <c r="R8" i="1"/>
  <c r="R9" i="1"/>
  <c r="R10" i="1"/>
  <c r="R11" i="1"/>
  <c r="R12" i="1"/>
  <c r="R13" i="1"/>
  <c r="R14" i="1"/>
  <c r="R7" i="1"/>
  <c r="O8" i="1"/>
  <c r="O9" i="1"/>
  <c r="O10" i="1"/>
  <c r="O11" i="1"/>
  <c r="O12" i="1"/>
  <c r="O13" i="1"/>
  <c r="O14" i="1"/>
  <c r="O7" i="1"/>
  <c r="L8" i="1"/>
  <c r="L9" i="1"/>
  <c r="L10" i="1"/>
  <c r="L11" i="1"/>
  <c r="L12" i="1"/>
  <c r="L13" i="1"/>
  <c r="L14" i="1"/>
  <c r="L7" i="1"/>
  <c r="I8" i="1"/>
  <c r="I9" i="1"/>
  <c r="I10" i="1"/>
  <c r="I11" i="1"/>
  <c r="I12" i="1"/>
  <c r="I13" i="1"/>
  <c r="I14" i="1"/>
  <c r="I7" i="1"/>
  <c r="F8" i="1"/>
  <c r="F9" i="1"/>
  <c r="F10" i="1"/>
  <c r="F11" i="1"/>
  <c r="F12" i="1"/>
  <c r="F13" i="1"/>
  <c r="F14" i="1"/>
  <c r="F7" i="1"/>
  <c r="N19" i="8"/>
  <c r="H19" i="8"/>
  <c r="F19" i="8"/>
  <c r="C19" i="8"/>
  <c r="D19" i="8"/>
  <c r="E19" i="8"/>
  <c r="G19" i="8"/>
  <c r="I19" i="8"/>
  <c r="J19" i="8"/>
  <c r="K19" i="8"/>
  <c r="L19" i="8"/>
  <c r="M19" i="8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D7" i="2" l="1"/>
  <c r="G10" i="9"/>
  <c r="D4" i="2"/>
  <c r="D6" i="2"/>
  <c r="D8" i="2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G9" i="9"/>
  <c r="G8" i="9"/>
  <c r="G6" i="9"/>
  <c r="G5" i="9"/>
  <c r="G4" i="9"/>
  <c r="D3" i="9"/>
  <c r="C21" i="1"/>
  <c r="G3" i="9" l="1"/>
  <c r="G11" i="9" s="1"/>
  <c r="J3" i="1"/>
  <c r="G3" i="1"/>
  <c r="D7" i="9"/>
  <c r="D14" i="2"/>
  <c r="D11" i="2"/>
  <c r="D10" i="2"/>
  <c r="D9" i="2"/>
  <c r="D13" i="2"/>
  <c r="D12" i="2"/>
  <c r="D4" i="9"/>
  <c r="M3" i="1"/>
  <c r="L21" i="1"/>
  <c r="F21" i="1"/>
  <c r="D6" i="9"/>
  <c r="AB3" i="1" l="1"/>
  <c r="C14" i="2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I10" i="11" s="1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9" i="11" s="1"/>
  <c r="C11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<sst xmlns="http://schemas.openxmlformats.org/spreadsheetml/2006/main" count="128" uniqueCount="64">
  <si>
    <t>Total</t>
  </si>
  <si>
    <t xml:space="preserve">Total </t>
  </si>
  <si>
    <t>Despesas Gerais</t>
  </si>
  <si>
    <t>Descrição</t>
  </si>
  <si>
    <t>Valor</t>
  </si>
  <si>
    <t>1º Sem.</t>
  </si>
  <si>
    <t>2º Sem.</t>
  </si>
  <si>
    <t>Invest. 2</t>
  </si>
  <si>
    <t>Invest. 1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</si>
  <si>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</si>
  <si>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</si>
  <si>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</si>
  <si>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</si>
  <si>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</si>
  <si>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</si>
  <si>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</si>
  <si>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</si>
  <si>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</si>
  <si>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</si>
  <si>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</si>
  <si>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</si>
  <si>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Incm.</t>
  </si>
  <si>
    <t>Salary</t>
  </si>
  <si>
    <t>Investment</t>
  </si>
  <si>
    <t>Disc.</t>
  </si>
  <si>
    <t>Taxes</t>
  </si>
  <si>
    <t>Months</t>
  </si>
  <si>
    <t>Net Salary</t>
  </si>
  <si>
    <t>Balance</t>
  </si>
  <si>
    <t>Fixed Expenses</t>
  </si>
  <si>
    <t>General Expenses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</si>
  <si>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</si>
  <si>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</si>
  <si>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</si>
  <si>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</si>
  <si>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</si>
  <si>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</si>
  <si>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</si>
  <si>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</si>
  <si>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Gift</t>
  </si>
  <si>
    <t>Bike</t>
  </si>
  <si>
    <t>Description</t>
  </si>
  <si>
    <t>Amount</t>
  </si>
  <si>
    <t>Hair</t>
  </si>
  <si>
    <t>Report</t>
  </si>
  <si>
    <t>Month</t>
  </si>
  <si>
    <t>Bank 1</t>
  </si>
  <si>
    <t>Bank 2</t>
  </si>
  <si>
    <t>Wallet</t>
  </si>
  <si>
    <t>Real Balance</t>
  </si>
  <si>
    <t>Sheet Balance</t>
  </si>
  <si>
    <t>Real vs Sheet</t>
  </si>
  <si>
    <t>Annual Balance</t>
  </si>
  <si>
    <t>Expenses</t>
  </si>
  <si>
    <t>Investments</t>
  </si>
  <si>
    <t>Blc. Month</t>
  </si>
  <si>
    <t>Blc. Accum.</t>
  </si>
  <si>
    <t>Average</t>
  </si>
  <si>
    <t>Gross Salary</t>
  </si>
  <si>
    <t>Discounts</t>
  </si>
  <si>
    <t>Fixed Exp.</t>
  </si>
  <si>
    <t>General Exp.</t>
  </si>
  <si>
    <t>Total Exp.</t>
  </si>
  <si>
    <t>Balance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</si>
</sst>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m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0" fontId="8" fillId="2" borderId="4" xfId="0" applyFont="1" applyFill="1" applyBorder="1"/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44" fontId="10" fillId="4" borderId="1" xfId="1" applyFont="1" applyFill="1" applyBorder="1" applyAlignment="1">
      <alignment horizontal="center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44" fontId="10" fillId="4" borderId="1" xfId="1" applyFont="1" applyFill="1" applyBorder="1" applyAlignment="1"/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44" fontId="10" fillId="4" borderId="0" xfId="1" applyFont="1" applyFill="1" applyBorder="1"/>
    <xf numFmtId="0" fontId="11" fillId="4" borderId="0" xfId="0" applyFont="1" applyFill="1" applyAlignment="1">
      <alignment vertical="center"/>
    </xf>
    <xf numFmtId="0" fontId="9" fillId="4" borderId="0" xfId="0" applyFont="1" applyFill="1"/>
    <xf numFmtId="44" fontId="9" fillId="4" borderId="0" xfId="0" applyNumberFormat="1" applyFont="1" applyFill="1"/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0" fontId="9" fillId="3" borderId="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center" vertical="center" textRotation="255"/>
    </xf>
    <xf numFmtId="0" fontId="11" fillId="2" borderId="0" xfId="1" applyNumberFormat="1" applyFont="1" applyFill="1" applyBorder="1"/>
    <xf numFmtId="165" fontId="11" fillId="2" borderId="5" xfId="1" applyNumberFormat="1" applyFont="1" applyFill="1" applyBorder="1"/>
    <xf numFmtId="0" fontId="3" fillId="0" borderId="1" xfId="0" applyFont="1" applyBorder="1"/>
    <xf numFmtId="0" fontId="3" fillId="2" borderId="21" xfId="0" applyFont="1" applyFill="1" applyBorder="1"/>
    <xf numFmtId="165" fontId="2" fillId="2" borderId="1" xfId="1" applyNumberFormat="1" applyFont="1" applyFill="1" applyBorder="1"/>
    <xf numFmtId="165" fontId="2" fillId="2" borderId="1" xfId="0" applyNumberFormat="1" applyFont="1" applyFill="1" applyBorder="1"/>
    <xf numFmtId="165" fontId="4" fillId="3" borderId="1" xfId="1" applyNumberFormat="1" applyFont="1" applyFill="1" applyBorder="1"/>
    <xf numFmtId="165" fontId="11" fillId="2" borderId="1" xfId="1" applyNumberFormat="1" applyFont="1" applyFill="1" applyBorder="1"/>
    <xf numFmtId="165" fontId="11" fillId="2" borderId="1" xfId="1" applyNumberFormat="1" applyFont="1" applyFill="1" applyBorder="1" applyAlignment="1">
      <alignment horizontal="left"/>
    </xf>
    <xf numFmtId="165" fontId="11" fillId="2" borderId="0" xfId="1" applyNumberFormat="1" applyFont="1" applyFill="1" applyBorder="1" applyAlignment="1"/>
    <xf numFmtId="165" fontId="10" fillId="2" borderId="14" xfId="0" applyNumberFormat="1" applyFont="1" applyFill="1" applyBorder="1" applyAlignment="1">
      <alignment horizontal="center"/>
    </xf>
    <xf numFmtId="165" fontId="10" fillId="2" borderId="15" xfId="1" applyNumberFormat="1" applyFont="1" applyFill="1" applyBorder="1" applyAlignment="1">
      <alignment horizontal="center"/>
    </xf>
    <xf numFmtId="165" fontId="10" fillId="2" borderId="14" xfId="1" applyNumberFormat="1" applyFont="1" applyFill="1" applyBorder="1" applyAlignment="1">
      <alignment horizontal="center"/>
    </xf>
    <xf numFmtId="165" fontId="10" fillId="2" borderId="15" xfId="0" applyNumberFormat="1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center"/>
    </xf>
    <xf numFmtId="165" fontId="10" fillId="2" borderId="3" xfId="0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/>
    <xf numFmtId="165" fontId="10" fillId="2" borderId="8" xfId="0" applyNumberFormat="1" applyFont="1" applyFill="1" applyBorder="1"/>
    <xf numFmtId="165" fontId="10" fillId="2" borderId="9" xfId="0" applyNumberFormat="1" applyFont="1" applyFill="1" applyBorder="1"/>
    <xf numFmtId="165" fontId="10" fillId="2" borderId="3" xfId="1" applyNumberFormat="1" applyFont="1" applyFill="1" applyBorder="1" applyAlignment="1">
      <alignment horizontal="center"/>
    </xf>
    <xf numFmtId="165" fontId="7" fillId="2" borderId="4" xfId="1" applyNumberFormat="1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5" fontId="11" fillId="2" borderId="15" xfId="1" applyNumberFormat="1" applyFont="1" applyFill="1" applyBorder="1"/>
    <xf numFmtId="165" fontId="11" fillId="2" borderId="3" xfId="1" applyNumberFormat="1" applyFont="1" applyFill="1" applyBorder="1" applyAlignment="1">
      <alignment vertical="center"/>
    </xf>
    <xf numFmtId="165" fontId="11" fillId="2" borderId="13" xfId="1" applyNumberFormat="1" applyFont="1" applyFill="1" applyBorder="1" applyAlignment="1">
      <alignment vertical="center"/>
    </xf>
    <xf numFmtId="44" fontId="9" fillId="3" borderId="16" xfId="1" applyFont="1" applyFill="1" applyBorder="1" applyAlignment="1">
      <alignment vertical="center" textRotation="255"/>
    </xf>
    <xf numFmtId="44" fontId="9" fillId="3" borderId="17" xfId="1" applyFont="1" applyFill="1" applyBorder="1" applyAlignment="1">
      <alignment vertical="center" textRotation="255"/>
    </xf>
    <xf numFmtId="44" fontId="9" fillId="3" borderId="18" xfId="1" applyFont="1" applyFill="1" applyBorder="1" applyAlignment="1">
      <alignment vertical="center" textRotation="255"/>
    </xf>
    <xf numFmtId="44" fontId="9" fillId="3" borderId="10" xfId="1" applyFont="1" applyFill="1" applyBorder="1" applyAlignment="1">
      <alignment horizontal="center" vertical="center"/>
    </xf>
    <xf numFmtId="44" fontId="9" fillId="3" borderId="6" xfId="1" applyFont="1" applyFill="1" applyBorder="1" applyAlignment="1">
      <alignment horizontal="center" vertical="center"/>
    </xf>
    <xf numFmtId="44" fontId="9" fillId="3" borderId="19" xfId="1" applyFont="1" applyFill="1" applyBorder="1" applyAlignment="1">
      <alignment horizontal="center" vertical="center"/>
    </xf>
    <xf numFmtId="44" fontId="9" fillId="3" borderId="20" xfId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44" fontId="9" fillId="3" borderId="16" xfId="1" applyFont="1" applyFill="1" applyBorder="1" applyAlignment="1">
      <alignment horizontal="center" vertical="top" textRotation="255"/>
    </xf>
    <xf numFmtId="44" fontId="9" fillId="3" borderId="17" xfId="1" applyFont="1" applyFill="1" applyBorder="1" applyAlignment="1">
      <alignment horizontal="center" vertical="top" textRotation="255"/>
    </xf>
    <xf numFmtId="44" fontId="9" fillId="3" borderId="18" xfId="1" applyFont="1" applyFill="1" applyBorder="1" applyAlignment="1">
      <alignment horizontal="center" vertical="top" textRotation="255"/>
    </xf>
    <xf numFmtId="0" fontId="14" fillId="3" borderId="1" xfId="1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Report!$F$3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Report!$E$4:$E$18</c:f>
              <c:strCache>
                <c:ptCount val="9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  <c:pt idx="8">
                  <c:v>Despesas Gerais</c:v>
                </c:pt>
              </c:strCache>
            </c:strRef>
          </c:cat>
          <c:val>
            <c:numRef>
              <c:f>Report!$F$4:$F$18</c:f>
              <c:numCache>
                <c:formatCode>_("R$"* #,##0.00_);_("R$"* \(#,##0.00\);_("R$"* "-"??_);_(@_)</c:formatCode>
                <c:ptCount val="9"/>
                <c:pt idx="0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Report!$I$3</c:f>
              <c:strCache>
                <c:ptCount val="1"/>
                <c:pt idx="0">
                  <c:v>Net Salary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Report!$H$4:$H$6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Report!$I$4:$I$6</c:f>
              <c:numCache>
                <c:formatCode>_("R$"* #,##0.00_);_("R$"* \(#,##0.00\);_("R$"* "-"??_);_(@_)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Report!$I$8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Report!$H$9:$H$11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Report!$I$9:$I$11</c:f>
              <c:numCache>
                <c:formatCode>_("R$"* #,##0.00_);_("R$"* \(#,##0.00\);_("R$"* "-"??_);_(@_)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Result'!$C$2:$C$10</c15:sqref>
                  </c15:fullRef>
                </c:ext>
              </c:extLst>
              <c:f>('Annual Result'!$C$3:$C$7,'Annual Result'!$C$10)</c:f>
              <c:strCache>
                <c:ptCount val="6"/>
                <c:pt idx="0">
                  <c:v>Gross Salary</c:v>
                </c:pt>
                <c:pt idx="1">
                  <c:v>Discounts</c:v>
                </c:pt>
                <c:pt idx="2">
                  <c:v>Net Salary</c:v>
                </c:pt>
                <c:pt idx="3">
                  <c:v>Fixed Exp.</c:v>
                </c:pt>
                <c:pt idx="4">
                  <c:v>General Exp.</c:v>
                </c:pt>
                <c:pt idx="5">
                  <c:v>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Result'!$D$2:$D$10</c15:sqref>
                  </c15:fullRef>
                </c:ext>
              </c:extLst>
              <c:f>('Annual Result'!$D$3:$D$7,'Annual Result'!$D$10)</c:f>
              <c:numCache>
                <c:formatCode>_-[$$-409]* #,##0.00_ ;_-[$$-409]* \-#,##0.00\ ;_-[$$-409]* "-"??_ ;_-@_ </c:formatCode>
                <c:ptCount val="6"/>
                <c:pt idx="0">
                  <c:v>14400</c:v>
                </c:pt>
                <c:pt idx="1">
                  <c:v>180</c:v>
                </c:pt>
                <c:pt idx="2">
                  <c:v>13330</c:v>
                </c:pt>
                <c:pt idx="3">
                  <c:v>8400</c:v>
                </c:pt>
                <c:pt idx="4">
                  <c:v>235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Result'!$F$2:$F$11</c15:sqref>
                  </c15:fullRef>
                </c:ext>
              </c:extLst>
              <c:f>'Annual Result'!$F$3:$F$10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Result'!$G$2:$G$11</c15:sqref>
                  </c15:fullRef>
                </c:ext>
              </c:extLst>
              <c:f>'Annual Result'!$G$3:$G$10</c:f>
              <c:numCache>
                <c:formatCode>_-[$$-409]* #,##0.00_ ;_-[$$-409]* \-#,##0.00\ ;_-[$$-409]* "-"??_ ;_-@_ 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10289</xdr:rowOff>
    </xdr:from>
    <xdr:to>
      <xdr:col>10</xdr:col>
      <xdr:colOff>0</xdr:colOff>
      <xdr:row>34</xdr:row>
      <xdr:rowOff>174897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443300</xdr:colOff>
      <xdr:row>1</xdr:row>
      <xdr:rowOff>9529</xdr:rowOff>
    </xdr:from>
    <xdr:to>
      <xdr:col>10</xdr:col>
      <xdr:colOff>0</xdr:colOff>
      <xdr:row>19</xdr:row>
      <xdr:rowOff>3356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131119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6241</xdr:rowOff>
    </xdr:from>
    <xdr:to>
      <xdr:col>9</xdr:col>
      <xdr:colOff>143030</xdr:colOff>
      <xdr:row>14</xdr:row>
      <xdr:rowOff>131118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thickBot="1" x14ac:dyDescent="0.3">
      <c r="B2" s="29"/>
      <c r="C2" s="28" t="s">
        <v>9</v>
      </c>
      <c r="D2" s="28" t="s">
        <v>10</v>
      </c>
      <c r="E2" s="28" t="s">
        <v>11</v>
      </c>
      <c r="F2" s="28" t="s">
        <v>12</v>
      </c>
      <c r="G2" s="28" t="s">
        <v>13</v>
      </c>
      <c r="H2" s="28" t="s">
        <v>14</v>
      </c>
      <c r="I2" s="28" t="s">
        <v>15</v>
      </c>
      <c r="J2" s="28" t="s">
        <v>16</v>
      </c>
      <c r="K2" s="28" t="s">
        <v>17</v>
      </c>
      <c r="L2" s="28" t="s">
        <v>18</v>
      </c>
      <c r="M2" s="28" t="s">
        <v>19</v>
      </c>
      <c r="N2" s="28" t="s">
        <v>20</v>
      </c>
    </row>
    <row r="3" spans="1:14" ht="18" customHeight="1" x14ac:dyDescent="0.3">
      <c r="A3" s="116" t="s">
        <v>21</v>
      </c>
      <c r="B3" s="26" t="s">
        <v>22</v>
      </c>
      <c r="C3" s="94">
        <v>1200</v>
      </c>
      <c r="D3" s="94">
        <v>1200</v>
      </c>
      <c r="E3" s="94">
        <v>1200</v>
      </c>
      <c r="F3" s="94">
        <v>1200</v>
      </c>
      <c r="G3" s="94">
        <v>1200</v>
      </c>
      <c r="H3" s="94">
        <v>1200</v>
      </c>
      <c r="I3" s="94">
        <v>1200</v>
      </c>
      <c r="J3" s="94">
        <v>1200</v>
      </c>
      <c r="K3" s="94">
        <v>1200</v>
      </c>
      <c r="L3" s="94">
        <v>1200</v>
      </c>
      <c r="M3" s="94">
        <v>1200</v>
      </c>
      <c r="N3" s="94">
        <v>1200</v>
      </c>
    </row>
    <row r="4" spans="1:14" ht="18" customHeight="1" x14ac:dyDescent="0.3">
      <c r="A4" s="117"/>
      <c r="B4" s="26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4" ht="18" customHeight="1" x14ac:dyDescent="0.3">
      <c r="A5" s="117"/>
      <c r="B5" s="26"/>
      <c r="C5" s="94"/>
      <c r="D5" s="94"/>
      <c r="E5" s="94"/>
      <c r="F5" s="95"/>
      <c r="G5" s="94"/>
      <c r="H5" s="94"/>
      <c r="I5" s="94"/>
      <c r="J5" s="94"/>
      <c r="K5" s="94"/>
      <c r="L5" s="94"/>
      <c r="M5" s="94"/>
      <c r="N5" s="94"/>
    </row>
    <row r="6" spans="1:14" ht="18" customHeight="1" x14ac:dyDescent="0.3">
      <c r="A6" s="117"/>
      <c r="B6" s="26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</row>
    <row r="7" spans="1:14" ht="18" customHeight="1" x14ac:dyDescent="0.3">
      <c r="A7" s="117"/>
      <c r="B7" s="26"/>
      <c r="C7" s="94"/>
      <c r="D7" s="94"/>
      <c r="E7" s="94"/>
      <c r="F7" s="95"/>
      <c r="G7" s="94"/>
      <c r="H7" s="94"/>
      <c r="I7" s="94"/>
      <c r="J7" s="94"/>
      <c r="K7" s="94"/>
      <c r="L7" s="94"/>
      <c r="M7" s="94"/>
      <c r="N7" s="94"/>
    </row>
    <row r="8" spans="1:14" ht="18" customHeight="1" thickBot="1" x14ac:dyDescent="0.35">
      <c r="A8" s="118"/>
      <c r="B8" s="26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</row>
    <row r="9" spans="1:14" ht="15" customHeight="1" thickBot="1" x14ac:dyDescent="0.35">
      <c r="A9" s="86"/>
      <c r="B9" s="20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</row>
    <row r="10" spans="1:14" ht="18" customHeight="1" x14ac:dyDescent="0.3">
      <c r="A10" s="119" t="s">
        <v>8</v>
      </c>
      <c r="B10" s="120"/>
      <c r="C10" s="88">
        <v>50</v>
      </c>
      <c r="D10" s="88">
        <v>60</v>
      </c>
      <c r="E10" s="88">
        <v>50</v>
      </c>
      <c r="F10" s="88">
        <v>30</v>
      </c>
      <c r="G10" s="88">
        <v>50</v>
      </c>
      <c r="H10" s="88">
        <v>30</v>
      </c>
      <c r="I10" s="88">
        <v>100</v>
      </c>
      <c r="J10" s="88">
        <v>30</v>
      </c>
      <c r="K10" s="88">
        <v>10</v>
      </c>
      <c r="L10" s="88">
        <v>50</v>
      </c>
      <c r="M10" s="88">
        <v>50</v>
      </c>
      <c r="N10" s="88">
        <v>0</v>
      </c>
    </row>
    <row r="11" spans="1:14" ht="18" customHeight="1" thickBot="1" x14ac:dyDescent="0.35">
      <c r="A11" s="121" t="s">
        <v>7</v>
      </c>
      <c r="B11" s="122"/>
      <c r="C11" s="88">
        <v>0</v>
      </c>
      <c r="D11" s="88">
        <v>20</v>
      </c>
      <c r="E11" s="88">
        <v>30</v>
      </c>
      <c r="F11" s="88">
        <v>50</v>
      </c>
      <c r="G11" s="88">
        <v>30</v>
      </c>
      <c r="H11" s="88">
        <v>30</v>
      </c>
      <c r="I11" s="88">
        <v>50</v>
      </c>
      <c r="J11" s="88">
        <v>100</v>
      </c>
      <c r="K11" s="88">
        <v>40</v>
      </c>
      <c r="L11" s="88">
        <v>10</v>
      </c>
      <c r="M11" s="88">
        <v>10</v>
      </c>
      <c r="N11" s="88">
        <v>10</v>
      </c>
    </row>
    <row r="12" spans="1:14" ht="15" customHeight="1" thickBot="1" x14ac:dyDescent="0.35">
      <c r="B12" s="21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</row>
    <row r="13" spans="1:14" ht="18" customHeight="1" x14ac:dyDescent="0.3">
      <c r="A13" s="125" t="s">
        <v>24</v>
      </c>
      <c r="B13" s="27" t="s">
        <v>25</v>
      </c>
      <c r="C13" s="94">
        <v>15</v>
      </c>
      <c r="D13" s="94">
        <v>15</v>
      </c>
      <c r="E13" s="94">
        <v>15</v>
      </c>
      <c r="F13" s="94">
        <v>15</v>
      </c>
      <c r="G13" s="94">
        <v>15</v>
      </c>
      <c r="H13" s="94">
        <v>15</v>
      </c>
      <c r="I13" s="94">
        <v>15</v>
      </c>
      <c r="J13" s="94">
        <v>15</v>
      </c>
      <c r="K13" s="94">
        <v>15</v>
      </c>
      <c r="L13" s="94">
        <v>15</v>
      </c>
      <c r="M13" s="94">
        <v>15</v>
      </c>
      <c r="N13" s="94">
        <v>15</v>
      </c>
    </row>
    <row r="14" spans="1:14" ht="18" customHeight="1" x14ac:dyDescent="0.3">
      <c r="A14" s="126"/>
      <c r="B14" s="27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</row>
    <row r="15" spans="1:14" ht="18" customHeight="1" x14ac:dyDescent="0.3">
      <c r="A15" s="126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</row>
    <row r="16" spans="1:14" ht="18" customHeight="1" x14ac:dyDescent="0.3">
      <c r="A16" s="126"/>
      <c r="B16" s="27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</row>
    <row r="17" spans="1:14" ht="18" customHeight="1" thickBot="1" x14ac:dyDescent="0.35">
      <c r="A17" s="127"/>
      <c r="B17" s="27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18" customHeight="1" thickBot="1" x14ac:dyDescent="0.35">
      <c r="A18" s="86"/>
      <c r="B18" s="20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1:14" s="6" customFormat="1" ht="18" customHeight="1" thickBot="1" x14ac:dyDescent="0.35">
      <c r="A19" s="123" t="s">
        <v>0</v>
      </c>
      <c r="B19" s="124"/>
      <c r="C19" s="88">
        <f>SUM(C3:C8)-SUM(C10:C11)-SUM(C13:C17)</f>
        <v>1135</v>
      </c>
      <c r="D19" s="88">
        <f t="shared" ref="D19:M19" si="0">SUM(D3:D8)-SUM(D10:D11)-SUM(D13:D17)</f>
        <v>1105</v>
      </c>
      <c r="E19" s="88">
        <f t="shared" si="0"/>
        <v>1105</v>
      </c>
      <c r="F19" s="88">
        <f>SUM(F3:F8)-SUM(F10:F11)-SUM(F13:F17)</f>
        <v>1105</v>
      </c>
      <c r="G19" s="88">
        <f t="shared" si="0"/>
        <v>1105</v>
      </c>
      <c r="H19" s="88">
        <f>SUM(H3:H8)-SUM(H10:H11)-SUM(H13:H17)</f>
        <v>1125</v>
      </c>
      <c r="I19" s="88">
        <f t="shared" si="0"/>
        <v>1035</v>
      </c>
      <c r="J19" s="88">
        <f t="shared" si="0"/>
        <v>1055</v>
      </c>
      <c r="K19" s="88">
        <f t="shared" si="0"/>
        <v>1135</v>
      </c>
      <c r="L19" s="88">
        <f t="shared" si="0"/>
        <v>1125</v>
      </c>
      <c r="M19" s="88">
        <f t="shared" si="0"/>
        <v>1125</v>
      </c>
      <c r="N19" s="88">
        <f>SUM(N3:N8)-SUM(N10:N11)-SUM(N13:N17)</f>
        <v>1175</v>
      </c>
    </row>
    <row r="20" spans="1:14" ht="15" customHeight="1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16" sqref="C16"/>
    </sheetView>
  </sheetViews>
  <sheetFormatPr defaultRowHeight="14.3" x14ac:dyDescent="0.25"/>
  <cols>
    <col min="1" max="1" width="15" style="6" customWidth="1"/>
    <col min="2" max="2" width="6.5703125" style="6" customWidth="1"/>
    <col min="3" max="4" width="15.7109375" style="6" customWidth="1"/>
    <col min="5" max="5" width="6.5703125" style="6" customWidth="1"/>
    <col min="6" max="6" width="15.7109375" style="43" customWidth="1"/>
    <col min="7" max="7" width="15.7109375" style="6" customWidth="1"/>
    <col min="8" max="8" width="6.42578125" style="6" customWidth="1"/>
    <col min="9" max="10" width="15.7109375" style="6" customWidth="1"/>
    <col min="11" max="11" width="6.42578125" style="6" customWidth="1"/>
    <col min="12" max="13" width="15.7109375" style="6" customWidth="1"/>
    <col min="14" max="14" width="6.42578125" style="6" customWidth="1"/>
    <col min="15" max="16" width="15.7109375" style="6" customWidth="1"/>
    <col min="17" max="17" width="6.42578125" style="6" customWidth="1"/>
    <col min="18" max="19" width="15.7109375" style="6" customWidth="1"/>
    <col min="20" max="20" width="6.42578125" style="6" customWidth="1"/>
    <col min="21" max="22" width="15.7109375" style="6" customWidth="1"/>
    <col min="23" max="23" width="6.42578125" style="6" customWidth="1"/>
    <col min="24" max="25" width="15.7109375" style="6" customWidth="1"/>
    <col min="26" max="26" width="6.42578125" style="6" customWidth="1"/>
    <col min="27" max="28" width="15.7109375" style="6" customWidth="1"/>
    <col min="29" max="29" width="6.42578125" style="6" customWidth="1"/>
    <col min="30" max="31" width="15.7109375" style="6" customWidth="1"/>
    <col min="32" max="32" width="6.42578125" style="6" customWidth="1"/>
    <col min="33" max="34" width="15.7109375" style="6" customWidth="1"/>
    <col min="35" max="35" width="6.42578125" style="6" customWidth="1"/>
    <col min="36" max="37" width="15.7109375" style="6" customWidth="1"/>
    <col min="38" max="38" width="10.5703125" style="6" bestFit="1" customWidth="1"/>
    <col min="39" max="39" width="12.42578125" style="6" bestFit="1" customWidth="1"/>
    <col min="40" max="41" width="10.5703125" style="6" bestFit="1" customWidth="1"/>
    <col min="42" max="16384" width="9.140625" style="6"/>
  </cols>
  <sheetData>
    <row r="2" spans="1:37" s="63" customFormat="1" ht="15" customHeight="1" x14ac:dyDescent="0.25">
      <c r="A2" s="59" t="s">
        <v>26</v>
      </c>
      <c r="B2" s="60"/>
      <c r="C2" s="61"/>
      <c r="D2" s="62" t="s">
        <v>9</v>
      </c>
      <c r="E2" s="60"/>
      <c r="F2" s="60"/>
      <c r="G2" s="59" t="s">
        <v>10</v>
      </c>
      <c r="H2" s="60"/>
      <c r="I2" s="60"/>
      <c r="J2" s="62" t="s">
        <v>11</v>
      </c>
      <c r="K2" s="60"/>
      <c r="L2" s="60"/>
      <c r="M2" s="59" t="s">
        <v>12</v>
      </c>
      <c r="N2" s="60"/>
      <c r="O2" s="60"/>
      <c r="P2" s="62" t="s">
        <v>13</v>
      </c>
      <c r="Q2" s="60"/>
      <c r="R2" s="60"/>
      <c r="S2" s="59" t="s">
        <v>14</v>
      </c>
      <c r="T2" s="60"/>
      <c r="U2" s="60"/>
      <c r="V2" s="62" t="s">
        <v>15</v>
      </c>
      <c r="W2" s="60"/>
      <c r="X2" s="60"/>
      <c r="Y2" s="59" t="s">
        <v>16</v>
      </c>
      <c r="Z2" s="60"/>
      <c r="AA2" s="60"/>
      <c r="AB2" s="62" t="s">
        <v>17</v>
      </c>
      <c r="AC2" s="60"/>
      <c r="AD2" s="60"/>
      <c r="AE2" s="59" t="s">
        <v>18</v>
      </c>
      <c r="AF2" s="60"/>
      <c r="AG2" s="60"/>
      <c r="AH2" s="62" t="s">
        <v>19</v>
      </c>
      <c r="AI2" s="60"/>
      <c r="AJ2" s="60"/>
      <c r="AK2" s="59" t="s">
        <v>20</v>
      </c>
    </row>
    <row r="3" spans="1:37" s="43" customFormat="1" ht="15" customHeight="1" x14ac:dyDescent="0.25">
      <c r="A3" s="57" t="s">
        <v>27</v>
      </c>
      <c r="B3" s="44"/>
      <c r="C3" s="45"/>
      <c r="D3" s="91">
        <f>'Net Salary'!C19</f>
        <v>1135</v>
      </c>
      <c r="F3" s="45"/>
      <c r="G3" s="91">
        <f>'Net Salary'!D19</f>
        <v>1105</v>
      </c>
      <c r="I3" s="45"/>
      <c r="J3" s="91">
        <f>'Net Salary'!E19</f>
        <v>1105</v>
      </c>
      <c r="L3" s="45"/>
      <c r="M3" s="91">
        <f>'Net Salary'!F19</f>
        <v>1105</v>
      </c>
      <c r="O3" s="45"/>
      <c r="P3" s="91">
        <f>'Net Salary'!G19</f>
        <v>1105</v>
      </c>
      <c r="R3" s="45"/>
      <c r="S3" s="91">
        <f>'Net Salary'!H19</f>
        <v>1125</v>
      </c>
      <c r="U3" s="45"/>
      <c r="V3" s="91">
        <f>'Net Salary'!I19</f>
        <v>1035</v>
      </c>
      <c r="X3" s="45"/>
      <c r="Y3" s="91">
        <f>'Net Salary'!J19</f>
        <v>1055</v>
      </c>
      <c r="AA3" s="45"/>
      <c r="AB3" s="91">
        <f>'Net Salary'!K19</f>
        <v>1135</v>
      </c>
      <c r="AD3" s="45"/>
      <c r="AE3" s="91">
        <f>'Net Salary'!L19</f>
        <v>1125</v>
      </c>
      <c r="AG3" s="45"/>
      <c r="AH3" s="91">
        <f>'Net Salary'!M19</f>
        <v>1125</v>
      </c>
      <c r="AJ3" s="45"/>
      <c r="AK3" s="91">
        <f>'Net Salary'!N19</f>
        <v>1175</v>
      </c>
    </row>
    <row r="4" spans="1:37" ht="15" customHeight="1" x14ac:dyDescent="0.25">
      <c r="A4" s="57" t="s">
        <v>28</v>
      </c>
      <c r="B4" s="46"/>
      <c r="D4" s="92">
        <f>D3-(SUM(D7:D20))</f>
        <v>560</v>
      </c>
      <c r="E4" s="47"/>
      <c r="F4" s="6"/>
      <c r="G4" s="92">
        <f>G3-(SUM(G7:G20))+D4</f>
        <v>750</v>
      </c>
      <c r="H4" s="47"/>
      <c r="J4" s="92">
        <f>J3-(SUM(J7:J20))+G4</f>
        <v>1340</v>
      </c>
      <c r="K4" s="47"/>
      <c r="M4" s="92">
        <f>M3-(SUM(M7:M20))+J4</f>
        <v>1545</v>
      </c>
      <c r="N4" s="47"/>
      <c r="P4" s="92">
        <f>P3-(SUM(P7:P20))+M4</f>
        <v>2135</v>
      </c>
      <c r="Q4" s="47"/>
      <c r="S4" s="92">
        <f>S3-(SUM(S7:S20))+P4</f>
        <v>2345</v>
      </c>
      <c r="T4" s="47"/>
      <c r="V4" s="92">
        <f>V3-(SUM(V7:V20))+S4</f>
        <v>2805</v>
      </c>
      <c r="W4" s="47"/>
      <c r="Y4" s="92">
        <f>Y3-(SUM(Y7:Y20))+V4</f>
        <v>2935</v>
      </c>
      <c r="Z4" s="47"/>
      <c r="AB4" s="92">
        <f>AB3-(SUM(AB7:AB20))+Y4</f>
        <v>3570</v>
      </c>
      <c r="AC4" s="47"/>
      <c r="AE4" s="92">
        <f>AE3-(SUM(AE7:AE20))+AB4</f>
        <v>3795</v>
      </c>
      <c r="AF4" s="47"/>
      <c r="AH4" s="92">
        <f>AH3-(SUM(AH7:AH20))+AE4</f>
        <v>4420</v>
      </c>
      <c r="AI4" s="47"/>
      <c r="AK4" s="92">
        <f>AK3-SUM(AK7:AK20)+AH4</f>
        <v>4695</v>
      </c>
    </row>
    <row r="5" spans="1:37" ht="15" customHeight="1" x14ac:dyDescent="0.3">
      <c r="A5" s="48"/>
      <c r="B5" s="4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37" ht="15" customHeight="1" x14ac:dyDescent="0.25">
      <c r="A6" s="128" t="s">
        <v>29</v>
      </c>
      <c r="B6" s="49"/>
      <c r="C6" s="53" t="s">
        <v>41</v>
      </c>
      <c r="D6" s="54" t="s">
        <v>42</v>
      </c>
      <c r="E6" s="46"/>
      <c r="F6" s="55" t="s">
        <v>3</v>
      </c>
      <c r="G6" s="56" t="s">
        <v>4</v>
      </c>
      <c r="H6" s="46"/>
      <c r="I6" s="53" t="s">
        <v>3</v>
      </c>
      <c r="J6" s="54" t="s">
        <v>4</v>
      </c>
      <c r="K6" s="46"/>
      <c r="L6" s="55" t="s">
        <v>3</v>
      </c>
      <c r="M6" s="56" t="s">
        <v>4</v>
      </c>
      <c r="N6" s="46"/>
      <c r="O6" s="53" t="s">
        <v>3</v>
      </c>
      <c r="P6" s="54" t="s">
        <v>4</v>
      </c>
      <c r="Q6" s="46"/>
      <c r="R6" s="55" t="s">
        <v>3</v>
      </c>
      <c r="S6" s="56" t="s">
        <v>4</v>
      </c>
      <c r="T6" s="46"/>
      <c r="U6" s="53" t="s">
        <v>3</v>
      </c>
      <c r="V6" s="54" t="s">
        <v>4</v>
      </c>
      <c r="W6" s="46"/>
      <c r="X6" s="55" t="s">
        <v>3</v>
      </c>
      <c r="Y6" s="56" t="s">
        <v>4</v>
      </c>
      <c r="Z6" s="46"/>
      <c r="AA6" s="53" t="s">
        <v>3</v>
      </c>
      <c r="AB6" s="54" t="s">
        <v>4</v>
      </c>
      <c r="AC6" s="46"/>
      <c r="AD6" s="55" t="s">
        <v>3</v>
      </c>
      <c r="AE6" s="56" t="s">
        <v>4</v>
      </c>
      <c r="AF6" s="46"/>
      <c r="AG6" s="53" t="s">
        <v>3</v>
      </c>
      <c r="AH6" s="54" t="s">
        <v>4</v>
      </c>
      <c r="AI6" s="46"/>
      <c r="AJ6" s="55" t="s">
        <v>3</v>
      </c>
      <c r="AK6" s="56" t="s">
        <v>4</v>
      </c>
    </row>
    <row r="7" spans="1:37" ht="15" customHeight="1" x14ac:dyDescent="0.25">
      <c r="A7" s="128"/>
      <c r="B7" s="49"/>
      <c r="C7" s="2" t="s">
        <v>31</v>
      </c>
      <c r="D7" s="91">
        <v>50</v>
      </c>
      <c r="E7" s="43"/>
      <c r="F7" s="7" t="str">
        <f>C7</f>
        <v>Bills</v>
      </c>
      <c r="G7" s="93">
        <v>200</v>
      </c>
      <c r="H7" s="43"/>
      <c r="I7" s="2" t="str">
        <f>C7</f>
        <v>Bills</v>
      </c>
      <c r="J7" s="91">
        <v>50</v>
      </c>
      <c r="K7" s="43"/>
      <c r="L7" s="7" t="str">
        <f>C7</f>
        <v>Bills</v>
      </c>
      <c r="M7" s="93">
        <v>200</v>
      </c>
      <c r="N7" s="43"/>
      <c r="O7" s="2" t="str">
        <f>C7</f>
        <v>Bills</v>
      </c>
      <c r="P7" s="91">
        <v>50</v>
      </c>
      <c r="Q7" s="43"/>
      <c r="R7" s="7" t="str">
        <f>C7</f>
        <v>Bills</v>
      </c>
      <c r="S7" s="93">
        <v>200</v>
      </c>
      <c r="T7" s="43"/>
      <c r="U7" s="2" t="str">
        <f>C7</f>
        <v>Bills</v>
      </c>
      <c r="V7" s="91">
        <v>50</v>
      </c>
      <c r="W7" s="43"/>
      <c r="X7" s="7" t="str">
        <f>C7</f>
        <v>Bills</v>
      </c>
      <c r="Y7" s="93">
        <v>200</v>
      </c>
      <c r="Z7" s="43"/>
      <c r="AA7" s="2" t="str">
        <f>C7</f>
        <v>Bills</v>
      </c>
      <c r="AB7" s="91">
        <v>50</v>
      </c>
      <c r="AC7" s="43"/>
      <c r="AD7" s="7" t="str">
        <f>C7</f>
        <v>Bills</v>
      </c>
      <c r="AE7" s="93">
        <v>200</v>
      </c>
      <c r="AF7" s="43"/>
      <c r="AG7" s="2" t="str">
        <f>C7</f>
        <v>Bills</v>
      </c>
      <c r="AH7" s="91">
        <v>50</v>
      </c>
      <c r="AI7" s="43"/>
      <c r="AJ7" s="7" t="str">
        <f>C7</f>
        <v>Bills</v>
      </c>
      <c r="AK7" s="93">
        <v>200</v>
      </c>
    </row>
    <row r="8" spans="1:37" ht="15" customHeight="1" x14ac:dyDescent="0.25">
      <c r="A8" s="128"/>
      <c r="B8" s="49"/>
      <c r="C8" s="4" t="s">
        <v>32</v>
      </c>
      <c r="D8" s="91">
        <v>80</v>
      </c>
      <c r="E8" s="43"/>
      <c r="F8" s="7" t="str">
        <f t="shared" ref="F8:F14" si="0">C8</f>
        <v>Car maintenance</v>
      </c>
      <c r="G8" s="93">
        <v>85</v>
      </c>
      <c r="H8" s="43"/>
      <c r="I8" s="2" t="str">
        <f t="shared" ref="I8:I14" si="1">C8</f>
        <v>Car maintenance</v>
      </c>
      <c r="J8" s="91">
        <v>80</v>
      </c>
      <c r="K8" s="43"/>
      <c r="L8" s="7" t="str">
        <f t="shared" ref="L8:L14" si="2">C8</f>
        <v>Car maintenance</v>
      </c>
      <c r="M8" s="93">
        <v>85</v>
      </c>
      <c r="N8" s="43"/>
      <c r="O8" s="2" t="str">
        <f t="shared" ref="O8:O14" si="3">C8</f>
        <v>Car maintenance</v>
      </c>
      <c r="P8" s="91">
        <v>80</v>
      </c>
      <c r="Q8" s="43"/>
      <c r="R8" s="7" t="str">
        <f t="shared" ref="R8:R14" si="4">C8</f>
        <v>Car maintenance</v>
      </c>
      <c r="S8" s="93">
        <v>85</v>
      </c>
      <c r="T8" s="43"/>
      <c r="U8" s="2" t="str">
        <f t="shared" ref="U8:U14" si="5">C8</f>
        <v>Car maintenance</v>
      </c>
      <c r="V8" s="91">
        <v>80</v>
      </c>
      <c r="W8" s="43"/>
      <c r="X8" s="7" t="str">
        <f t="shared" ref="X8:X14" si="6">C8</f>
        <v>Car maintenance</v>
      </c>
      <c r="Y8" s="93">
        <v>85</v>
      </c>
      <c r="Z8" s="43"/>
      <c r="AA8" s="2" t="str">
        <f t="shared" ref="AA8:AA14" si="7">C8</f>
        <v>Car maintenance</v>
      </c>
      <c r="AB8" s="91">
        <v>80</v>
      </c>
      <c r="AC8" s="43"/>
      <c r="AD8" s="7" t="str">
        <f t="shared" ref="AD8:AD14" si="8">C8</f>
        <v>Car maintenance</v>
      </c>
      <c r="AE8" s="93">
        <v>85</v>
      </c>
      <c r="AF8" s="43"/>
      <c r="AG8" s="2" t="str">
        <f t="shared" ref="AG8:AG14" si="9">C8</f>
        <v>Car maintenance</v>
      </c>
      <c r="AH8" s="91">
        <v>80</v>
      </c>
      <c r="AI8" s="43"/>
      <c r="AJ8" s="7" t="str">
        <f t="shared" ref="AJ8:AJ14" si="10">C8</f>
        <v>Car maintenance</v>
      </c>
      <c r="AK8" s="93">
        <v>85</v>
      </c>
    </row>
    <row r="9" spans="1:37" ht="15" customHeight="1" x14ac:dyDescent="0.25">
      <c r="A9" s="128"/>
      <c r="B9" s="49"/>
      <c r="C9" s="89" t="s">
        <v>33</v>
      </c>
      <c r="D9" s="91">
        <v>20</v>
      </c>
      <c r="E9" s="43"/>
      <c r="F9" s="7" t="str">
        <f t="shared" si="0"/>
        <v>Clothing</v>
      </c>
      <c r="G9" s="93">
        <v>25</v>
      </c>
      <c r="H9" s="43"/>
      <c r="I9" s="2" t="str">
        <f t="shared" si="1"/>
        <v>Clothing</v>
      </c>
      <c r="J9" s="91">
        <v>20</v>
      </c>
      <c r="K9" s="43"/>
      <c r="L9" s="7" t="str">
        <f t="shared" si="2"/>
        <v>Clothing</v>
      </c>
      <c r="M9" s="93">
        <v>25</v>
      </c>
      <c r="N9" s="43"/>
      <c r="O9" s="2" t="str">
        <f t="shared" si="3"/>
        <v>Clothing</v>
      </c>
      <c r="P9" s="91">
        <v>20</v>
      </c>
      <c r="Q9" s="43"/>
      <c r="R9" s="7" t="str">
        <f t="shared" si="4"/>
        <v>Clothing</v>
      </c>
      <c r="S9" s="93">
        <v>25</v>
      </c>
      <c r="T9" s="43"/>
      <c r="U9" s="2" t="str">
        <f t="shared" si="5"/>
        <v>Clothing</v>
      </c>
      <c r="V9" s="91">
        <v>20</v>
      </c>
      <c r="W9" s="43"/>
      <c r="X9" s="7" t="str">
        <f t="shared" si="6"/>
        <v>Clothing</v>
      </c>
      <c r="Y9" s="93">
        <v>25</v>
      </c>
      <c r="Z9" s="43"/>
      <c r="AA9" s="2" t="str">
        <f t="shared" si="7"/>
        <v>Clothing</v>
      </c>
      <c r="AB9" s="91">
        <v>20</v>
      </c>
      <c r="AC9" s="43"/>
      <c r="AD9" s="7" t="str">
        <f t="shared" si="8"/>
        <v>Clothing</v>
      </c>
      <c r="AE9" s="93">
        <v>25</v>
      </c>
      <c r="AF9" s="43"/>
      <c r="AG9" s="2" t="str">
        <f t="shared" si="9"/>
        <v>Clothing</v>
      </c>
      <c r="AH9" s="91">
        <v>20</v>
      </c>
      <c r="AI9" s="43"/>
      <c r="AJ9" s="7" t="str">
        <f t="shared" si="10"/>
        <v>Clothing</v>
      </c>
      <c r="AK9" s="93">
        <v>25</v>
      </c>
    </row>
    <row r="10" spans="1:37" ht="15" customHeight="1" x14ac:dyDescent="0.25">
      <c r="A10" s="128"/>
      <c r="B10" s="49"/>
      <c r="C10" s="4" t="s">
        <v>34</v>
      </c>
      <c r="D10" s="91">
        <v>30</v>
      </c>
      <c r="E10" s="43"/>
      <c r="F10" s="7" t="str">
        <f t="shared" si="0"/>
        <v>Eletron n' games</v>
      </c>
      <c r="G10" s="93">
        <v>30</v>
      </c>
      <c r="H10" s="43"/>
      <c r="I10" s="2" t="str">
        <f t="shared" si="1"/>
        <v>Eletron n' games</v>
      </c>
      <c r="J10" s="91">
        <v>30</v>
      </c>
      <c r="K10" s="43"/>
      <c r="L10" s="7" t="str">
        <f t="shared" si="2"/>
        <v>Eletron n' games</v>
      </c>
      <c r="M10" s="93">
        <v>30</v>
      </c>
      <c r="N10" s="43"/>
      <c r="O10" s="2" t="str">
        <f t="shared" si="3"/>
        <v>Eletron n' games</v>
      </c>
      <c r="P10" s="91">
        <v>30</v>
      </c>
      <c r="Q10" s="43"/>
      <c r="R10" s="7" t="str">
        <f t="shared" si="4"/>
        <v>Eletron n' games</v>
      </c>
      <c r="S10" s="93">
        <v>30</v>
      </c>
      <c r="T10" s="43"/>
      <c r="U10" s="2" t="str">
        <f t="shared" si="5"/>
        <v>Eletron n' games</v>
      </c>
      <c r="V10" s="91">
        <v>30</v>
      </c>
      <c r="W10" s="43"/>
      <c r="X10" s="7" t="str">
        <f t="shared" si="6"/>
        <v>Eletron n' games</v>
      </c>
      <c r="Y10" s="93">
        <v>30</v>
      </c>
      <c r="Z10" s="43"/>
      <c r="AA10" s="2" t="str">
        <f t="shared" si="7"/>
        <v>Eletron n' games</v>
      </c>
      <c r="AB10" s="91">
        <v>30</v>
      </c>
      <c r="AC10" s="43"/>
      <c r="AD10" s="7" t="str">
        <f t="shared" si="8"/>
        <v>Eletron n' games</v>
      </c>
      <c r="AE10" s="93">
        <v>30</v>
      </c>
      <c r="AF10" s="43"/>
      <c r="AG10" s="2" t="str">
        <f t="shared" si="9"/>
        <v>Eletron n' games</v>
      </c>
      <c r="AH10" s="91">
        <v>30</v>
      </c>
      <c r="AI10" s="43"/>
      <c r="AJ10" s="7" t="str">
        <f t="shared" si="10"/>
        <v>Eletron n' games</v>
      </c>
      <c r="AK10" s="93">
        <v>30</v>
      </c>
    </row>
    <row r="11" spans="1:37" ht="15" customHeight="1" x14ac:dyDescent="0.25">
      <c r="A11" s="128"/>
      <c r="B11" s="49"/>
      <c r="C11" s="2" t="s">
        <v>35</v>
      </c>
      <c r="D11" s="91">
        <v>40</v>
      </c>
      <c r="E11" s="43"/>
      <c r="F11" s="7" t="str">
        <f t="shared" si="0"/>
        <v>Food</v>
      </c>
      <c r="G11" s="93">
        <v>80</v>
      </c>
      <c r="H11" s="43"/>
      <c r="I11" s="2" t="str">
        <f t="shared" si="1"/>
        <v>Food</v>
      </c>
      <c r="J11" s="91">
        <v>40</v>
      </c>
      <c r="K11" s="43"/>
      <c r="L11" s="7" t="str">
        <f t="shared" si="2"/>
        <v>Food</v>
      </c>
      <c r="M11" s="93">
        <v>80</v>
      </c>
      <c r="N11" s="43"/>
      <c r="O11" s="2" t="str">
        <f t="shared" si="3"/>
        <v>Food</v>
      </c>
      <c r="P11" s="91">
        <v>40</v>
      </c>
      <c r="Q11" s="43"/>
      <c r="R11" s="7" t="str">
        <f t="shared" si="4"/>
        <v>Food</v>
      </c>
      <c r="S11" s="93">
        <v>80</v>
      </c>
      <c r="T11" s="43"/>
      <c r="U11" s="2" t="str">
        <f t="shared" si="5"/>
        <v>Food</v>
      </c>
      <c r="V11" s="91">
        <v>40</v>
      </c>
      <c r="W11" s="43"/>
      <c r="X11" s="7" t="str">
        <f t="shared" si="6"/>
        <v>Food</v>
      </c>
      <c r="Y11" s="93">
        <v>80</v>
      </c>
      <c r="Z11" s="43"/>
      <c r="AA11" s="2" t="str">
        <f t="shared" si="7"/>
        <v>Food</v>
      </c>
      <c r="AB11" s="91">
        <v>40</v>
      </c>
      <c r="AC11" s="43"/>
      <c r="AD11" s="7" t="str">
        <f t="shared" si="8"/>
        <v>Food</v>
      </c>
      <c r="AE11" s="93">
        <v>80</v>
      </c>
      <c r="AF11" s="43"/>
      <c r="AG11" s="2" t="str">
        <f t="shared" si="9"/>
        <v>Food</v>
      </c>
      <c r="AH11" s="91">
        <v>40</v>
      </c>
      <c r="AI11" s="43"/>
      <c r="AJ11" s="7" t="str">
        <f t="shared" si="10"/>
        <v>Food</v>
      </c>
      <c r="AK11" s="93">
        <v>80</v>
      </c>
    </row>
    <row r="12" spans="1:37" ht="15" customHeight="1" x14ac:dyDescent="0.25">
      <c r="A12" s="128"/>
      <c r="B12" s="49"/>
      <c r="C12" s="89" t="s">
        <v>36</v>
      </c>
      <c r="D12" s="91">
        <v>80</v>
      </c>
      <c r="E12" s="43"/>
      <c r="F12" s="7" t="str">
        <f t="shared" si="0"/>
        <v>Gas</v>
      </c>
      <c r="G12" s="93">
        <v>80</v>
      </c>
      <c r="H12" s="43"/>
      <c r="I12" s="2" t="str">
        <f t="shared" si="1"/>
        <v>Gas</v>
      </c>
      <c r="J12" s="91">
        <v>80</v>
      </c>
      <c r="K12" s="43"/>
      <c r="L12" s="7" t="str">
        <f t="shared" si="2"/>
        <v>Gas</v>
      </c>
      <c r="M12" s="93">
        <v>80</v>
      </c>
      <c r="N12" s="43"/>
      <c r="O12" s="2" t="str">
        <f t="shared" si="3"/>
        <v>Gas</v>
      </c>
      <c r="P12" s="91">
        <v>80</v>
      </c>
      <c r="Q12" s="43"/>
      <c r="R12" s="7" t="str">
        <f t="shared" si="4"/>
        <v>Gas</v>
      </c>
      <c r="S12" s="93">
        <v>80</v>
      </c>
      <c r="T12" s="43"/>
      <c r="U12" s="2" t="str">
        <f t="shared" si="5"/>
        <v>Gas</v>
      </c>
      <c r="V12" s="91">
        <v>80</v>
      </c>
      <c r="W12" s="43"/>
      <c r="X12" s="7" t="str">
        <f t="shared" si="6"/>
        <v>Gas</v>
      </c>
      <c r="Y12" s="93">
        <v>80</v>
      </c>
      <c r="Z12" s="43"/>
      <c r="AA12" s="2" t="str">
        <f t="shared" si="7"/>
        <v>Gas</v>
      </c>
      <c r="AB12" s="91">
        <v>80</v>
      </c>
      <c r="AC12" s="43"/>
      <c r="AD12" s="7" t="str">
        <f t="shared" si="8"/>
        <v>Gas</v>
      </c>
      <c r="AE12" s="93">
        <v>80</v>
      </c>
      <c r="AF12" s="43"/>
      <c r="AG12" s="2" t="str">
        <f t="shared" si="9"/>
        <v>Gas</v>
      </c>
      <c r="AH12" s="91">
        <v>80</v>
      </c>
      <c r="AI12" s="43"/>
      <c r="AJ12" s="7" t="str">
        <f t="shared" si="10"/>
        <v>Gas</v>
      </c>
      <c r="AK12" s="93">
        <v>80</v>
      </c>
    </row>
    <row r="13" spans="1:37" ht="15" customHeight="1" x14ac:dyDescent="0.25">
      <c r="A13" s="128"/>
      <c r="B13" s="49"/>
      <c r="C13" s="4" t="s">
        <v>37</v>
      </c>
      <c r="D13" s="91">
        <v>100</v>
      </c>
      <c r="E13" s="43"/>
      <c r="F13" s="7" t="str">
        <f t="shared" si="0"/>
        <v>Hang out</v>
      </c>
      <c r="G13" s="93">
        <v>300</v>
      </c>
      <c r="H13" s="43"/>
      <c r="I13" s="2" t="str">
        <f t="shared" si="1"/>
        <v>Hang out</v>
      </c>
      <c r="J13" s="91">
        <v>100</v>
      </c>
      <c r="K13" s="43"/>
      <c r="L13" s="7" t="str">
        <f t="shared" si="2"/>
        <v>Hang out</v>
      </c>
      <c r="M13" s="93">
        <v>300</v>
      </c>
      <c r="N13" s="43"/>
      <c r="O13" s="2" t="str">
        <f t="shared" si="3"/>
        <v>Hang out</v>
      </c>
      <c r="P13" s="91">
        <v>100</v>
      </c>
      <c r="Q13" s="43"/>
      <c r="R13" s="7" t="str">
        <f t="shared" si="4"/>
        <v>Hang out</v>
      </c>
      <c r="S13" s="93">
        <v>300</v>
      </c>
      <c r="T13" s="43"/>
      <c r="U13" s="2" t="str">
        <f t="shared" si="5"/>
        <v>Hang out</v>
      </c>
      <c r="V13" s="91">
        <v>100</v>
      </c>
      <c r="W13" s="43"/>
      <c r="X13" s="7" t="str">
        <f t="shared" si="6"/>
        <v>Hang out</v>
      </c>
      <c r="Y13" s="93">
        <v>300</v>
      </c>
      <c r="Z13" s="43"/>
      <c r="AA13" s="2" t="str">
        <f t="shared" si="7"/>
        <v>Hang out</v>
      </c>
      <c r="AB13" s="91">
        <v>100</v>
      </c>
      <c r="AC13" s="43"/>
      <c r="AD13" s="7" t="str">
        <f t="shared" si="8"/>
        <v>Hang out</v>
      </c>
      <c r="AE13" s="93">
        <v>300</v>
      </c>
      <c r="AF13" s="43"/>
      <c r="AG13" s="2" t="str">
        <f t="shared" si="9"/>
        <v>Hang out</v>
      </c>
      <c r="AH13" s="91">
        <v>100</v>
      </c>
      <c r="AI13" s="43"/>
      <c r="AJ13" s="7" t="str">
        <f t="shared" si="10"/>
        <v>Hang out</v>
      </c>
      <c r="AK13" s="93">
        <v>300</v>
      </c>
    </row>
    <row r="14" spans="1:37" ht="15" customHeight="1" x14ac:dyDescent="0.25">
      <c r="A14" s="128"/>
      <c r="B14" s="49"/>
      <c r="C14" s="90" t="s">
        <v>38</v>
      </c>
      <c r="D14" s="91">
        <v>100</v>
      </c>
      <c r="E14" s="43"/>
      <c r="F14" s="7" t="str">
        <f t="shared" si="0"/>
        <v>Healthcare</v>
      </c>
      <c r="G14" s="93">
        <v>100</v>
      </c>
      <c r="H14" s="43"/>
      <c r="I14" s="2" t="str">
        <f t="shared" si="1"/>
        <v>Healthcare</v>
      </c>
      <c r="J14" s="91">
        <v>100</v>
      </c>
      <c r="K14" s="43"/>
      <c r="L14" s="7" t="str">
        <f t="shared" si="2"/>
        <v>Healthcare</v>
      </c>
      <c r="M14" s="93">
        <v>100</v>
      </c>
      <c r="N14" s="43"/>
      <c r="O14" s="2" t="str">
        <f t="shared" si="3"/>
        <v>Healthcare</v>
      </c>
      <c r="P14" s="91">
        <v>100</v>
      </c>
      <c r="Q14" s="43"/>
      <c r="R14" s="7" t="str">
        <f t="shared" si="4"/>
        <v>Healthcare</v>
      </c>
      <c r="S14" s="93">
        <v>100</v>
      </c>
      <c r="T14" s="43"/>
      <c r="U14" s="2" t="str">
        <f t="shared" si="5"/>
        <v>Healthcare</v>
      </c>
      <c r="V14" s="91">
        <v>100</v>
      </c>
      <c r="W14" s="43"/>
      <c r="X14" s="7" t="str">
        <f t="shared" si="6"/>
        <v>Healthcare</v>
      </c>
      <c r="Y14" s="93">
        <v>100</v>
      </c>
      <c r="Z14" s="43"/>
      <c r="AA14" s="2" t="str">
        <f t="shared" si="7"/>
        <v>Healthcare</v>
      </c>
      <c r="AB14" s="91">
        <v>100</v>
      </c>
      <c r="AC14" s="43"/>
      <c r="AD14" s="7" t="str">
        <f t="shared" si="8"/>
        <v>Healthcare</v>
      </c>
      <c r="AE14" s="93">
        <v>100</v>
      </c>
      <c r="AF14" s="43"/>
      <c r="AG14" s="2" t="str">
        <f t="shared" si="9"/>
        <v>Healthcare</v>
      </c>
      <c r="AH14" s="91">
        <v>100</v>
      </c>
      <c r="AI14" s="43"/>
      <c r="AJ14" s="7" t="str">
        <f t="shared" si="10"/>
        <v>Healthcare</v>
      </c>
      <c r="AK14" s="93">
        <v>100</v>
      </c>
    </row>
    <row r="15" spans="1:37" ht="15" customHeight="1" x14ac:dyDescent="0.25">
      <c r="A15" s="129" t="s">
        <v>30</v>
      </c>
      <c r="B15" s="50"/>
      <c r="C15" s="2" t="s">
        <v>39</v>
      </c>
      <c r="D15" s="91">
        <v>75</v>
      </c>
      <c r="E15" s="43"/>
      <c r="F15" s="7" t="s">
        <v>40</v>
      </c>
      <c r="G15" s="93">
        <v>15</v>
      </c>
      <c r="H15" s="43"/>
      <c r="I15" s="2" t="s">
        <v>43</v>
      </c>
      <c r="J15" s="91">
        <v>15</v>
      </c>
      <c r="K15" s="43"/>
      <c r="L15" s="7"/>
      <c r="M15" s="93"/>
      <c r="N15" s="43"/>
      <c r="O15" s="2" t="s">
        <v>43</v>
      </c>
      <c r="P15" s="91">
        <v>15</v>
      </c>
      <c r="Q15" s="43"/>
      <c r="R15" s="7" t="s">
        <v>43</v>
      </c>
      <c r="S15" s="93">
        <v>15</v>
      </c>
      <c r="T15" s="43"/>
      <c r="U15" s="2" t="s">
        <v>39</v>
      </c>
      <c r="V15" s="91">
        <v>75</v>
      </c>
      <c r="W15" s="43"/>
      <c r="X15" s="7" t="s">
        <v>39</v>
      </c>
      <c r="Y15" s="93">
        <v>25</v>
      </c>
      <c r="Z15" s="43"/>
      <c r="AA15" s="2"/>
      <c r="AB15" s="91"/>
      <c r="AC15" s="43"/>
      <c r="AD15" s="7"/>
      <c r="AE15" s="93"/>
      <c r="AF15" s="43"/>
      <c r="AG15" s="2"/>
      <c r="AH15" s="91"/>
      <c r="AI15" s="43"/>
      <c r="AJ15" s="7"/>
      <c r="AK15" s="93"/>
    </row>
    <row r="16" spans="1:37" ht="15" customHeight="1" x14ac:dyDescent="0.25">
      <c r="A16" s="129"/>
      <c r="B16" s="50"/>
      <c r="C16" s="2"/>
      <c r="D16" s="91"/>
      <c r="E16" s="43"/>
      <c r="F16" s="7"/>
      <c r="G16" s="93"/>
      <c r="H16" s="43"/>
      <c r="I16" s="2"/>
      <c r="J16" s="91"/>
      <c r="K16" s="43"/>
      <c r="L16" s="7"/>
      <c r="M16" s="93"/>
      <c r="N16" s="43"/>
      <c r="O16" s="2"/>
      <c r="P16" s="91"/>
      <c r="Q16" s="43"/>
      <c r="R16" s="7"/>
      <c r="S16" s="93"/>
      <c r="T16" s="43"/>
      <c r="U16" s="2"/>
      <c r="V16" s="91"/>
      <c r="W16" s="43"/>
      <c r="X16" s="7"/>
      <c r="Y16" s="93"/>
      <c r="Z16" s="43"/>
      <c r="AA16" s="2"/>
      <c r="AB16" s="91"/>
      <c r="AC16" s="43"/>
      <c r="AD16" s="7"/>
      <c r="AE16" s="93"/>
      <c r="AF16" s="43"/>
      <c r="AG16" s="2"/>
      <c r="AH16" s="91"/>
      <c r="AI16" s="43"/>
      <c r="AJ16" s="7"/>
      <c r="AK16" s="93"/>
    </row>
    <row r="17" spans="1:37" ht="15" customHeight="1" x14ac:dyDescent="0.25">
      <c r="A17" s="129"/>
      <c r="B17" s="50"/>
      <c r="C17" s="2"/>
      <c r="D17" s="91"/>
      <c r="E17" s="43"/>
      <c r="F17" s="7"/>
      <c r="G17" s="93"/>
      <c r="H17" s="43"/>
      <c r="I17" s="2"/>
      <c r="J17" s="91"/>
      <c r="K17" s="43"/>
      <c r="L17" s="7"/>
      <c r="M17" s="93"/>
      <c r="N17" s="43"/>
      <c r="O17" s="2"/>
      <c r="P17" s="91"/>
      <c r="Q17" s="43"/>
      <c r="R17" s="7"/>
      <c r="S17" s="93"/>
      <c r="T17" s="43"/>
      <c r="U17" s="2"/>
      <c r="V17" s="91"/>
      <c r="W17" s="43"/>
      <c r="X17" s="7"/>
      <c r="Y17" s="93"/>
      <c r="Z17" s="43"/>
      <c r="AA17" s="2"/>
      <c r="AB17" s="91"/>
      <c r="AC17" s="43"/>
      <c r="AD17" s="7"/>
      <c r="AE17" s="93"/>
      <c r="AF17" s="43"/>
      <c r="AG17" s="2"/>
      <c r="AH17" s="91"/>
      <c r="AI17" s="43"/>
      <c r="AJ17" s="7"/>
      <c r="AK17" s="93"/>
    </row>
    <row r="18" spans="1:37" ht="15" customHeight="1" x14ac:dyDescent="0.25">
      <c r="A18" s="129"/>
      <c r="B18" s="50"/>
      <c r="C18" s="2"/>
      <c r="D18" s="91"/>
      <c r="E18" s="43"/>
      <c r="F18" s="7"/>
      <c r="G18" s="93"/>
      <c r="H18" s="43"/>
      <c r="I18" s="2"/>
      <c r="J18" s="91"/>
      <c r="K18" s="43"/>
      <c r="L18" s="7"/>
      <c r="M18" s="93"/>
      <c r="N18" s="43"/>
      <c r="O18" s="2"/>
      <c r="P18" s="91"/>
      <c r="Q18" s="43"/>
      <c r="R18" s="7"/>
      <c r="S18" s="93"/>
      <c r="T18" s="43"/>
      <c r="U18" s="2"/>
      <c r="V18" s="91"/>
      <c r="W18" s="43"/>
      <c r="X18" s="7"/>
      <c r="Y18" s="93"/>
      <c r="Z18" s="43"/>
      <c r="AA18" s="2"/>
      <c r="AB18" s="91"/>
      <c r="AC18" s="43"/>
      <c r="AD18" s="7"/>
      <c r="AE18" s="93"/>
      <c r="AF18" s="43"/>
      <c r="AG18" s="2"/>
      <c r="AH18" s="91"/>
      <c r="AI18" s="43"/>
      <c r="AJ18" s="7"/>
      <c r="AK18" s="93"/>
    </row>
    <row r="19" spans="1:37" ht="15" customHeight="1" x14ac:dyDescent="0.25">
      <c r="A19" s="129"/>
      <c r="B19" s="50"/>
      <c r="C19" s="2"/>
      <c r="D19" s="91"/>
      <c r="E19" s="43"/>
      <c r="F19" s="7"/>
      <c r="G19" s="93"/>
      <c r="H19" s="43"/>
      <c r="I19" s="2"/>
      <c r="J19" s="91"/>
      <c r="K19" s="43"/>
      <c r="L19" s="7"/>
      <c r="M19" s="93"/>
      <c r="N19" s="43"/>
      <c r="O19" s="2"/>
      <c r="P19" s="91"/>
      <c r="Q19" s="43"/>
      <c r="R19" s="7"/>
      <c r="S19" s="93"/>
      <c r="T19" s="43"/>
      <c r="U19" s="2"/>
      <c r="V19" s="91"/>
      <c r="W19" s="43"/>
      <c r="X19" s="7"/>
      <c r="Y19" s="93"/>
      <c r="Z19" s="43"/>
      <c r="AA19" s="2"/>
      <c r="AB19" s="91"/>
      <c r="AC19" s="43"/>
      <c r="AD19" s="7"/>
      <c r="AE19" s="93"/>
      <c r="AF19" s="43"/>
      <c r="AG19" s="2"/>
      <c r="AH19" s="91"/>
      <c r="AI19" s="43"/>
      <c r="AJ19" s="7"/>
      <c r="AK19" s="93"/>
    </row>
    <row r="20" spans="1:37" ht="15.7" customHeight="1" x14ac:dyDescent="0.25">
      <c r="A20" s="129"/>
      <c r="B20" s="50"/>
      <c r="C20" s="2"/>
      <c r="D20" s="91"/>
      <c r="E20" s="43"/>
      <c r="F20" s="7"/>
      <c r="G20" s="93"/>
      <c r="H20" s="43"/>
      <c r="I20" s="2"/>
      <c r="J20" s="91"/>
      <c r="K20" s="43"/>
      <c r="L20" s="7"/>
      <c r="M20" s="93"/>
      <c r="N20" s="43"/>
      <c r="O20" s="2"/>
      <c r="P20" s="91"/>
      <c r="Q20" s="43"/>
      <c r="R20" s="7"/>
      <c r="S20" s="93"/>
      <c r="T20" s="43"/>
      <c r="U20" s="2"/>
      <c r="V20" s="91"/>
      <c r="W20" s="43"/>
      <c r="X20" s="7"/>
      <c r="Y20" s="93"/>
      <c r="Z20" s="43"/>
      <c r="AA20" s="2"/>
      <c r="AB20" s="91"/>
      <c r="AC20" s="43"/>
      <c r="AD20" s="7"/>
      <c r="AE20" s="93"/>
      <c r="AF20" s="43"/>
      <c r="AG20" s="2"/>
      <c r="AH20" s="91"/>
      <c r="AI20" s="43"/>
      <c r="AJ20" s="7"/>
      <c r="AK20" s="93"/>
    </row>
    <row r="21" spans="1:37" s="43" customFormat="1" ht="18" customHeight="1" x14ac:dyDescent="0.4">
      <c r="A21" s="58" t="s">
        <v>0</v>
      </c>
      <c r="B21" s="51"/>
      <c r="C21" s="130">
        <f>SUM(D7:D20)</f>
        <v>575</v>
      </c>
      <c r="D21" s="130"/>
      <c r="E21" s="52"/>
      <c r="F21" s="131">
        <f>SUM(G7:G20)</f>
        <v>915</v>
      </c>
      <c r="G21" s="131"/>
      <c r="H21" s="52"/>
      <c r="I21" s="130">
        <f>SUM(J7:J20)</f>
        <v>515</v>
      </c>
      <c r="J21" s="130"/>
      <c r="K21" s="52"/>
      <c r="L21" s="131">
        <f>SUM(M7:M20)</f>
        <v>900</v>
      </c>
      <c r="M21" s="131"/>
      <c r="N21" s="52"/>
      <c r="O21" s="130">
        <f>SUM(P7:P20)</f>
        <v>515</v>
      </c>
      <c r="P21" s="130"/>
      <c r="Q21" s="52"/>
      <c r="R21" s="131">
        <f>SUM(S7:S20)</f>
        <v>915</v>
      </c>
      <c r="S21" s="131"/>
      <c r="T21" s="52"/>
      <c r="U21" s="130">
        <f>SUM(V7:V20)</f>
        <v>575</v>
      </c>
      <c r="V21" s="130"/>
      <c r="W21" s="52"/>
      <c r="X21" s="131">
        <f>SUM(Y7:Y20)</f>
        <v>925</v>
      </c>
      <c r="Y21" s="131"/>
      <c r="Z21" s="52"/>
      <c r="AA21" s="130">
        <f>SUM(AB7:AB20)</f>
        <v>500</v>
      </c>
      <c r="AB21" s="130"/>
      <c r="AC21" s="52"/>
      <c r="AD21" s="131">
        <f>SUM(AE7:AE20)</f>
        <v>900</v>
      </c>
      <c r="AE21" s="131"/>
      <c r="AF21" s="52"/>
      <c r="AG21" s="130">
        <f>SUM(AH7:AH20)</f>
        <v>500</v>
      </c>
      <c r="AH21" s="130"/>
      <c r="AI21" s="52"/>
      <c r="AJ21" s="131">
        <f>SUM(AK7:AK20)</f>
        <v>900</v>
      </c>
      <c r="AK21" s="131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  <mergeCell ref="A6:A14"/>
    <mergeCell ref="A15:A20"/>
    <mergeCell ref="C21:D21"/>
    <mergeCell ref="F21:G21"/>
    <mergeCell ref="I21:J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19" customWidth="1"/>
    <col min="2" max="2" width="7.140625" style="19" customWidth="1"/>
    <col min="3" max="4" width="15.7109375" style="19" customWidth="1"/>
    <col min="5" max="5" width="7.140625" style="19" customWidth="1"/>
    <col min="6" max="6" width="15.7109375" style="19" customWidth="1"/>
    <col min="7" max="7" width="7.140625" style="19" customWidth="1"/>
    <col min="8" max="9" width="15.7109375" style="19" customWidth="1"/>
    <col min="10" max="10" width="5" style="19" customWidth="1"/>
    <col min="11" max="16384" width="9.140625" style="19"/>
  </cols>
  <sheetData>
    <row r="1" spans="1:9" ht="15" customHeight="1" thickBot="1" x14ac:dyDescent="0.35"/>
    <row r="2" spans="1:9" ht="15" customHeight="1" x14ac:dyDescent="0.3">
      <c r="A2" s="32" t="s">
        <v>45</v>
      </c>
      <c r="B2" s="33"/>
      <c r="C2" s="41" t="s">
        <v>27</v>
      </c>
      <c r="D2" s="42" t="s">
        <v>54</v>
      </c>
      <c r="E2" s="33"/>
      <c r="F2" s="32" t="s">
        <v>53</v>
      </c>
      <c r="G2" s="33"/>
      <c r="H2" s="39" t="s">
        <v>55</v>
      </c>
      <c r="I2" s="40" t="s">
        <v>56</v>
      </c>
    </row>
    <row r="3" spans="1:9" ht="15" customHeight="1" x14ac:dyDescent="0.3">
      <c r="A3" s="34" t="s">
        <v>9</v>
      </c>
      <c r="B3" s="33"/>
      <c r="C3" s="97">
        <f>'Net Salary'!C19</f>
        <v>1135</v>
      </c>
      <c r="D3" s="98">
        <f>'Net Salary'!C11</f>
        <v>0</v>
      </c>
      <c r="E3" s="35"/>
      <c r="F3" s="103">
        <f>SUM(Expenses!C21:C21)</f>
        <v>575</v>
      </c>
      <c r="G3" s="36"/>
      <c r="H3" s="97">
        <f>I3</f>
        <v>560</v>
      </c>
      <c r="I3" s="100">
        <f>Expenses!D4</f>
        <v>560</v>
      </c>
    </row>
    <row r="4" spans="1:9" ht="15" customHeight="1" x14ac:dyDescent="0.3">
      <c r="A4" s="34" t="s">
        <v>10</v>
      </c>
      <c r="B4" s="33"/>
      <c r="C4" s="97">
        <f>'Net Salary'!D19</f>
        <v>1105</v>
      </c>
      <c r="D4" s="98">
        <f>'Net Salary'!D11</f>
        <v>20</v>
      </c>
      <c r="E4" s="35"/>
      <c r="F4" s="103">
        <f>SUM(Expenses!F21:G21)</f>
        <v>915</v>
      </c>
      <c r="G4" s="36"/>
      <c r="H4" s="97">
        <f>I4-I3</f>
        <v>190</v>
      </c>
      <c r="I4" s="100">
        <f>Expenses!G4</f>
        <v>750</v>
      </c>
    </row>
    <row r="5" spans="1:9" ht="15" customHeight="1" x14ac:dyDescent="0.3">
      <c r="A5" s="34" t="s">
        <v>11</v>
      </c>
      <c r="B5" s="33"/>
      <c r="C5" s="97">
        <f>'Net Salary'!E19</f>
        <v>1105</v>
      </c>
      <c r="D5" s="98">
        <f>'Net Salary'!E11</f>
        <v>30</v>
      </c>
      <c r="E5" s="35"/>
      <c r="F5" s="103">
        <f>SUM(Expenses!I21:J21)</f>
        <v>515</v>
      </c>
      <c r="G5" s="36"/>
      <c r="H5" s="97">
        <f t="shared" ref="H5:H14" si="0">I5-I4</f>
        <v>590</v>
      </c>
      <c r="I5" s="100">
        <f>Expenses!J4</f>
        <v>1340</v>
      </c>
    </row>
    <row r="6" spans="1:9" ht="15" customHeight="1" x14ac:dyDescent="0.3">
      <c r="A6" s="34" t="s">
        <v>12</v>
      </c>
      <c r="B6" s="33"/>
      <c r="C6" s="97">
        <f>'Net Salary'!F19</f>
        <v>1105</v>
      </c>
      <c r="D6" s="98">
        <f>'Net Salary'!F11</f>
        <v>50</v>
      </c>
      <c r="E6" s="35"/>
      <c r="F6" s="103">
        <f>SUM(Expenses!L21:M21)</f>
        <v>900</v>
      </c>
      <c r="G6" s="36"/>
      <c r="H6" s="97">
        <f t="shared" si="0"/>
        <v>205</v>
      </c>
      <c r="I6" s="100">
        <f>Expenses!M4</f>
        <v>1545</v>
      </c>
    </row>
    <row r="7" spans="1:9" ht="15" customHeight="1" x14ac:dyDescent="0.3">
      <c r="A7" s="34" t="s">
        <v>13</v>
      </c>
      <c r="B7" s="33"/>
      <c r="C7" s="97">
        <f>'Net Salary'!G19</f>
        <v>1105</v>
      </c>
      <c r="D7" s="98">
        <f>'Net Salary'!G11</f>
        <v>30</v>
      </c>
      <c r="E7" s="35"/>
      <c r="F7" s="103">
        <f>SUM(Expenses!O21:P21)</f>
        <v>515</v>
      </c>
      <c r="G7" s="36"/>
      <c r="H7" s="97">
        <f t="shared" si="0"/>
        <v>590</v>
      </c>
      <c r="I7" s="100">
        <f>Expenses!P4</f>
        <v>2135</v>
      </c>
    </row>
    <row r="8" spans="1:9" ht="15" customHeight="1" x14ac:dyDescent="0.3">
      <c r="A8" s="34" t="s">
        <v>14</v>
      </c>
      <c r="B8" s="33"/>
      <c r="C8" s="97">
        <f>'Net Salary'!H19</f>
        <v>1125</v>
      </c>
      <c r="D8" s="98">
        <f>'Net Salary'!H11</f>
        <v>30</v>
      </c>
      <c r="E8" s="35"/>
      <c r="F8" s="103">
        <f>SUM(Expenses!R21:S21)</f>
        <v>915</v>
      </c>
      <c r="G8" s="36"/>
      <c r="H8" s="97">
        <f t="shared" si="0"/>
        <v>210</v>
      </c>
      <c r="I8" s="100">
        <f>Expenses!S4</f>
        <v>2345</v>
      </c>
    </row>
    <row r="9" spans="1:9" ht="15" customHeight="1" x14ac:dyDescent="0.3">
      <c r="A9" s="34" t="s">
        <v>15</v>
      </c>
      <c r="B9" s="33"/>
      <c r="C9" s="97">
        <f>'Net Salary'!I19</f>
        <v>1035</v>
      </c>
      <c r="D9" s="98">
        <f>'Net Salary'!I11</f>
        <v>50</v>
      </c>
      <c r="E9" s="35"/>
      <c r="F9" s="103">
        <f>SUM(Expenses!U21:V21)</f>
        <v>575</v>
      </c>
      <c r="G9" s="36"/>
      <c r="H9" s="97">
        <f t="shared" si="0"/>
        <v>460</v>
      </c>
      <c r="I9" s="100">
        <f>Expenses!V4</f>
        <v>2805</v>
      </c>
    </row>
    <row r="10" spans="1:9" ht="15" customHeight="1" x14ac:dyDescent="0.3">
      <c r="A10" s="34" t="s">
        <v>16</v>
      </c>
      <c r="B10" s="33"/>
      <c r="C10" s="97">
        <f>'Net Salary'!J19</f>
        <v>1055</v>
      </c>
      <c r="D10" s="98">
        <f>'Net Salary'!J11</f>
        <v>100</v>
      </c>
      <c r="E10" s="35"/>
      <c r="F10" s="103">
        <f>SUM(Expenses!X21:Y21)</f>
        <v>925</v>
      </c>
      <c r="G10" s="36"/>
      <c r="H10" s="97">
        <f t="shared" si="0"/>
        <v>130</v>
      </c>
      <c r="I10" s="100">
        <f>Expenses!Y4</f>
        <v>2935</v>
      </c>
    </row>
    <row r="11" spans="1:9" x14ac:dyDescent="0.3">
      <c r="A11" s="34" t="s">
        <v>17</v>
      </c>
      <c r="B11" s="33"/>
      <c r="C11" s="97">
        <f>'Net Salary'!K19</f>
        <v>1135</v>
      </c>
      <c r="D11" s="98">
        <f>'Net Salary'!K11</f>
        <v>40</v>
      </c>
      <c r="E11" s="35"/>
      <c r="F11" s="103">
        <f>SUM(Expenses!AA21:AB21)</f>
        <v>500</v>
      </c>
      <c r="G11" s="36"/>
      <c r="H11" s="97">
        <f t="shared" si="0"/>
        <v>635</v>
      </c>
      <c r="I11" s="100">
        <f>Expenses!AB4</f>
        <v>3570</v>
      </c>
    </row>
    <row r="12" spans="1:9" x14ac:dyDescent="0.3">
      <c r="A12" s="34" t="s">
        <v>18</v>
      </c>
      <c r="B12" s="33"/>
      <c r="C12" s="97">
        <f>'Net Salary'!L19</f>
        <v>1125</v>
      </c>
      <c r="D12" s="98">
        <f>'Net Salary'!L11</f>
        <v>10</v>
      </c>
      <c r="E12" s="35"/>
      <c r="F12" s="103">
        <f>SUM(Expenses!AD21:AE21)</f>
        <v>900</v>
      </c>
      <c r="G12" s="36"/>
      <c r="H12" s="97">
        <f t="shared" si="0"/>
        <v>225</v>
      </c>
      <c r="I12" s="100">
        <f>Expenses!AE4</f>
        <v>3795</v>
      </c>
    </row>
    <row r="13" spans="1:9" x14ac:dyDescent="0.3">
      <c r="A13" s="34" t="s">
        <v>19</v>
      </c>
      <c r="B13" s="33"/>
      <c r="C13" s="97">
        <f>'Net Salary'!M19</f>
        <v>1125</v>
      </c>
      <c r="D13" s="98">
        <f>'Net Salary'!M11</f>
        <v>10</v>
      </c>
      <c r="E13" s="35"/>
      <c r="F13" s="103">
        <f>SUM(Expenses!AG21:AH21)</f>
        <v>500</v>
      </c>
      <c r="G13" s="36"/>
      <c r="H13" s="97">
        <f t="shared" si="0"/>
        <v>625</v>
      </c>
      <c r="I13" s="100">
        <f>Expenses!AH4</f>
        <v>4420</v>
      </c>
    </row>
    <row r="14" spans="1:9" x14ac:dyDescent="0.3">
      <c r="A14" s="34" t="s">
        <v>20</v>
      </c>
      <c r="B14" s="33"/>
      <c r="C14" s="97">
        <f>'Net Salary'!N19</f>
        <v>1175</v>
      </c>
      <c r="D14" s="98">
        <f>'Net Salary'!N11</f>
        <v>10</v>
      </c>
      <c r="E14" s="35"/>
      <c r="F14" s="103">
        <f>SUM(Expenses!AJ21:AK21)</f>
        <v>900</v>
      </c>
      <c r="G14" s="36"/>
      <c r="H14" s="97">
        <f t="shared" si="0"/>
        <v>275</v>
      </c>
      <c r="I14" s="100">
        <f>Expenses!AK4</f>
        <v>4695</v>
      </c>
    </row>
    <row r="15" spans="1:9" ht="14.3" customHeight="1" thickBot="1" x14ac:dyDescent="0.35">
      <c r="A15" s="34" t="s">
        <v>1</v>
      </c>
      <c r="B15" s="33"/>
      <c r="C15" s="99">
        <f>SUM(C3:C14)</f>
        <v>13330</v>
      </c>
      <c r="D15" s="98">
        <f t="shared" ref="D15" si="1">SUM(D3:D14)</f>
        <v>380</v>
      </c>
      <c r="E15" s="35"/>
      <c r="F15" s="103">
        <f>SUM(F3:F14)</f>
        <v>8635</v>
      </c>
      <c r="G15" s="36"/>
      <c r="H15" s="101" t="s">
        <v>52</v>
      </c>
      <c r="I15" s="107">
        <f>'Annual Result'!D9</f>
        <v>4695</v>
      </c>
    </row>
    <row r="16" spans="1:9" x14ac:dyDescent="0.3">
      <c r="A16" s="34" t="s">
        <v>57</v>
      </c>
      <c r="B16" s="33"/>
      <c r="C16" s="99">
        <f>AVERAGE(C3:C14)</f>
        <v>1110.8333333333333</v>
      </c>
      <c r="D16" s="98">
        <f t="shared" ref="D16" si="2">AVERAGE(D3:D14)</f>
        <v>31.666666666666668</v>
      </c>
      <c r="E16" s="35"/>
      <c r="F16" s="104">
        <f>AVERAGE(F3:F14)</f>
        <v>719.58333333333337</v>
      </c>
      <c r="G16" s="35"/>
      <c r="H16" s="33"/>
      <c r="I16" s="38"/>
    </row>
    <row r="17" spans="1:8" x14ac:dyDescent="0.3">
      <c r="A17" s="34" t="s">
        <v>5</v>
      </c>
      <c r="B17" s="33"/>
      <c r="C17" s="97">
        <f>SUM(C3:C8)</f>
        <v>6680</v>
      </c>
      <c r="D17" s="100">
        <f t="shared" ref="D17" si="3">SUM(D3:D8)</f>
        <v>160</v>
      </c>
      <c r="E17" s="36"/>
      <c r="F17" s="105">
        <f>SUM(F3:F8)</f>
        <v>4335</v>
      </c>
      <c r="G17" s="33"/>
      <c r="H17" s="35"/>
    </row>
    <row r="18" spans="1:8" ht="15" customHeight="1" thickBot="1" x14ac:dyDescent="0.35">
      <c r="A18" s="37" t="s">
        <v>6</v>
      </c>
      <c r="B18" s="33"/>
      <c r="C18" s="101">
        <f>SUM($C$9:$C$14)</f>
        <v>6650</v>
      </c>
      <c r="D18" s="102">
        <f>SUM($D$9:$D$14)</f>
        <v>220</v>
      </c>
      <c r="E18" s="36"/>
      <c r="F18" s="106">
        <f>SUM($F$9:$F$14)</f>
        <v>4300</v>
      </c>
      <c r="G18" s="33"/>
      <c r="H18" s="33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5"/>
  <sheetViews>
    <sheetView zoomScale="95" zoomScaleNormal="95" workbookViewId="0">
      <selection activeCell="C11" sqref="C11"/>
    </sheetView>
  </sheetViews>
  <sheetFormatPr defaultRowHeight="15" x14ac:dyDescent="0.3"/>
  <cols>
    <col min="1" max="1" width="7.140625" style="19" customWidth="1"/>
    <col min="2" max="3" width="15.7109375" style="19" customWidth="1"/>
    <col min="4" max="4" width="7.140625" style="19" customWidth="1"/>
    <col min="5" max="5" width="11.140625" style="19" customWidth="1"/>
    <col min="6" max="6" width="13" style="19" bestFit="1" customWidth="1"/>
    <col min="7" max="7" width="7.140625" style="19" customWidth="1"/>
    <col min="8" max="8" width="12.140625" style="19" customWidth="1"/>
    <col min="9" max="10" width="11.85546875" style="19" customWidth="1"/>
    <col min="11" max="16384" width="9.140625" style="19"/>
  </cols>
  <sheetData>
    <row r="1" spans="2:10" ht="14.3" customHeight="1" thickBot="1" x14ac:dyDescent="0.35">
      <c r="B1" s="64"/>
      <c r="C1" s="64"/>
      <c r="D1" s="64"/>
      <c r="E1" s="64"/>
      <c r="F1" s="64"/>
      <c r="G1" s="64"/>
      <c r="H1" s="64"/>
      <c r="I1" s="64"/>
      <c r="J1" s="64"/>
    </row>
    <row r="2" spans="2:10" ht="14.3" customHeight="1" x14ac:dyDescent="0.3">
      <c r="B2" s="132" t="s">
        <v>44</v>
      </c>
      <c r="C2" s="133"/>
      <c r="D2" s="64"/>
      <c r="E2" s="64"/>
      <c r="F2" s="64"/>
      <c r="G2" s="64"/>
      <c r="H2" s="64"/>
      <c r="I2" s="64"/>
      <c r="J2" s="64"/>
    </row>
    <row r="3" spans="2:10" ht="14.3" customHeight="1" x14ac:dyDescent="0.3">
      <c r="B3" s="81" t="s">
        <v>45</v>
      </c>
      <c r="C3" s="82" t="str">
        <f ca="1">PROPER(TEXT(TODAY(),"MMMM"))</f>
        <v>Setembro</v>
      </c>
      <c r="D3" s="64"/>
      <c r="E3" s="74" t="s">
        <v>41</v>
      </c>
      <c r="F3" s="76" t="s">
        <v>42</v>
      </c>
      <c r="G3" s="64"/>
      <c r="H3" s="65" t="s">
        <v>26</v>
      </c>
      <c r="I3" s="65" t="s">
        <v>27</v>
      </c>
      <c r="J3" s="74"/>
    </row>
    <row r="4" spans="2:10" ht="14.3" customHeight="1" x14ac:dyDescent="0.3">
      <c r="B4" s="83" t="s">
        <v>46</v>
      </c>
      <c r="C4" s="113">
        <v>1500</v>
      </c>
      <c r="D4" s="64"/>
      <c r="E4" s="64" t="str">
        <f>Expenses!C7</f>
        <v>Bills</v>
      </c>
      <c r="F4" s="77" t="e" cm="1" vm="1">
        <f t="array" aca="1" ref="F4" ca="1">_xlfn._xlws.FILTER(Expenses!D7:AK20,Expenses!D2:AK2=Report!C3)</f>
        <v>#VALUE!</v>
      </c>
      <c r="G4" s="64"/>
      <c r="H4" s="66" t="str">
        <f ca="1">PROPER(TEXT(TODAY()-30, "MMMM"))</f>
        <v>Agosto</v>
      </c>
      <c r="I4" s="67" t="e">
        <f ca="1">VLOOKUP(Report!H4,Resume!$A$3:$I$14,3,FALSE)</f>
        <v>#N/A</v>
      </c>
      <c r="J4" s="75"/>
    </row>
    <row r="5" spans="2:10" ht="14.3" customHeight="1" x14ac:dyDescent="0.3">
      <c r="B5" s="83" t="s">
        <v>47</v>
      </c>
      <c r="C5" s="113">
        <v>1500</v>
      </c>
      <c r="D5" s="64"/>
      <c r="E5" s="64" t="str">
        <f>Expenses!C8</f>
        <v>Car maintenance</v>
      </c>
      <c r="F5" s="77"/>
      <c r="G5" s="64"/>
      <c r="H5" s="66" t="str">
        <f ca="1">PROPER(TEXT(TODAY(), "MMMM"))</f>
        <v>Setembro</v>
      </c>
      <c r="I5" s="67" t="e">
        <f ca="1">VLOOKUP(Report!H5,Resume!$A$3:$I$14,3,FALSE)</f>
        <v>#N/A</v>
      </c>
      <c r="J5" s="75"/>
    </row>
    <row r="6" spans="2:10" ht="14.3" customHeight="1" x14ac:dyDescent="0.3">
      <c r="B6" s="83" t="s">
        <v>48</v>
      </c>
      <c r="C6" s="113">
        <v>570</v>
      </c>
      <c r="D6" s="64"/>
      <c r="E6" s="64" t="str">
        <f>Expenses!C9</f>
        <v>Clothing</v>
      </c>
      <c r="F6" s="77"/>
      <c r="G6" s="64"/>
      <c r="H6" s="66" t="str">
        <f ca="1">PROPER(TEXT(TODAY()+30, "MMMM"))</f>
        <v>Outubro</v>
      </c>
      <c r="I6" s="67" t="e">
        <f ca="1">VLOOKUP(Report!H6,Resume!$A$3:$I$14,3,FALSE)</f>
        <v>#N/A</v>
      </c>
      <c r="J6" s="75"/>
    </row>
    <row r="7" spans="2:10" ht="14.3" customHeight="1" thickBot="1" x14ac:dyDescent="0.35">
      <c r="B7" s="84" t="s">
        <v>49</v>
      </c>
      <c r="C7" s="114">
        <f>SUM(C4:C6)</f>
        <v>3570</v>
      </c>
      <c r="D7" s="64"/>
      <c r="E7" s="64" t="str">
        <f>Expenses!C10</f>
        <v>Eletron n' games</v>
      </c>
      <c r="F7" s="77"/>
      <c r="G7" s="64"/>
      <c r="H7" s="64"/>
      <c r="I7" s="64"/>
      <c r="J7" s="64"/>
    </row>
    <row r="8" spans="2:10" ht="14.3" customHeight="1" thickBot="1" x14ac:dyDescent="0.35">
      <c r="B8" s="68"/>
      <c r="C8" s="69"/>
      <c r="D8" s="64"/>
      <c r="E8" s="64" t="str">
        <f>Expenses!C11</f>
        <v>Food</v>
      </c>
      <c r="F8" s="77"/>
      <c r="G8" s="64"/>
      <c r="H8" s="65" t="s">
        <v>26</v>
      </c>
      <c r="I8" s="65" t="s">
        <v>53</v>
      </c>
      <c r="J8" s="74"/>
    </row>
    <row r="9" spans="2:10" ht="14.3" customHeight="1" thickBot="1" x14ac:dyDescent="0.35">
      <c r="B9" s="85" t="s">
        <v>50</v>
      </c>
      <c r="C9" s="115" t="e">
        <f ca="1">VLOOKUP(C3,Resume!A3:I14,9,FALSE)</f>
        <v>#N/A</v>
      </c>
      <c r="D9" s="64"/>
      <c r="E9" s="64" t="str">
        <f>Expenses!C12</f>
        <v>Gas</v>
      </c>
      <c r="F9" s="77"/>
      <c r="G9" s="64"/>
      <c r="H9" s="66" t="str">
        <f ca="1">PROPER(TEXT(TODAY()-30, "MMMM"))</f>
        <v>Agosto</v>
      </c>
      <c r="I9" s="70" t="e">
        <f ca="1">VLOOKUP(Report!H9,Resume!$A$3:$I$14,6,FALSE)</f>
        <v>#N/A</v>
      </c>
      <c r="J9" s="72"/>
    </row>
    <row r="10" spans="2:10" ht="14.3" customHeight="1" thickBot="1" x14ac:dyDescent="0.35">
      <c r="B10" s="64"/>
      <c r="C10" s="64"/>
      <c r="D10" s="64"/>
      <c r="E10" s="64" t="str">
        <f>Expenses!C13</f>
        <v>Hang out</v>
      </c>
      <c r="F10" s="77"/>
      <c r="G10" s="64"/>
      <c r="H10" s="66" t="str">
        <f ca="1">PROPER(TEXT(TODAY(), "MMMM"))</f>
        <v>Setembro</v>
      </c>
      <c r="I10" s="70" t="e">
        <f ca="1">VLOOKUP(Report!H10,Resume!$A$3:$I$14,6,FALSE)</f>
        <v>#N/A</v>
      </c>
      <c r="J10" s="72"/>
    </row>
    <row r="11" spans="2:10" ht="14.3" customHeight="1" thickBot="1" x14ac:dyDescent="0.35">
      <c r="B11" s="85" t="s">
        <v>51</v>
      </c>
      <c r="C11" s="115" t="e">
        <f ca="1">C7-C9</f>
        <v>#N/A</v>
      </c>
      <c r="D11" s="64"/>
      <c r="E11" s="64" t="str">
        <f>Expenses!C14</f>
        <v>Healthcare</v>
      </c>
      <c r="F11" s="77"/>
      <c r="G11" s="64"/>
      <c r="H11" s="66" t="str">
        <f ca="1">PROPER(TEXT(TODAY()+30, "MMMM"))</f>
        <v>Outubro</v>
      </c>
      <c r="I11" s="70" t="e">
        <f ca="1">VLOOKUP(Report!H11,Resume!$A$3:$I$14,6,FALSE)</f>
        <v>#N/A</v>
      </c>
      <c r="J11" s="72"/>
    </row>
    <row r="12" spans="2:10" hidden="1" x14ac:dyDescent="0.3">
      <c r="B12" s="71"/>
      <c r="C12" s="64"/>
      <c r="D12" s="64"/>
      <c r="E12" s="134" t="s">
        <v>2</v>
      </c>
      <c r="F12" s="77"/>
      <c r="G12" s="64"/>
      <c r="H12" s="64"/>
      <c r="I12" s="72" t="e">
        <f>VLOOKUP(Report!H12,Resume!$A$3:$I$14,6,FALSE)</f>
        <v>#N/A</v>
      </c>
      <c r="J12" s="72"/>
    </row>
    <row r="13" spans="2:10" hidden="1" x14ac:dyDescent="0.3">
      <c r="B13" s="71"/>
      <c r="C13" s="64"/>
      <c r="D13" s="64"/>
      <c r="E13" s="134"/>
      <c r="F13" s="77"/>
      <c r="G13" s="64"/>
      <c r="H13" s="64"/>
      <c r="I13" s="72" t="e">
        <f>VLOOKUP(Report!H13,Resume!$A$3:$I$14,6,FALSE)</f>
        <v>#N/A</v>
      </c>
      <c r="J13" s="72"/>
    </row>
    <row r="14" spans="2:10" hidden="1" x14ac:dyDescent="0.3">
      <c r="B14" s="64"/>
      <c r="C14" s="64"/>
      <c r="D14" s="64"/>
      <c r="E14" s="134"/>
      <c r="F14" s="77"/>
      <c r="G14" s="64"/>
      <c r="H14" s="64"/>
      <c r="I14" s="72" t="e">
        <f>VLOOKUP(Report!H14,Resume!$A$3:$I$14,6,FALSE)</f>
        <v>#N/A</v>
      </c>
      <c r="J14" s="72"/>
    </row>
    <row r="15" spans="2:10" hidden="1" x14ac:dyDescent="0.3">
      <c r="B15" s="64"/>
      <c r="C15" s="64"/>
      <c r="D15" s="64"/>
      <c r="E15" s="134"/>
      <c r="F15" s="77"/>
      <c r="G15" s="64"/>
      <c r="H15" s="64"/>
      <c r="I15" s="72" t="e">
        <f>VLOOKUP(Report!H15,Resume!$A$3:$I$14,6,FALSE)</f>
        <v>#N/A</v>
      </c>
      <c r="J15" s="72"/>
    </row>
    <row r="16" spans="2:10" ht="14.3" hidden="1" customHeight="1" x14ac:dyDescent="0.3">
      <c r="B16" s="64"/>
      <c r="C16" s="64"/>
      <c r="D16" s="64"/>
      <c r="E16" s="134"/>
      <c r="F16" s="77"/>
      <c r="G16" s="64"/>
      <c r="H16" s="64"/>
      <c r="I16" s="72" t="e">
        <f>VLOOKUP(Report!H16,Resume!$A$3:$I$14,6,FALSE)</f>
        <v>#N/A</v>
      </c>
      <c r="J16" s="72"/>
    </row>
    <row r="17" spans="2:10" ht="14.3" hidden="1" customHeight="1" x14ac:dyDescent="0.3">
      <c r="B17" s="64"/>
      <c r="C17" s="64"/>
      <c r="D17" s="64"/>
      <c r="E17" s="134"/>
      <c r="F17" s="77"/>
      <c r="G17" s="64"/>
      <c r="H17" s="64"/>
      <c r="I17" s="72" t="e">
        <f>VLOOKUP(Report!H17,Resume!$A$3:$I$14,6,FALSE)</f>
        <v>#N/A</v>
      </c>
      <c r="J17" s="72"/>
    </row>
    <row r="18" spans="2:10" ht="14.3" customHeight="1" thickBot="1" x14ac:dyDescent="0.35">
      <c r="B18" s="64"/>
      <c r="C18" s="64"/>
      <c r="D18" s="64"/>
      <c r="E18" s="78" t="s">
        <v>2</v>
      </c>
      <c r="F18" s="77">
        <f>SUM(F12:F17)</f>
        <v>0</v>
      </c>
      <c r="G18" s="64"/>
      <c r="H18" s="64"/>
      <c r="I18" s="64"/>
      <c r="J18" s="64"/>
    </row>
    <row r="19" spans="2:10" ht="14.3" customHeight="1" thickBot="1" x14ac:dyDescent="0.35">
      <c r="B19" s="85" t="s">
        <v>52</v>
      </c>
      <c r="C19" s="115">
        <f>Resume!I15</f>
        <v>4695</v>
      </c>
      <c r="D19" s="64"/>
      <c r="E19" s="79" t="s">
        <v>0</v>
      </c>
      <c r="F19" s="80" t="e" vm="2">
        <f ca="1">SUM(_xlfn.ANCHORARRAY(F4))</f>
        <v>#VALUE!</v>
      </c>
      <c r="G19" s="64"/>
      <c r="H19" s="64"/>
      <c r="I19" s="64"/>
      <c r="J19" s="64"/>
    </row>
    <row r="20" spans="2:10" x14ac:dyDescent="0.3">
      <c r="B20" s="64"/>
      <c r="C20" s="64"/>
      <c r="D20" s="64"/>
      <c r="E20" s="64"/>
      <c r="F20" s="64"/>
      <c r="G20" s="64"/>
      <c r="H20" s="64"/>
      <c r="I20" s="64"/>
      <c r="J20" s="64"/>
    </row>
    <row r="21" spans="2:10" x14ac:dyDescent="0.3">
      <c r="B21" s="64"/>
      <c r="C21" s="64"/>
      <c r="D21" s="64"/>
      <c r="E21" s="64"/>
      <c r="F21" s="64"/>
      <c r="G21" s="64"/>
      <c r="H21" s="64"/>
      <c r="I21" s="64"/>
      <c r="J21" s="64"/>
    </row>
    <row r="22" spans="2:10" x14ac:dyDescent="0.3">
      <c r="B22" s="64"/>
      <c r="C22" s="64"/>
      <c r="D22" s="64"/>
      <c r="E22" s="64"/>
      <c r="F22" s="64"/>
      <c r="G22" s="64"/>
      <c r="H22" s="64"/>
      <c r="I22" s="64"/>
      <c r="J22" s="64"/>
    </row>
    <row r="23" spans="2:10" x14ac:dyDescent="0.3">
      <c r="B23" s="64"/>
      <c r="C23" s="64"/>
      <c r="D23" s="64"/>
      <c r="E23" s="64"/>
      <c r="F23" s="64"/>
      <c r="G23" s="64"/>
      <c r="H23" s="64"/>
      <c r="I23" s="64"/>
      <c r="J23" s="64"/>
    </row>
    <row r="24" spans="2:10" x14ac:dyDescent="0.3">
      <c r="B24" s="64"/>
      <c r="C24" s="64"/>
      <c r="D24" s="64"/>
      <c r="E24" s="64"/>
      <c r="F24" s="64"/>
      <c r="G24" s="64"/>
      <c r="H24" s="64"/>
      <c r="I24" s="64"/>
      <c r="J24" s="64"/>
    </row>
    <row r="25" spans="2:10" x14ac:dyDescent="0.3">
      <c r="B25" s="64"/>
      <c r="C25" s="64"/>
      <c r="D25" s="64"/>
      <c r="E25" s="64"/>
      <c r="F25" s="64"/>
      <c r="G25" s="64"/>
      <c r="H25" s="64"/>
      <c r="I25" s="64"/>
      <c r="J25" s="64"/>
    </row>
    <row r="26" spans="2:10" x14ac:dyDescent="0.3">
      <c r="B26" s="64"/>
      <c r="C26" s="64"/>
      <c r="D26" s="64"/>
      <c r="E26" s="64"/>
      <c r="F26" s="64"/>
      <c r="G26" s="64"/>
      <c r="H26" s="64"/>
      <c r="I26" s="64"/>
      <c r="J26" s="64"/>
    </row>
    <row r="27" spans="2:10" x14ac:dyDescent="0.3">
      <c r="B27" s="64"/>
      <c r="C27" s="64"/>
      <c r="D27" s="64"/>
      <c r="E27" s="64"/>
      <c r="F27" s="64"/>
      <c r="G27" s="64"/>
      <c r="H27" s="64"/>
      <c r="I27" s="64"/>
      <c r="J27" s="64"/>
    </row>
    <row r="28" spans="2:10" x14ac:dyDescent="0.3">
      <c r="B28" s="64"/>
      <c r="C28" s="64"/>
      <c r="D28" s="64"/>
      <c r="E28" s="64"/>
      <c r="F28" s="64"/>
      <c r="G28" s="64"/>
      <c r="H28" s="64"/>
      <c r="I28" s="64"/>
      <c r="J28" s="64"/>
    </row>
    <row r="29" spans="2:10" x14ac:dyDescent="0.3">
      <c r="B29" s="73"/>
      <c r="C29" s="73"/>
      <c r="D29" s="64"/>
      <c r="E29" s="64"/>
      <c r="F29" s="64"/>
      <c r="G29" s="64"/>
      <c r="H29" s="64"/>
      <c r="I29" s="64"/>
      <c r="J29" s="64"/>
    </row>
    <row r="30" spans="2:10" x14ac:dyDescent="0.3">
      <c r="B30" s="64"/>
      <c r="C30" s="64"/>
      <c r="D30" s="64"/>
      <c r="E30" s="64"/>
      <c r="F30" s="64"/>
      <c r="G30" s="64"/>
      <c r="H30" s="64"/>
      <c r="I30" s="64"/>
      <c r="J30" s="64"/>
    </row>
    <row r="31" spans="2:10" x14ac:dyDescent="0.3">
      <c r="B31" s="64"/>
      <c r="C31" s="64"/>
      <c r="D31" s="64"/>
      <c r="E31" s="64"/>
      <c r="F31" s="64"/>
      <c r="G31" s="64"/>
      <c r="H31" s="64"/>
      <c r="I31" s="64"/>
      <c r="J31" s="64"/>
    </row>
    <row r="32" spans="2:10" x14ac:dyDescent="0.3">
      <c r="B32" s="64"/>
      <c r="C32" s="64"/>
      <c r="D32" s="64"/>
      <c r="E32" s="64"/>
      <c r="F32" s="64"/>
      <c r="G32" s="64"/>
      <c r="H32" s="64"/>
      <c r="I32" s="64"/>
      <c r="J32" s="64"/>
    </row>
    <row r="33" spans="2:10" x14ac:dyDescent="0.3">
      <c r="B33" s="64"/>
      <c r="C33" s="64"/>
      <c r="D33" s="64"/>
      <c r="E33" s="64"/>
      <c r="F33" s="64"/>
      <c r="G33" s="64"/>
      <c r="H33" s="64"/>
      <c r="I33" s="64"/>
      <c r="J33" s="64"/>
    </row>
    <row r="34" spans="2:10" x14ac:dyDescent="0.3">
      <c r="B34" s="64"/>
      <c r="C34" s="64"/>
      <c r="D34" s="64"/>
      <c r="E34" s="64"/>
      <c r="F34" s="64"/>
      <c r="G34" s="64"/>
      <c r="H34" s="64"/>
      <c r="I34" s="64"/>
      <c r="J34" s="64"/>
    </row>
    <row r="35" spans="2:10" x14ac:dyDescent="0.3">
      <c r="B35" s="64"/>
      <c r="C35" s="64"/>
      <c r="D35" s="64"/>
      <c r="E35" s="64"/>
      <c r="F35" s="64"/>
      <c r="G35" s="64"/>
      <c r="H35" s="64"/>
      <c r="I35" s="64"/>
      <c r="J35" s="64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8"/>
      <c r="C1" s="18"/>
      <c r="D1" s="22"/>
      <c r="E1" s="22"/>
      <c r="F1" s="18"/>
      <c r="G1" s="18"/>
    </row>
    <row r="2" spans="2:13" ht="20" thickBot="1" x14ac:dyDescent="0.45">
      <c r="B2" s="18"/>
      <c r="C2" s="135" t="s">
        <v>0</v>
      </c>
      <c r="D2" s="136"/>
      <c r="E2" s="23"/>
      <c r="F2" s="135" t="s">
        <v>29</v>
      </c>
      <c r="G2" s="136"/>
      <c r="I2" s="8"/>
      <c r="J2" s="8"/>
      <c r="K2" s="8"/>
      <c r="L2" s="8"/>
    </row>
    <row r="3" spans="2:13" ht="19.25" x14ac:dyDescent="0.4">
      <c r="B3" s="18"/>
      <c r="C3" s="30" t="s">
        <v>58</v>
      </c>
      <c r="D3" s="108">
        <f>SUM('Net Salary'!C3:N8)</f>
        <v>14400</v>
      </c>
      <c r="E3" s="24"/>
      <c r="F3" s="31" t="str">
        <f>Expenses!C7</f>
        <v>Bills</v>
      </c>
      <c r="G3" s="111">
        <f>SUM(Expenses!D7,Expenses!G7,Expenses!J7,Expenses!M7,Expenses!P7,Expenses!S7,Expenses!V7,Expenses!Y7,Expenses!AB7,Expenses!AE7,Expenses!AH7,Expenses!AK7)</f>
        <v>1500</v>
      </c>
      <c r="I3" s="9"/>
      <c r="J3" s="10"/>
      <c r="K3" s="11"/>
      <c r="L3" s="12"/>
    </row>
    <row r="4" spans="2:13" ht="19.25" x14ac:dyDescent="0.4">
      <c r="B4" s="18"/>
      <c r="C4" s="17" t="s">
        <v>59</v>
      </c>
      <c r="D4" s="109">
        <f>SUM('Net Salary'!C13:N17)</f>
        <v>180</v>
      </c>
      <c r="E4" s="24"/>
      <c r="F4" s="31" t="str">
        <f>Expenses!C8</f>
        <v>Car maintenance</v>
      </c>
      <c r="G4" s="111">
        <f>SUM(Expenses!D8,Expenses!G8,Expenses!J8,Expenses!M8,Expenses!P8,Expenses!S8,Expenses!V8,Expenses!Y8,Expenses!AB8,Expenses!AE8,Expenses!AH8,Expenses!AK8)</f>
        <v>990</v>
      </c>
      <c r="I4" s="9"/>
      <c r="J4" s="10"/>
      <c r="K4" s="11"/>
      <c r="L4" s="12"/>
    </row>
    <row r="5" spans="2:13" ht="19.25" x14ac:dyDescent="0.4">
      <c r="B5" s="18"/>
      <c r="C5" s="17" t="s">
        <v>27</v>
      </c>
      <c r="D5" s="109">
        <f>SUM('Net Salary'!C3:N8)-SUM('Net Salary'!C10:N11)-SUM('Net Salary'!C13:N17)</f>
        <v>13330</v>
      </c>
      <c r="E5" s="24"/>
      <c r="F5" s="31" t="str">
        <f>Expenses!C9</f>
        <v>Clothing</v>
      </c>
      <c r="G5" s="111">
        <f>SUM(Expenses!D9,Expenses!G9,Expenses!J9,Expenses!M9,Expenses!P9,Expenses!S9,Expenses!V9,Expenses!Y9,Expenses!AB9,Expenses!AE9,Expenses!AH9,Expenses!AK9)</f>
        <v>270</v>
      </c>
      <c r="I5" s="9"/>
      <c r="J5" s="10"/>
      <c r="K5" s="12"/>
      <c r="L5" s="12"/>
    </row>
    <row r="6" spans="2:13" ht="19.25" x14ac:dyDescent="0.4">
      <c r="B6" s="18"/>
      <c r="C6" s="17" t="s">
        <v>60</v>
      </c>
      <c r="D6" s="109">
        <f>SUM(Expenses!D7:D14,Expenses!G7:G14,Expenses!J7:J14,Expenses!M7:M14,Expenses!P7:P14,Expenses!S7:S14,Expenses!V7:V14,Expenses!Y7:Y14,Expenses!AB7:AB14,Expenses!AE7:AE14,Expenses!AH7:AH14,Expenses!AK7:AK14)</f>
        <v>8400</v>
      </c>
      <c r="E6" s="24"/>
      <c r="F6" s="31" t="str">
        <f>Expenses!C10</f>
        <v>Eletron n' games</v>
      </c>
      <c r="G6" s="111">
        <f>SUM(Expenses!D10,Expenses!G10,Expenses!J10,Expenses!M10,Expenses!P10,Expenses!S10,Expenses!V10,Expenses!Y10,Expenses!AB10,Expenses!AE10,Expenses!AH10,Expenses!AK10)</f>
        <v>360</v>
      </c>
      <c r="I6" s="9"/>
      <c r="J6" s="10"/>
      <c r="K6" s="12"/>
      <c r="L6" s="12"/>
    </row>
    <row r="7" spans="2:13" ht="19.25" x14ac:dyDescent="0.4">
      <c r="B7" s="18"/>
      <c r="C7" s="17" t="s">
        <v>61</v>
      </c>
      <c r="D7" s="109">
        <f>SUM(Expenses!D15:D20,Expenses!G15:G20,Expenses!J15:J20,Expenses!M15:M20,Expenses!P15:P20,Expenses!S15:S20,Expenses!V15:V20,Expenses!Y15:Y20,Expenses!AB15:AB20,Expenses!AE15:AE20,Expenses!AH15:AH20,Expenses!AK15:AK20)</f>
        <v>235</v>
      </c>
      <c r="E7" s="24"/>
      <c r="F7" s="31" t="str">
        <f>Expenses!C11</f>
        <v>Food</v>
      </c>
      <c r="G7" s="111">
        <f>SUM(Expenses!D11,Expenses!G11,Expenses!J11,Expenses!M11,Expenses!P11,Expenses!S11,Expenses!V11,Expenses!Y11,Expenses!AB11,Expenses!AE11,Expenses!AH11,Expenses!AK11)</f>
        <v>720</v>
      </c>
      <c r="I7" s="9"/>
      <c r="J7" s="10"/>
      <c r="K7" s="12"/>
      <c r="L7" s="12"/>
    </row>
    <row r="8" spans="2:13" ht="19.25" x14ac:dyDescent="0.4">
      <c r="B8" s="18"/>
      <c r="C8" s="17" t="s">
        <v>62</v>
      </c>
      <c r="D8" s="109">
        <f>SUM(D6:D7)</f>
        <v>8635</v>
      </c>
      <c r="E8" s="24"/>
      <c r="F8" s="31" t="str">
        <f>Expenses!C12</f>
        <v>Gas</v>
      </c>
      <c r="G8" s="111">
        <f>SUM(Expenses!D12,Expenses!G12,Expenses!J12,Expenses!M12,Expenses!P12,Expenses!S12,Expenses!V12,Expenses!Y12,Expenses!AB12,Expenses!AE12,Expenses!AH12,Expenses!AK12)</f>
        <v>960</v>
      </c>
      <c r="I8" s="9"/>
      <c r="J8" s="10"/>
      <c r="K8" s="12"/>
      <c r="L8" s="12"/>
    </row>
    <row r="9" spans="2:13" ht="19.25" x14ac:dyDescent="0.4">
      <c r="B9" s="18"/>
      <c r="C9" s="17" t="s">
        <v>63</v>
      </c>
      <c r="D9" s="110">
        <f>Expenses!AK4</f>
        <v>4695</v>
      </c>
      <c r="E9" s="25"/>
      <c r="F9" s="31" t="str">
        <f>Expenses!C13</f>
        <v>Hang out</v>
      </c>
      <c r="G9" s="111">
        <f>SUM(Expenses!D13,Expenses!G13,Expenses!J13,Expenses!M13,Expenses!P13,Expenses!S13,Expenses!V13,Expenses!Y13,Expenses!AB13,Expenses!AE13,Expenses!AH13,Expenses!AK13)</f>
        <v>2400</v>
      </c>
      <c r="I9" s="9"/>
      <c r="J9" s="10"/>
      <c r="K9" s="12"/>
      <c r="L9" s="12"/>
    </row>
    <row r="10" spans="2:13" ht="19.25" x14ac:dyDescent="0.4">
      <c r="B10" s="18"/>
      <c r="C10" s="17" t="s">
        <v>23</v>
      </c>
      <c r="D10" s="110">
        <f>SUM('Net Salary'!C11:N11)</f>
        <v>380</v>
      </c>
      <c r="E10" s="25"/>
      <c r="F10" s="31" t="str">
        <f>Expenses!C14</f>
        <v>Healthcare</v>
      </c>
      <c r="G10" s="111">
        <f>SUM(Expenses!D14,Expenses!G14,Expenses!J14,Expenses!M14,Expenses!P14,Expenses!S14,Expenses!V14,Expenses!Y14,Expenses!AB14,Expenses!AE14,Expenses!AH14,Expenses!AK14)</f>
        <v>1200</v>
      </c>
      <c r="I10" s="13"/>
      <c r="J10" s="10"/>
      <c r="K10" s="12"/>
      <c r="L10" s="12"/>
    </row>
    <row r="11" spans="2:13" ht="19.45" customHeight="1" x14ac:dyDescent="0.4">
      <c r="B11" s="18"/>
      <c r="C11" s="18"/>
      <c r="D11" s="25"/>
      <c r="E11" s="25"/>
      <c r="F11" s="17" t="s">
        <v>0</v>
      </c>
      <c r="G11" s="112">
        <f>SUM(G3:G10)</f>
        <v>8400</v>
      </c>
      <c r="I11" s="14"/>
      <c r="J11" s="10"/>
      <c r="K11" s="12"/>
      <c r="L11" s="12"/>
    </row>
    <row r="12" spans="2:13" x14ac:dyDescent="0.25">
      <c r="H12" s="5"/>
      <c r="I12" s="15"/>
      <c r="J12" s="15"/>
      <c r="K12" s="5"/>
      <c r="L12" s="5"/>
    </row>
    <row r="13" spans="2:13" x14ac:dyDescent="0.25">
      <c r="H13" s="5"/>
      <c r="I13" s="15"/>
      <c r="J13" s="15"/>
      <c r="K13" s="5"/>
      <c r="L13" s="5"/>
    </row>
    <row r="14" spans="2:13" x14ac:dyDescent="0.25">
      <c r="H14" s="5"/>
      <c r="I14" s="15"/>
      <c r="J14" s="15"/>
      <c r="K14" s="5"/>
      <c r="L14" s="5"/>
    </row>
    <row r="15" spans="2:13" x14ac:dyDescent="0.25">
      <c r="H15" s="5"/>
      <c r="I15" s="15"/>
      <c r="J15" s="15"/>
      <c r="K15" s="5"/>
      <c r="L15" s="5"/>
    </row>
    <row r="16" spans="2:13" x14ac:dyDescent="0.25">
      <c r="H16" s="5"/>
      <c r="I16" s="3"/>
      <c r="J16" s="3"/>
      <c r="K16" s="16"/>
      <c r="L16" s="16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Net Salary</vt:lpstr>
      <vt:lpstr>Expenses</vt:lpstr>
      <vt:lpstr>Resume</vt:lpstr>
      <vt:lpstr>Report</vt:lpstr>
      <vt:lpstr>Annual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2023-09-08T20:18:49Z</dcterms:modified>
</cp:coreProperties>
</file>