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ke\Downloads\"/>
    </mc:Choice>
  </mc:AlternateContent>
  <xr:revisionPtr revIDLastSave="0" documentId="13_ncr:1_{BC2F60D8-478F-463A-9423-2B0702A76921}" xr6:coauthVersionLast="47" xr6:coauthVersionMax="47" xr10:uidLastSave="{00000000-0000-0000-0000-000000000000}"/>
  <bookViews>
    <workbookView xWindow="30" yWindow="30" windowWidth="28770" windowHeight="15450" xr2:uid="{42D02789-3F69-4459-812A-6BB167E92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M9" i="1" s="1"/>
  <c r="M11" i="1" l="1" a="1"/>
  <c r="M11" i="1" s="1"/>
  <c r="M10" i="1" a="1"/>
  <c r="M10" i="1" s="1"/>
  <c r="N9" i="1"/>
  <c r="N11" i="1" l="1" a="1"/>
  <c r="N11" i="1" s="1"/>
  <c r="N10" i="1" a="1"/>
  <c r="N10" i="1" s="1"/>
  <c r="O9" i="1"/>
  <c r="O10" i="1" l="1" a="1"/>
  <c r="O10" i="1" s="1"/>
  <c r="O11" i="1" a="1"/>
  <c r="O11" i="1" s="1"/>
  <c r="P9" i="1"/>
  <c r="R9" i="1" l="1"/>
  <c r="P11" i="1" a="1"/>
  <c r="P11" i="1" s="1"/>
  <c r="R10" i="1" s="1"/>
  <c r="P10" i="1" a="1"/>
  <c r="P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<sst xmlns="http://schemas.openxmlformats.org/spreadsheetml/2006/main" count="10" uniqueCount="10">
  <si>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%PWM</t>
  </si>
  <si>
    <t>raw</t>
  </si>
  <si>
    <t>adjusted</t>
  </si>
  <si>
    <t>velocity curve</t>
  </si>
  <si>
    <t>copy + paste in arduino</t>
  </si>
  <si>
    <t xml:space="preserve">min(max) = </t>
  </si>
  <si>
    <r>
      <rPr>
        <sz val="11"/>
        <color theme="1"/>
        <rFont val="Aptos Narrow"/>
        <family val="2"/>
      </rPr>
      <t>ω_</t>
    </r>
    <r>
      <rPr>
        <sz val="11"/>
        <color theme="1"/>
        <rFont val="Aptos Narrow"/>
        <family val="2"/>
        <scheme val="minor"/>
      </rPr>
      <t>left</t>
    </r>
  </si>
  <si>
    <t>ω_right</t>
  </si>
  <si>
    <t>%PWM_left</t>
  </si>
  <si>
    <t>%PWM_right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</si>
</sst>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PWM</a:t>
            </a:r>
            <a:r>
              <a:rPr lang="en-US" baseline="0"/>
              <a:t> - angular velocity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left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Sheet1!$E$9:$I$9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Sheet1!$E$10:$I$10</c:f>
              <c:numCache>
                <c:formatCode>General</c:formatCode>
                <c:ptCount val="5"/>
                <c:pt idx="0">
                  <c:v>0</c:v>
                </c:pt>
                <c:pt idx="1">
                  <c:v>1.45</c:v>
                </c:pt>
                <c:pt idx="2">
                  <c:v>2.8</c:v>
                </c:pt>
                <c:pt idx="3">
                  <c:v>3.7</c:v>
                </c:pt>
                <c:pt idx="4">
                  <c:v>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70-4950-A94D-8CD9A6DF0D4E}"/>
            </c:ext>
          </c:extLst>
        </c:ser>
        <c:ser>
          <c:idx val="1"/>
          <c:order val="1"/>
          <c:tx>
            <c:v>right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Sheet1!$E$9:$I$9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Sheet1!$E$11:$I$11</c:f>
              <c:numCache>
                <c:formatCode>General</c:formatCode>
                <c:ptCount val="5"/>
                <c:pt idx="0">
                  <c:v>0</c:v>
                </c:pt>
                <c:pt idx="1">
                  <c:v>2.2999999999999998</c:v>
                </c:pt>
                <c:pt idx="2">
                  <c:v>3.21</c:v>
                </c:pt>
                <c:pt idx="3">
                  <c:v>4.2</c:v>
                </c:pt>
                <c:pt idx="4">
                  <c:v>4.4000000000000004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70-4950-A94D-8CD9A6DF0D4E}"/>
            </c:ext>
          </c:extLst>
        </c:ser>
        <c:ser>
          <c:idx val="2"/>
          <c:order val="2"/>
          <c:tx>
            <c:v>ideal curve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Sheet1!$L$9:$P$9</c:f>
              <c:numCache>
                <c:formatCode>General</c:formatCode>
                <c:ptCount val="5"/>
                <c:pt idx="0">
                  <c:v>0</c:v>
                </c:pt>
                <c:pt idx="1">
                  <c:v>0.92500000000000004</c:v>
                </c:pt>
                <c:pt idx="2">
                  <c:v>1.85</c:v>
                </c:pt>
                <c:pt idx="3">
                  <c:v>2.7750000000000004</c:v>
                </c:pt>
                <c:pt idx="4">
                  <c:v>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70-4950-A94D-8CD9A6DF0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8615279"/>
        <c:axId val="2111920255"/>
      </c:lineChart>
      <c:catAx>
        <c:axId val="2058615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fractional PWM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920255"/>
        <c:crosses val="autoZero"/>
        <c:auto val="1"/>
        <c:lblAlgn val="ctr"/>
        <c:lblOffset val="100"/>
        <c:noMultiLvlLbl val="0"/>
      </c:catAx>
      <c:valAx>
        <c:axId val="211192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Angular</a:t>
                </a:r>
                <a:r>
                  <a:rPr lang="en-US" baseline="0"/>
                  <a:t> Velocity (rev/sec)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615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17</xdr:row>
      <xdr:rowOff>57150</xdr:rowOff>
    </xdr:from>
    <xdr:to>
      <xdr:col>13</xdr:col>
      <xdr:colOff>95250</xdr:colOff>
      <xdr:row>34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5B731C-F2CF-A446-FFEB-7CCCE46919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BA2B-4249-44C3-89D6-C1F3F0F8C363}">
  <dimension ref="D8:R16"/>
  <sheetViews>
    <sheetView tabSelected="1" topLeftCell="A4" workbookViewId="0">
      <selection activeCell="K12" sqref="K12"/>
    </sheetView>
  </sheetViews>
  <sheetFormatPr defaultRowHeight="15" x14ac:dyDescent="0.25"/>
  <cols>
    <col min="4" max="4" width="14" customWidth="1"/>
    <col min="11" max="11" width="15.7109375" customWidth="1"/>
    <col min="18" max="18" width="18.85546875" customWidth="1"/>
  </cols>
  <sheetData>
    <row r="8" spans="4:18" x14ac:dyDescent="0.25">
      <c r="D8" s="1" t="s">
        <v>1</v>
      </c>
      <c r="K8" s="1" t="s">
        <v>2</v>
      </c>
      <c r="R8" s="1" t="s">
        <v>4</v>
      </c>
    </row>
    <row r="9" spans="4:18" x14ac:dyDescent="0.25">
      <c r="D9" t="s">
        <v>0</v>
      </c>
      <c r="E9">
        <v>0</v>
      </c>
      <c r="F9">
        <v>0.25</v>
      </c>
      <c r="G9">
        <v>0.5</v>
      </c>
      <c r="H9">
        <v>0.75</v>
      </c>
      <c r="I9">
        <v>1</v>
      </c>
      <c r="K9" t="s">
        <v>3</v>
      </c>
      <c r="L9">
        <v>0</v>
      </c>
      <c r="M9">
        <f>L9+$E$14/4</f>
        <v>0.92500000000000004</v>
      </c>
      <c r="N9">
        <f>M9+$E$14/4</f>
        <v>1.85</v>
      </c>
      <c r="O9">
        <f t="shared" ref="O9:P9" si="0">N9+$E$14/4</f>
        <v>2.7750000000000004</v>
      </c>
      <c r="P9">
        <f t="shared" si="0"/>
        <v>3.7</v>
      </c>
      <c r="R9" t="str">
        <f xml:space="preserve"> "const float SCALE_L[5] = {0.000, " &amp; TEXT(M10, "0.000") &amp; ", " &amp; TEXT(N10, "0.000") &amp; ", " &amp; TEXT(O10, "0.000") &amp; ", " &amp; TEXT(P10, "0.000") &amp; "};"</f>
        <v>const float SCALE_L[5] = {0.000, 0.159, 0.324, 0.495, 1.000};</v>
      </c>
    </row>
    <row r="10" spans="4:18" x14ac:dyDescent="0.25">
      <c r="D10" t="s">
        <v>6</v>
      </c>
      <c r="E10">
        <v>0</v>
      </c>
      <c r="F10">
        <v>1.45</v>
      </c>
      <c r="G10">
        <v>2.8</v>
      </c>
      <c r="H10">
        <v>3.7</v>
      </c>
      <c r="I10">
        <v>3.7</v>
      </c>
      <c r="K10" t="s">
        <v>8</v>
      </c>
      <c r="L10">
        <v>0</v>
      </c>
      <c r="M10" cm="1">
        <f t="array" ref="M10" xml:space="preserve"> INDEX($E$9:$I$9, MATCH(M$9, $E10:$I10, 1)) + (M$9 - INDEX($E10:$I10, MATCH(M$9, $E10:$I10, 1)))*( (INDEX($E$9:$I$9, MATCH(M$9, $E10:$I10, 1) + 1) -  INDEX($E$9:$I$9, MATCH(M$9, $E10:$I10, 1))) / (INDEX($E10:$I10, MATCH(M$9, $E10:$I10, 1) + 1) -  INDEX($E10:$I10, MATCH(M$9, $E10:$I10, 1))) )</f>
        <v>0.15948275862068967</v>
      </c>
      <c r="N10" cm="1">
        <f t="array" ref="N10" xml:space="preserve"> INDEX($E$9:$I$9, MATCH(N$9, $E10:$I10, 1)) + (N$9 - INDEX($E10:$I10, MATCH(N$9, $E10:$I10, 1)))*( (INDEX($E$9:$I$9, MATCH(N$9, $E10:$I10, 1) + 1) -  INDEX($E$9:$I$9, MATCH(N$9, $E10:$I10, 1))) / (INDEX($E10:$I10, MATCH(N$9, $E10:$I10, 1) + 1) -  INDEX($E10:$I10, MATCH(N$9, $E10:$I10, 1))) )</f>
        <v>0.32407407407407413</v>
      </c>
      <c r="O10" cm="1">
        <f t="array" ref="O10" xml:space="preserve"> INDEX($E$9:$I$9, MATCH(O$9, $E10:$I10, 1)) + (O$9 - INDEX($E10:$I10, MATCH(O$9, $E10:$I10, 1)))*( (INDEX($E$9:$I$9, MATCH(O$9, $E10:$I10, 1) + 1) -  INDEX($E$9:$I$9, MATCH(O$9, $E10:$I10, 1))) / (INDEX($E10:$I10, MATCH(O$9, $E10:$I10, 1) + 1) -  INDEX($E10:$I10, MATCH(O$9, $E10:$I10, 1))) )</f>
        <v>0.49537037037037046</v>
      </c>
      <c r="P10" cm="1">
        <f t="array" ref="P10">IF($P$9 = $I9, 1.1*(INDEX($E$9:$I$9,MATCH(P$9,$E10:$I10,1))+(P$9-INDEX($E10:$I10,MATCH(P$9,$E10:$I10,1)))*((INDEX($E$9:$I$9,MATCH(P$9,$E10:$I10,1)+1)-INDEX($E$9:$I$9,MATCH(P$9,$E10:$I10,1)))/(INDEX($E10:$I10,MATCH(P$9,$E10:$I10,1)+1)-INDEX($E10:$I10,MATCH(P$9,$E10:$I10,1))))),1)</f>
        <v>1</v>
      </c>
      <c r="R10" t="str">
        <f xml:space="preserve"> "const float SCALE_R[5] = {0.000, " &amp; TEXT(M11, "0.000") &amp; ", " &amp; TEXT(N11, "0.000") &amp; ", " &amp; TEXT(O11, "0.000") &amp; ", " &amp; TEXT(P11, "0.000") &amp; "};"</f>
        <v>const float SCALE_R[5] = {0.000, 0.101, 0.201, 0.380, 0.624};</v>
      </c>
    </row>
    <row r="11" spans="4:18" x14ac:dyDescent="0.25">
      <c r="D11" t="s">
        <v>7</v>
      </c>
      <c r="E11">
        <v>0</v>
      </c>
      <c r="F11">
        <v>2.2999999999999998</v>
      </c>
      <c r="G11">
        <v>3.21</v>
      </c>
      <c r="H11">
        <v>4.2</v>
      </c>
      <c r="I11">
        <v>4.4000000000000004</v>
      </c>
      <c r="K11" t="s">
        <v>9</v>
      </c>
      <c r="L11">
        <v>0</v>
      </c>
      <c r="M11" cm="1">
        <f t="array" ref="M11" xml:space="preserve"> INDEX($E$9:$I$9, MATCH(M$9, $E11:$I11, 1)) + (M$9 - INDEX($E11:$I11, MATCH(M$9, $E11:$I11, 1)))*( (INDEX($E$9:$I$9, MATCH(M$9, $E11:$I11, 1) + 1) -  INDEX($E$9:$I$9, MATCH(M$9, $E11:$I11, 1))) / (INDEX($E11:$I11, MATCH(M$9, $E11:$I11, 1) + 1) -  INDEX($E11:$I11, MATCH(M$9, $E11:$I11, 1))) )</f>
        <v>0.10054347826086958</v>
      </c>
      <c r="N11" cm="1">
        <f t="array" ref="N11" xml:space="preserve"> INDEX($E$9:$I$9, MATCH(N$9, $E11:$I11, 1)) + (N$9 - INDEX($E11:$I11, MATCH(N$9, $E11:$I11, 1)))*( (INDEX($E$9:$I$9, MATCH(N$9, $E11:$I11, 1) + 1) -  INDEX($E$9:$I$9, MATCH(N$9, $E11:$I11, 1))) / (INDEX($E11:$I11, MATCH(N$9, $E11:$I11, 1) + 1) -  INDEX($E11:$I11, MATCH(N$9, $E11:$I11, 1))) )</f>
        <v>0.20108695652173916</v>
      </c>
      <c r="O11" cm="1">
        <f t="array" ref="O11" xml:space="preserve"> INDEX($E$9:$I$9, MATCH(O$9, $E11:$I11, 1)) + (O$9 - INDEX($E11:$I11, MATCH(O$9, $E11:$I11, 1)))*( (INDEX($E$9:$I$9, MATCH(O$9, $E11:$I11, 1) + 1) -  INDEX($E$9:$I$9, MATCH(O$9, $E11:$I11, 1))) / (INDEX($E11:$I11, MATCH(O$9, $E11:$I11, 1) + 1) -  INDEX($E11:$I11, MATCH(O$9, $E11:$I11, 1))) )</f>
        <v>0.38049450549450559</v>
      </c>
      <c r="P11" cm="1">
        <f t="array" ref="P11">IF($P$9 = $I10, 1*(INDEX($E$9:$I$9,MATCH(P$9,$E11:$I11,1))+(P$9-INDEX($E11:$I11,MATCH(P$9,$E11:$I11,1)))*((INDEX($E$9:$I$9,MATCH(P$9,$E11:$I11,1)+1)-INDEX($E$9:$I$9,MATCH(P$9,$E11:$I11,1)))/(INDEX($E11:$I11,MATCH(P$9,$E11:$I11,1)+1)-INDEX($E11:$I11,MATCH(P$9,$E11:$I11,1))))),1)</f>
        <v>0.62373737373737381</v>
      </c>
    </row>
    <row r="14" spans="4:18" x14ac:dyDescent="0.25">
      <c r="D14" t="s">
        <v>5</v>
      </c>
      <c r="E14">
        <f>MIN(I10:I11)</f>
        <v>3.7</v>
      </c>
    </row>
    <row r="16" spans="4:18" x14ac:dyDescent="0.25">
      <c r="F16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Chung</dc:creator>
  <cp:lastModifiedBy>Nicholas Chung</cp:lastModifiedBy>
  <dcterms:created xsi:type="dcterms:W3CDTF">2025-07-09T16:44:46Z</dcterms:created>
  <dcterms:modified xsi:type="dcterms:W3CDTF">2025-07-11T20:46:50Z</dcterms:modified>
</cp:coreProperties>
</file>