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ocuments\Robomech\conveyer\power_module\"/>
    </mc:Choice>
  </mc:AlternateContent>
  <xr:revisionPtr revIDLastSave="0" documentId="13_ncr:1_{04286DCA-4131-471A-8DF1-B44E3B5AE527}" xr6:coauthVersionLast="47" xr6:coauthVersionMax="47" xr10:uidLastSave="{00000000-0000-0000-0000-000000000000}"/>
  <bookViews>
    <workbookView xWindow="7215" yWindow="375" windowWidth="14610" windowHeight="15585" xr2:uid="{F244A947-A20A-434D-8B65-EC45C6F52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35" i="1"/>
  <c r="F38" i="1"/>
  <c r="F37" i="1"/>
  <c r="F36" i="1"/>
  <c r="F34" i="1"/>
  <c r="N8" i="1"/>
  <c r="N9" i="1" s="1"/>
  <c r="N5" i="1"/>
  <c r="N7" i="1" s="1"/>
  <c r="P19" i="1"/>
  <c r="P20" i="1"/>
  <c r="P30" i="1"/>
  <c r="P28" i="1"/>
  <c r="P29" i="1" s="1"/>
  <c r="P27" i="1"/>
  <c r="P26" i="1"/>
  <c r="P25" i="1"/>
  <c r="P24" i="1"/>
  <c r="P23" i="1"/>
  <c r="K30" i="1"/>
  <c r="K19" i="1"/>
  <c r="K21" i="1" s="1"/>
  <c r="E30" i="1"/>
  <c r="E19" i="1"/>
  <c r="E20" i="1" s="1"/>
  <c r="E27" i="1"/>
  <c r="H30" i="1"/>
  <c r="H28" i="1"/>
  <c r="H29" i="1" s="1"/>
  <c r="H27" i="1"/>
  <c r="H26" i="1"/>
  <c r="H25" i="1"/>
  <c r="H24" i="1"/>
  <c r="H23" i="1"/>
  <c r="H19" i="1"/>
  <c r="H20" i="1" s="1"/>
  <c r="E28" i="1"/>
  <c r="E29" i="1" s="1"/>
  <c r="E26" i="1"/>
  <c r="E25" i="1"/>
  <c r="E24" i="1"/>
  <c r="E23" i="1"/>
  <c r="H15" i="1"/>
  <c r="H13" i="1"/>
  <c r="H14" i="1" s="1"/>
  <c r="H12" i="1"/>
  <c r="H11" i="1"/>
  <c r="H10" i="1"/>
  <c r="H9" i="1"/>
  <c r="H8" i="1"/>
  <c r="H4" i="1"/>
  <c r="H7" i="1" s="1"/>
  <c r="E15" i="1"/>
  <c r="E13" i="1"/>
  <c r="E14" i="1" s="1"/>
  <c r="E12" i="1"/>
  <c r="E11" i="1"/>
  <c r="E10" i="1"/>
  <c r="E9" i="1"/>
  <c r="E8" i="1"/>
  <c r="F40" i="1" l="1"/>
  <c r="F39" i="1"/>
  <c r="N6" i="1"/>
  <c r="K22" i="1"/>
  <c r="P21" i="1"/>
  <c r="P22" i="1"/>
  <c r="H5" i="1"/>
  <c r="H6" i="1"/>
  <c r="H21" i="1"/>
  <c r="H22" i="1"/>
  <c r="E22" i="1"/>
  <c r="E21" i="1"/>
  <c r="E4" i="1" l="1"/>
  <c r="E7" i="1" s="1"/>
  <c r="E6" i="1" l="1"/>
  <c r="E5" i="1"/>
</calcChain>
</file>

<file path=xl/sharedStrings.xml><?xml version="1.0" encoding="utf-8"?>
<sst xmlns="http://schemas.openxmlformats.org/spreadsheetml/2006/main" count="100" uniqueCount="34">
  <si>
    <t>ギアの設計</t>
    <rPh sb="3" eb="5">
      <t>セッケイ</t>
    </rPh>
    <phoneticPr fontId="1"/>
  </si>
  <si>
    <t>モジュール　</t>
    <phoneticPr fontId="1"/>
  </si>
  <si>
    <t>基準圧力角</t>
    <rPh sb="0" eb="5">
      <t>キジュンアツリョクカク</t>
    </rPh>
    <phoneticPr fontId="1"/>
  </si>
  <si>
    <t>歯数</t>
    <rPh sb="0" eb="2">
      <t>ハカズ</t>
    </rPh>
    <phoneticPr fontId="1"/>
  </si>
  <si>
    <t>基準円直径</t>
    <rPh sb="0" eb="5">
      <t>キジュンエンチョッケイ</t>
    </rPh>
    <phoneticPr fontId="1"/>
  </si>
  <si>
    <t>基礎円直径</t>
    <rPh sb="0" eb="5">
      <t>キソエンチョッケイ</t>
    </rPh>
    <phoneticPr fontId="1"/>
  </si>
  <si>
    <t>歯底円直径</t>
    <rPh sb="0" eb="5">
      <t>ハソコエンチョッケイ</t>
    </rPh>
    <phoneticPr fontId="1"/>
  </si>
  <si>
    <t>歯先円直径</t>
    <rPh sb="0" eb="1">
      <t>ハ</t>
    </rPh>
    <rPh sb="1" eb="2">
      <t>サキ</t>
    </rPh>
    <rPh sb="2" eb="3">
      <t>エン</t>
    </rPh>
    <rPh sb="3" eb="5">
      <t>チョッケイ</t>
    </rPh>
    <phoneticPr fontId="1"/>
  </si>
  <si>
    <t>歯末たけ</t>
    <rPh sb="0" eb="1">
      <t>ハ</t>
    </rPh>
    <rPh sb="1" eb="2">
      <t>マツ</t>
    </rPh>
    <phoneticPr fontId="1"/>
  </si>
  <si>
    <t>歯元たけ</t>
    <rPh sb="0" eb="2">
      <t>ハモト</t>
    </rPh>
    <phoneticPr fontId="1"/>
  </si>
  <si>
    <t>全歯たけ</t>
    <rPh sb="0" eb="2">
      <t>ゼンハ</t>
    </rPh>
    <phoneticPr fontId="1"/>
  </si>
  <si>
    <t>有効歯たけ</t>
    <rPh sb="0" eb="3">
      <t>ユウコウハ</t>
    </rPh>
    <phoneticPr fontId="1"/>
  </si>
  <si>
    <t>頂げき</t>
    <rPh sb="0" eb="1">
      <t>イタダ</t>
    </rPh>
    <phoneticPr fontId="1"/>
  </si>
  <si>
    <t>基準ピッチ</t>
    <rPh sb="0" eb="2">
      <t>キジュン</t>
    </rPh>
    <phoneticPr fontId="1"/>
  </si>
  <si>
    <t>法線ピッチ</t>
    <rPh sb="0" eb="2">
      <t>ホウセン</t>
    </rPh>
    <phoneticPr fontId="1"/>
  </si>
  <si>
    <t>歯厚</t>
    <rPh sb="0" eb="1">
      <t>ハ</t>
    </rPh>
    <rPh sb="1" eb="2">
      <t>アツ</t>
    </rPh>
    <phoneticPr fontId="1"/>
  </si>
  <si>
    <t>m</t>
    <phoneticPr fontId="1"/>
  </si>
  <si>
    <t>z</t>
    <phoneticPr fontId="1"/>
  </si>
  <si>
    <t>歯先円直径</t>
    <rPh sb="0" eb="1">
      <t>ハ</t>
    </rPh>
    <rPh sb="1" eb="2">
      <t>サキ</t>
    </rPh>
    <rPh sb="2" eb="5">
      <t>エンチョッケイ</t>
    </rPh>
    <phoneticPr fontId="1"/>
  </si>
  <si>
    <t>歯底円直径</t>
    <rPh sb="0" eb="2">
      <t>ハソコ</t>
    </rPh>
    <rPh sb="2" eb="5">
      <t>エンチョッケイ</t>
    </rPh>
    <phoneticPr fontId="1"/>
  </si>
  <si>
    <t>ピッチ</t>
    <phoneticPr fontId="1"/>
  </si>
  <si>
    <t>モジュール</t>
    <phoneticPr fontId="1"/>
  </si>
  <si>
    <t>軸角</t>
    <rPh sb="0" eb="1">
      <t>ジク</t>
    </rPh>
    <rPh sb="1" eb="2">
      <t>カク</t>
    </rPh>
    <phoneticPr fontId="1"/>
  </si>
  <si>
    <t>Σ</t>
    <phoneticPr fontId="1"/>
  </si>
  <si>
    <t>α</t>
    <phoneticPr fontId="1"/>
  </si>
  <si>
    <t>d</t>
    <phoneticPr fontId="1"/>
  </si>
  <si>
    <t>X</t>
    <phoneticPr fontId="1"/>
  </si>
  <si>
    <t>X_b</t>
    <phoneticPr fontId="1"/>
  </si>
  <si>
    <t>δ</t>
    <phoneticPr fontId="1"/>
  </si>
  <si>
    <t>h_f</t>
    <phoneticPr fontId="1"/>
  </si>
  <si>
    <t>h_a</t>
    <phoneticPr fontId="1"/>
  </si>
  <si>
    <t>R</t>
    <phoneticPr fontId="1"/>
  </si>
  <si>
    <t>円錐距離</t>
    <rPh sb="0" eb="4">
      <t>エンスイキョリ</t>
    </rPh>
    <phoneticPr fontId="1"/>
  </si>
  <si>
    <t>θ_a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</si>
</sst>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35</xdr:row>
      <xdr:rowOff>152400</xdr:rowOff>
    </xdr:from>
    <xdr:to>
      <xdr:col>3</xdr:col>
      <xdr:colOff>19050</xdr:colOff>
      <xdr:row>48</xdr:row>
      <xdr:rowOff>30155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0EF200-255F-7950-EB5B-34243CAE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486775"/>
          <a:ext cx="2228850" cy="2973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875F-5054-4A50-89B7-D6A63DD09A54}">
  <dimension ref="A1:P41"/>
  <sheetViews>
    <sheetView tabSelected="1" topLeftCell="A14" zoomScale="130" zoomScaleNormal="130" workbookViewId="0">
      <selection activeCell="G45" sqref="G45"/>
    </sheetView>
  </sheetViews>
  <sheetFormatPr defaultRowHeight="18.75" x14ac:dyDescent="0.4"/>
  <cols>
    <col min="1" max="1" width="12" customWidth="1"/>
    <col min="4" max="4" width="11" customWidth="1"/>
    <col min="13" max="13" width="11" customWidth="1"/>
  </cols>
  <sheetData>
    <row r="1" spans="1:14" x14ac:dyDescent="0.4">
      <c r="A1" t="s">
        <v>0</v>
      </c>
    </row>
    <row r="3" spans="1:14" x14ac:dyDescent="0.4">
      <c r="A3" t="s">
        <v>1</v>
      </c>
      <c r="B3">
        <v>5</v>
      </c>
      <c r="D3" t="s">
        <v>3</v>
      </c>
      <c r="E3">
        <v>8</v>
      </c>
      <c r="G3" t="s">
        <v>3</v>
      </c>
      <c r="H3">
        <v>16</v>
      </c>
      <c r="M3" t="s">
        <v>16</v>
      </c>
      <c r="N3">
        <v>7</v>
      </c>
    </row>
    <row r="4" spans="1:14" x14ac:dyDescent="0.4">
      <c r="A4" t="s">
        <v>2</v>
      </c>
      <c r="B4">
        <v>20</v>
      </c>
      <c r="D4" t="s">
        <v>4</v>
      </c>
      <c r="E4">
        <f>B3*E3</f>
        <v>40</v>
      </c>
      <c r="G4" t="s">
        <v>4</v>
      </c>
      <c r="H4">
        <f>B3*H3</f>
        <v>80</v>
      </c>
      <c r="M4" t="s">
        <v>17</v>
      </c>
      <c r="N4">
        <v>20</v>
      </c>
    </row>
    <row r="5" spans="1:14" x14ac:dyDescent="0.4">
      <c r="D5" t="s">
        <v>5</v>
      </c>
      <c r="E5">
        <f>E4*COS(B4)</f>
        <v>16.323282472535677</v>
      </c>
      <c r="G5" t="s">
        <v>5</v>
      </c>
      <c r="H5">
        <f>H4*COS(B4)</f>
        <v>32.646564945071354</v>
      </c>
      <c r="M5" t="s">
        <v>4</v>
      </c>
      <c r="N5">
        <f>N3*N4</f>
        <v>140</v>
      </c>
    </row>
    <row r="6" spans="1:14" x14ac:dyDescent="0.4">
      <c r="D6" t="s">
        <v>7</v>
      </c>
      <c r="E6">
        <f>E4+2*B3</f>
        <v>50</v>
      </c>
      <c r="G6" t="s">
        <v>7</v>
      </c>
      <c r="H6">
        <f>H4+2*B3</f>
        <v>90</v>
      </c>
      <c r="M6" t="s">
        <v>18</v>
      </c>
      <c r="N6">
        <f>N5+2*N3</f>
        <v>154</v>
      </c>
    </row>
    <row r="7" spans="1:14" x14ac:dyDescent="0.4">
      <c r="D7" t="s">
        <v>6</v>
      </c>
      <c r="E7">
        <f>E4-2.5*B3</f>
        <v>27.5</v>
      </c>
      <c r="G7" t="s">
        <v>6</v>
      </c>
      <c r="H7">
        <f>H4-2.5*B3</f>
        <v>67.5</v>
      </c>
      <c r="M7" t="s">
        <v>19</v>
      </c>
      <c r="N7">
        <f>N5-2.5*N3</f>
        <v>122.5</v>
      </c>
    </row>
    <row r="8" spans="1:14" x14ac:dyDescent="0.4">
      <c r="D8" t="s">
        <v>8</v>
      </c>
      <c r="E8">
        <f>B3</f>
        <v>5</v>
      </c>
      <c r="G8" t="s">
        <v>8</v>
      </c>
      <c r="H8">
        <f>B3</f>
        <v>5</v>
      </c>
      <c r="M8" t="s">
        <v>20</v>
      </c>
      <c r="N8">
        <f>PI()*N3</f>
        <v>21.991148575128552</v>
      </c>
    </row>
    <row r="9" spans="1:14" x14ac:dyDescent="0.4">
      <c r="D9" t="s">
        <v>9</v>
      </c>
      <c r="E9">
        <f>1.25*B3</f>
        <v>6.25</v>
      </c>
      <c r="G9" t="s">
        <v>9</v>
      </c>
      <c r="H9">
        <f>1.25*B3</f>
        <v>6.25</v>
      </c>
      <c r="M9" t="s">
        <v>15</v>
      </c>
      <c r="N9">
        <f>N8/2</f>
        <v>10.995574287564276</v>
      </c>
    </row>
    <row r="10" spans="1:14" x14ac:dyDescent="0.4">
      <c r="D10" t="s">
        <v>10</v>
      </c>
      <c r="E10">
        <f>2.25*B3</f>
        <v>11.25</v>
      </c>
      <c r="G10" t="s">
        <v>10</v>
      </c>
      <c r="H10">
        <f>2.25*B3</f>
        <v>11.25</v>
      </c>
    </row>
    <row r="11" spans="1:14" x14ac:dyDescent="0.4">
      <c r="D11" t="s">
        <v>11</v>
      </c>
      <c r="E11">
        <f>2*B3</f>
        <v>10</v>
      </c>
      <c r="G11" t="s">
        <v>11</v>
      </c>
      <c r="H11">
        <f>2*B3</f>
        <v>10</v>
      </c>
    </row>
    <row r="12" spans="1:14" x14ac:dyDescent="0.4">
      <c r="D12" t="s">
        <v>12</v>
      </c>
      <c r="E12">
        <f>0.25*B3</f>
        <v>1.25</v>
      </c>
      <c r="G12" t="s">
        <v>12</v>
      </c>
      <c r="H12">
        <f>0.25*B3</f>
        <v>1.25</v>
      </c>
    </row>
    <row r="13" spans="1:14" x14ac:dyDescent="0.4">
      <c r="D13" t="s">
        <v>13</v>
      </c>
      <c r="E13">
        <f>3.14*B3</f>
        <v>15.700000000000001</v>
      </c>
      <c r="G13" t="s">
        <v>13</v>
      </c>
      <c r="H13">
        <f>3.14*B3</f>
        <v>15.700000000000001</v>
      </c>
    </row>
    <row r="14" spans="1:14" x14ac:dyDescent="0.4">
      <c r="D14" t="s">
        <v>14</v>
      </c>
      <c r="E14" s="1">
        <f>E13*COS(B4)</f>
        <v>6.4068883704702539</v>
      </c>
      <c r="G14" t="s">
        <v>14</v>
      </c>
      <c r="H14" s="1">
        <f>H13*COS(B4)</f>
        <v>6.4068883704702539</v>
      </c>
    </row>
    <row r="15" spans="1:14" x14ac:dyDescent="0.4">
      <c r="D15" t="s">
        <v>15</v>
      </c>
      <c r="E15">
        <f>3.14*B3/2</f>
        <v>7.8500000000000005</v>
      </c>
      <c r="G15" t="s">
        <v>15</v>
      </c>
      <c r="H15">
        <f>3.14*E3/2</f>
        <v>12.56</v>
      </c>
    </row>
    <row r="18" spans="1:16" x14ac:dyDescent="0.4">
      <c r="A18" t="s">
        <v>1</v>
      </c>
      <c r="B18">
        <v>3</v>
      </c>
      <c r="D18" t="s">
        <v>3</v>
      </c>
      <c r="E18">
        <v>15</v>
      </c>
      <c r="G18" t="s">
        <v>3</v>
      </c>
      <c r="H18">
        <v>38</v>
      </c>
      <c r="J18" t="s">
        <v>3</v>
      </c>
      <c r="K18">
        <v>38</v>
      </c>
      <c r="M18">
        <v>10</v>
      </c>
      <c r="O18" t="s">
        <v>3</v>
      </c>
      <c r="P18">
        <v>6</v>
      </c>
    </row>
    <row r="19" spans="1:16" x14ac:dyDescent="0.4">
      <c r="A19" t="s">
        <v>2</v>
      </c>
      <c r="B19">
        <v>20</v>
      </c>
      <c r="D19" t="s">
        <v>4</v>
      </c>
      <c r="E19">
        <f>B18*E18</f>
        <v>45</v>
      </c>
      <c r="G19" t="s">
        <v>4</v>
      </c>
      <c r="H19">
        <f>B18*H18</f>
        <v>114</v>
      </c>
      <c r="J19" t="s">
        <v>4</v>
      </c>
      <c r="K19">
        <f>B18*K18</f>
        <v>114</v>
      </c>
      <c r="M19">
        <v>20</v>
      </c>
      <c r="O19" t="s">
        <v>4</v>
      </c>
      <c r="P19">
        <f>M18*P18</f>
        <v>60</v>
      </c>
    </row>
    <row r="20" spans="1:16" x14ac:dyDescent="0.4">
      <c r="D20" t="s">
        <v>5</v>
      </c>
      <c r="E20">
        <f>E19*COS(B19)</f>
        <v>18.363692781602637</v>
      </c>
      <c r="G20" t="s">
        <v>5</v>
      </c>
      <c r="H20">
        <f>H19*COS(B19)</f>
        <v>46.521355046726683</v>
      </c>
      <c r="O20" t="s">
        <v>5</v>
      </c>
      <c r="P20">
        <f>P19*COS(M19)</f>
        <v>24.484923708803517</v>
      </c>
    </row>
    <row r="21" spans="1:16" x14ac:dyDescent="0.4">
      <c r="D21" t="s">
        <v>7</v>
      </c>
      <c r="E21">
        <f>E19+2*B18</f>
        <v>51</v>
      </c>
      <c r="G21" t="s">
        <v>7</v>
      </c>
      <c r="H21">
        <f>H19+2*B18</f>
        <v>120</v>
      </c>
      <c r="J21" t="s">
        <v>7</v>
      </c>
      <c r="K21">
        <f>K19+2*B18</f>
        <v>120</v>
      </c>
      <c r="O21" t="s">
        <v>7</v>
      </c>
      <c r="P21">
        <f>P19+2*M18</f>
        <v>80</v>
      </c>
    </row>
    <row r="22" spans="1:16" x14ac:dyDescent="0.4">
      <c r="D22" t="s">
        <v>6</v>
      </c>
      <c r="E22">
        <f>E19-2.5*B18</f>
        <v>37.5</v>
      </c>
      <c r="G22" t="s">
        <v>6</v>
      </c>
      <c r="H22">
        <f>H19-2.5*B18</f>
        <v>106.5</v>
      </c>
      <c r="J22" t="s">
        <v>6</v>
      </c>
      <c r="K22">
        <f>K19-2.5*B18</f>
        <v>106.5</v>
      </c>
      <c r="O22" t="s">
        <v>6</v>
      </c>
      <c r="P22">
        <f>P19-2.5*M18</f>
        <v>35</v>
      </c>
    </row>
    <row r="23" spans="1:16" x14ac:dyDescent="0.4">
      <c r="D23" t="s">
        <v>8</v>
      </c>
      <c r="E23">
        <f>B18</f>
        <v>3</v>
      </c>
      <c r="G23" t="s">
        <v>8</v>
      </c>
      <c r="H23">
        <f>B18</f>
        <v>3</v>
      </c>
      <c r="O23" t="s">
        <v>8</v>
      </c>
      <c r="P23">
        <f>M18</f>
        <v>10</v>
      </c>
    </row>
    <row r="24" spans="1:16" x14ac:dyDescent="0.4">
      <c r="D24" t="s">
        <v>9</v>
      </c>
      <c r="E24">
        <f>1.25*B18</f>
        <v>3.75</v>
      </c>
      <c r="G24" t="s">
        <v>9</v>
      </c>
      <c r="H24">
        <f>1.25*B18</f>
        <v>3.75</v>
      </c>
      <c r="O24" t="s">
        <v>9</v>
      </c>
      <c r="P24">
        <f>1.25*M18</f>
        <v>12.5</v>
      </c>
    </row>
    <row r="25" spans="1:16" x14ac:dyDescent="0.4">
      <c r="D25" t="s">
        <v>10</v>
      </c>
      <c r="E25">
        <f>2.25*B18</f>
        <v>6.75</v>
      </c>
      <c r="G25" t="s">
        <v>10</v>
      </c>
      <c r="H25">
        <f>2.25*B18</f>
        <v>6.75</v>
      </c>
      <c r="O25" t="s">
        <v>10</v>
      </c>
      <c r="P25">
        <f>2.25*M18</f>
        <v>22.5</v>
      </c>
    </row>
    <row r="26" spans="1:16" x14ac:dyDescent="0.4">
      <c r="D26" t="s">
        <v>11</v>
      </c>
      <c r="E26">
        <f>2*B18</f>
        <v>6</v>
      </c>
      <c r="G26" t="s">
        <v>11</v>
      </c>
      <c r="H26">
        <f>2*B18</f>
        <v>6</v>
      </c>
      <c r="O26" t="s">
        <v>11</v>
      </c>
      <c r="P26">
        <f>2*M18</f>
        <v>20</v>
      </c>
    </row>
    <row r="27" spans="1:16" x14ac:dyDescent="0.4">
      <c r="D27" t="s">
        <v>12</v>
      </c>
      <c r="E27">
        <f>0.25*B18</f>
        <v>0.75</v>
      </c>
      <c r="G27" t="s">
        <v>12</v>
      </c>
      <c r="H27">
        <f>0.25*B18</f>
        <v>0.75</v>
      </c>
      <c r="O27" t="s">
        <v>12</v>
      </c>
      <c r="P27">
        <f>0.25*M18</f>
        <v>2.5</v>
      </c>
    </row>
    <row r="28" spans="1:16" x14ac:dyDescent="0.4">
      <c r="D28" t="s">
        <v>13</v>
      </c>
      <c r="E28">
        <f>3.14*B18</f>
        <v>9.42</v>
      </c>
      <c r="G28" t="s">
        <v>13</v>
      </c>
      <c r="H28">
        <f>3.14*B18</f>
        <v>9.42</v>
      </c>
      <c r="O28" t="s">
        <v>13</v>
      </c>
      <c r="P28">
        <f>3.14*M18</f>
        <v>31.400000000000002</v>
      </c>
    </row>
    <row r="29" spans="1:16" x14ac:dyDescent="0.4">
      <c r="D29" t="s">
        <v>14</v>
      </c>
      <c r="E29" s="1">
        <f>E28*COS(B19)</f>
        <v>3.8441330222821524</v>
      </c>
      <c r="G29" t="s">
        <v>14</v>
      </c>
      <c r="H29" s="1">
        <f>H28*COS(B19)</f>
        <v>3.8441330222821524</v>
      </c>
      <c r="K29" s="1"/>
      <c r="O29" t="s">
        <v>14</v>
      </c>
      <c r="P29" s="1">
        <f>P28*COS(M19)</f>
        <v>12.813776740940508</v>
      </c>
    </row>
    <row r="30" spans="1:16" x14ac:dyDescent="0.4">
      <c r="D30" t="s">
        <v>15</v>
      </c>
      <c r="E30">
        <f>3.14*B18/2</f>
        <v>4.71</v>
      </c>
      <c r="G30" t="s">
        <v>15</v>
      </c>
      <c r="H30">
        <f>3.14*B18/2</f>
        <v>4.71</v>
      </c>
      <c r="J30" t="s">
        <v>15</v>
      </c>
      <c r="K30">
        <f>3.14*B18/2</f>
        <v>4.71</v>
      </c>
      <c r="O30" t="s">
        <v>15</v>
      </c>
      <c r="P30">
        <f>3.14*M18/2</f>
        <v>15.700000000000001</v>
      </c>
    </row>
    <row r="32" spans="1:16" x14ac:dyDescent="0.4">
      <c r="E32" s="3"/>
      <c r="H32" s="2"/>
    </row>
    <row r="33" spans="1:6" x14ac:dyDescent="0.4">
      <c r="A33" s="4" t="s">
        <v>22</v>
      </c>
      <c r="B33" s="4" t="s">
        <v>23</v>
      </c>
      <c r="C33" s="4">
        <v>90</v>
      </c>
      <c r="D33" t="s">
        <v>3</v>
      </c>
      <c r="E33" t="s">
        <v>17</v>
      </c>
      <c r="F33">
        <v>15</v>
      </c>
    </row>
    <row r="34" spans="1:6" x14ac:dyDescent="0.4">
      <c r="A34" s="4" t="s">
        <v>21</v>
      </c>
      <c r="B34" s="4" t="s">
        <v>16</v>
      </c>
      <c r="C34" s="4">
        <v>3</v>
      </c>
      <c r="D34" t="s">
        <v>4</v>
      </c>
      <c r="E34" t="s">
        <v>25</v>
      </c>
      <c r="F34">
        <f>F33*C34</f>
        <v>45</v>
      </c>
    </row>
    <row r="35" spans="1:6" x14ac:dyDescent="0.4">
      <c r="A35" s="4" t="s">
        <v>2</v>
      </c>
      <c r="B35" s="4" t="s">
        <v>24</v>
      </c>
      <c r="C35" s="4">
        <v>20</v>
      </c>
      <c r="E35" t="s">
        <v>28</v>
      </c>
      <c r="F35">
        <f>PI()/4</f>
        <v>0.78539816339744828</v>
      </c>
    </row>
    <row r="36" spans="1:6" x14ac:dyDescent="0.4">
      <c r="E36" t="s">
        <v>29</v>
      </c>
      <c r="F36">
        <f>1.25*C34</f>
        <v>3.75</v>
      </c>
    </row>
    <row r="37" spans="1:6" x14ac:dyDescent="0.4">
      <c r="E37" t="s">
        <v>30</v>
      </c>
      <c r="F37">
        <f>1*C34</f>
        <v>3</v>
      </c>
    </row>
    <row r="38" spans="1:6" x14ac:dyDescent="0.4">
      <c r="D38" t="s">
        <v>32</v>
      </c>
      <c r="E38" t="s">
        <v>31</v>
      </c>
      <c r="F38">
        <f>F34/(2*SIN(F35))</f>
        <v>31.81980515339464</v>
      </c>
    </row>
    <row r="39" spans="1:6" x14ac:dyDescent="0.4">
      <c r="E39" t="s">
        <v>26</v>
      </c>
      <c r="F39">
        <f>F38*COS(F35)-F37*SIN(F35)</f>
        <v>20.378679656440362</v>
      </c>
    </row>
    <row r="40" spans="1:6" x14ac:dyDescent="0.4">
      <c r="E40" t="s">
        <v>33</v>
      </c>
      <c r="F40">
        <f>ATAN(F37/F38)</f>
        <v>9.4003033807576977E-2</v>
      </c>
    </row>
    <row r="41" spans="1:6" x14ac:dyDescent="0.4">
      <c r="E41" t="s">
        <v>27</v>
      </c>
      <c r="F41">
        <f>(F38/3*COS(F35))/COS(F35)</f>
        <v>10.606601717798213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dcterms:created xsi:type="dcterms:W3CDTF">2024-03-18T12:34:57Z</dcterms:created>
  <dcterms:modified xsi:type="dcterms:W3CDTF">2025-10-24T02:23:32Z</dcterms:modified>
</cp:coreProperties>
</file>