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KiCost!$J$5:$O$87</definedName>
    <definedName name="farnell_part_data">KiCost!$P$5:$U$87</definedName>
    <definedName name="global_part_data">KiCost!$A$5:$I$87</definedName>
    <definedName name="mouser_part_data">KiCost!$V$5:$AA$87</definedName>
    <definedName name="newark_part_data">KiCost!$AB$5:$AG$87</definedName>
    <definedName name="rs_part_data">KiCost!$AH$5:$AM$87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<sst xmlns="http://schemas.openxmlformats.org/spreadsheetml/2006/main" count="807" uniqueCount="446">
  <si>
    <t>Global Part Info</t>
  </si>
  <si>
    <t>Desc</t>
  </si>
  <si>
    <t>Footprint</t>
  </si>
  <si>
    <t>Refs</t>
  </si>
  <si>
    <t>Value</t>
  </si>
  <si>
    <t>Manf</t>
  </si>
  <si>
    <t>Qty</t>
  </si>
  <si>
    <t>Unit$</t>
  </si>
  <si>
    <t>Manf#</t>
  </si>
  <si>
    <t>Ext$</t>
  </si>
  <si>
    <t>R8,R11,R12</t>
  </si>
  <si>
    <t>w_smd_resistors:r_0402</t>
  </si>
  <si>
    <t>DNP</t>
  </si>
  <si>
    <t>-</t>
  </si>
  <si>
    <t>R9</t>
  </si>
  <si>
    <t>30k</t>
  </si>
  <si>
    <t>ERJ-2RKF3002X</t>
  </si>
  <si>
    <t>J4</t>
  </si>
  <si>
    <t>project_foot:RJE72-188</t>
  </si>
  <si>
    <t>RJ45_LEDS</t>
  </si>
  <si>
    <t>RJE721881411</t>
  </si>
  <si>
    <t>R5</t>
  </si>
  <si>
    <t>w_smd_resistors:r_0603</t>
  </si>
  <si>
    <t>240</t>
  </si>
  <si>
    <t>ESR03EZPJ241</t>
  </si>
  <si>
    <t>R4</t>
  </si>
  <si>
    <t>24k</t>
  </si>
  <si>
    <t>ERJ-2GEJ243X</t>
  </si>
  <si>
    <t>U2</t>
  </si>
  <si>
    <t>w_smd_trans:sot23-6</t>
  </si>
  <si>
    <t>dmmt5401</t>
  </si>
  <si>
    <t>DMMT5401-7-F</t>
  </si>
  <si>
    <t>F1</t>
  </si>
  <si>
    <t>w_smd_resistors:r_1206</t>
  </si>
  <si>
    <t>2A</t>
  </si>
  <si>
    <t>MF-NSMF200-2</t>
  </si>
  <si>
    <t>R27-R30</t>
  </si>
  <si>
    <t>49.9R</t>
  </si>
  <si>
    <t>RG1005P-49R9-B-T5</t>
  </si>
  <si>
    <t>P11</t>
  </si>
  <si>
    <t>project_foot:1-84952-5</t>
  </si>
  <si>
    <t>CAM0 FCI Connector</t>
  </si>
  <si>
    <t>1-84952-5</t>
  </si>
  <si>
    <t>SW3</t>
  </si>
  <si>
    <t>project_foot:SSSS820201</t>
  </si>
  <si>
    <t>Switch_SPDT_x2</t>
  </si>
  <si>
    <t>SSSS820201</t>
  </si>
  <si>
    <t>U3</t>
  </si>
  <si>
    <t>w_smd_qfn:dfn12</t>
  </si>
  <si>
    <t>PAM2306A</t>
  </si>
  <si>
    <t>PAM2306AYPKE</t>
  </si>
  <si>
    <t>R1</t>
  </si>
  <si>
    <t>10k</t>
  </si>
  <si>
    <t>ERJ-2GEJ103X</t>
  </si>
  <si>
    <t>C25,C26,C51,C52</t>
  </si>
  <si>
    <t>w_smd_cap:c_0402</t>
  </si>
  <si>
    <t>100n/50V</t>
  </si>
  <si>
    <t>GRM155R71H104KE14J</t>
  </si>
  <si>
    <t>D4</t>
  </si>
  <si>
    <t>w_smd_leds:Led_0603</t>
  </si>
  <si>
    <t>LED</t>
  </si>
  <si>
    <t>HT-191YG-5310</t>
  </si>
  <si>
    <t>X1</t>
  </si>
  <si>
    <t>w_crystal:crystal_smd_5x3.2mm</t>
  </si>
  <si>
    <t>25.000MHz</t>
  </si>
  <si>
    <t>ABM3-25.000MHZ-B2-T</t>
  </si>
  <si>
    <t>C15-C19</t>
  </si>
  <si>
    <t>10nf/50V</t>
  </si>
  <si>
    <t>04025C103KAT2A</t>
  </si>
  <si>
    <t>C3,C27,C30</t>
  </si>
  <si>
    <t>4.7uf6.3V</t>
  </si>
  <si>
    <t>04026D475KAT2A</t>
  </si>
  <si>
    <t>U7</t>
  </si>
  <si>
    <t>project_foot:PWQFN-N12</t>
  </si>
  <si>
    <t>TS3USB3031</t>
  </si>
  <si>
    <t>TS3USB3031RMGR</t>
  </si>
  <si>
    <t>F2,F3</t>
  </si>
  <si>
    <t>1A</t>
  </si>
  <si>
    <t>MF-NSMF075-2</t>
  </si>
  <si>
    <t>R31</t>
  </si>
  <si>
    <t>10R</t>
  </si>
  <si>
    <t>RK73H1ERTTP10R0F</t>
  </si>
  <si>
    <t>R53,R54,R56</t>
  </si>
  <si>
    <t>47k</t>
  </si>
  <si>
    <t>CRCW040247K0FKED</t>
  </si>
  <si>
    <t>C11,C12</t>
  </si>
  <si>
    <t>L4-L6</t>
  </si>
  <si>
    <t>w_smd_inductors:inductor_smd_0603</t>
  </si>
  <si>
    <t>2A FTBEAD</t>
  </si>
  <si>
    <t>BLM18PG121SN1D</t>
  </si>
  <si>
    <t>R10</t>
  </si>
  <si>
    <t>U1</t>
  </si>
  <si>
    <t>w_smd_trans:sot323-5</t>
  </si>
  <si>
    <t>AP7115</t>
  </si>
  <si>
    <t>AP7115-25SEG-7</t>
  </si>
  <si>
    <t>D1</t>
  </si>
  <si>
    <t>w_smd_diode:do214aa</t>
  </si>
  <si>
    <t>0.6V</t>
  </si>
  <si>
    <t>MBRS140</t>
  </si>
  <si>
    <t>R40</t>
  </si>
  <si>
    <t>27k</t>
  </si>
  <si>
    <t>ERJ-2GEJ273X</t>
  </si>
  <si>
    <t>U10</t>
  </si>
  <si>
    <t>project_foot:WLCSP9</t>
  </si>
  <si>
    <t>ESD5384</t>
  </si>
  <si>
    <t>ESD5384NCTBG</t>
  </si>
  <si>
    <t>J2</t>
  </si>
  <si>
    <t>project_foot:ASP-129646-22</t>
  </si>
  <si>
    <t>OneBank</t>
  </si>
  <si>
    <t>ASP-129646-22</t>
  </si>
  <si>
    <t>Q2,Q3</t>
  </si>
  <si>
    <t>project_foot:SOT523</t>
  </si>
  <si>
    <t>DMG1012T</t>
  </si>
  <si>
    <t>DMG1012T-7</t>
  </si>
  <si>
    <t>U5</t>
  </si>
  <si>
    <t>FDC5614P</t>
  </si>
  <si>
    <t>J3</t>
  </si>
  <si>
    <t>w_conn_pc:conn_usb_B_micro_smd-2</t>
  </si>
  <si>
    <t>MICRO_USB</t>
  </si>
  <si>
    <t>47346-0001</t>
  </si>
  <si>
    <t>R20</t>
  </si>
  <si>
    <t>12k</t>
  </si>
  <si>
    <t>CPF0402B12KE1</t>
  </si>
  <si>
    <t>U6</t>
  </si>
  <si>
    <t>Sockets:Socket_SODIMM_DDR1-2_TE_1612618_Debug</t>
  </si>
  <si>
    <t>DDR2_SODIMM</t>
  </si>
  <si>
    <t>1612618-4</t>
  </si>
  <si>
    <t>L3</t>
  </si>
  <si>
    <t>w_smd_inductors:inductor_smd_8x5mm</t>
  </si>
  <si>
    <t>22uH/2.2A/100mO</t>
  </si>
  <si>
    <t>SRN8040-220M</t>
  </si>
  <si>
    <t>SW1</t>
  </si>
  <si>
    <t>Rotary or Slide Select Switch</t>
  </si>
  <si>
    <t>R14</t>
  </si>
  <si>
    <t>R6,R7,R13,R36-R39,R46-R48</t>
  </si>
  <si>
    <t>0R</t>
  </si>
  <si>
    <t>CRCW04020000Z0ED</t>
  </si>
  <si>
    <t>C8</t>
  </si>
  <si>
    <t>1nf/50V</t>
  </si>
  <si>
    <t>GRM1555C1H102JA01D</t>
  </si>
  <si>
    <t>SW2</t>
  </si>
  <si>
    <t>project_foot:ADF03S04</t>
  </si>
  <si>
    <t>DIPS_03</t>
  </si>
  <si>
    <t>ADF03S04</t>
  </si>
  <si>
    <t>J5</t>
  </si>
  <si>
    <t>project_foot:10029449-111RLF</t>
  </si>
  <si>
    <t>HDMI_CONN</t>
  </si>
  <si>
    <t>10029449-111RLF</t>
  </si>
  <si>
    <t>C20-C22,C24</t>
  </si>
  <si>
    <t>w_smd_cap:c_1210</t>
  </si>
  <si>
    <t>47uf/10V</t>
  </si>
  <si>
    <t>C1210C476M8PACTU</t>
  </si>
  <si>
    <t>R65</t>
  </si>
  <si>
    <t>1M</t>
  </si>
  <si>
    <t>CRCW04021M00FKED</t>
  </si>
  <si>
    <t>C5</t>
  </si>
  <si>
    <t>w_smd_cap:c_elec_4x5.7</t>
  </si>
  <si>
    <t>4.7uf/50V</t>
  </si>
  <si>
    <t>EMVA500ADA4R7MD55G</t>
  </si>
  <si>
    <t>R51,R52,R55</t>
  </si>
  <si>
    <t>1k</t>
  </si>
  <si>
    <t>CRCW04021K00FKED</t>
  </si>
  <si>
    <t>P9,P13</t>
  </si>
  <si>
    <t>project_foot:4825-80002</t>
  </si>
  <si>
    <t>USB_A</t>
  </si>
  <si>
    <t>48258-0002</t>
  </si>
  <si>
    <t>P10</t>
  </si>
  <si>
    <t>DISP0 FCI Connector</t>
  </si>
  <si>
    <t>R3,R41-R45</t>
  </si>
  <si>
    <t>100k</t>
  </si>
  <si>
    <t>ERJ-2GEJ104X</t>
  </si>
  <si>
    <t>R17,R32,R33,R35,R49</t>
  </si>
  <si>
    <t>390R</t>
  </si>
  <si>
    <t>ERJ-2RKF3900X</t>
  </si>
  <si>
    <t>T1</t>
  </si>
  <si>
    <t>project_foot:H1102</t>
  </si>
  <si>
    <t>H1102</t>
  </si>
  <si>
    <t>H1102NL</t>
  </si>
  <si>
    <t>P12</t>
  </si>
  <si>
    <t>w_conn_strip:vasch_strip_20x2</t>
  </si>
  <si>
    <t>CONN_02X20</t>
  </si>
  <si>
    <t>N2540-6002RB</t>
  </si>
  <si>
    <t>C32,C35</t>
  </si>
  <si>
    <t>27pf</t>
  </si>
  <si>
    <t>04025A270FAT2A</t>
  </si>
  <si>
    <t>C4</t>
  </si>
  <si>
    <t>100nf/50V</t>
  </si>
  <si>
    <t>C1</t>
  </si>
  <si>
    <t>1uf/6V</t>
  </si>
  <si>
    <t>GRM155R70J105KA12J</t>
  </si>
  <si>
    <t>C23,C28,C29,C31,C33,C34,C36-C44</t>
  </si>
  <si>
    <t>0.1uf/50V</t>
  </si>
  <si>
    <t>U12-U17</t>
  </si>
  <si>
    <t>Hole</t>
  </si>
  <si>
    <t>R15,R16</t>
  </si>
  <si>
    <t>47R</t>
  </si>
  <si>
    <t>RG1005P-470-D-T10</t>
  </si>
  <si>
    <t>R2</t>
  </si>
  <si>
    <t>R61-R64</t>
  </si>
  <si>
    <t>1.8k</t>
  </si>
  <si>
    <t>ERJ-2GEJ182X</t>
  </si>
  <si>
    <t>C2</t>
  </si>
  <si>
    <t>P8</t>
  </si>
  <si>
    <t>Raspberry_Pi_+_Conn</t>
  </si>
  <si>
    <t>C45</t>
  </si>
  <si>
    <t>0.022uf/50V</t>
  </si>
  <si>
    <t>0402YC223KAT4A</t>
  </si>
  <si>
    <t>U8</t>
  </si>
  <si>
    <t>project_foot:QFN50P900X900X100-65N</t>
  </si>
  <si>
    <t>LAN9514I-JZX</t>
  </si>
  <si>
    <t>U4</t>
  </si>
  <si>
    <t>w_smd_dil:msoic-8</t>
  </si>
  <si>
    <t>LM3489</t>
  </si>
  <si>
    <t>LM3489MM/NOPB</t>
  </si>
  <si>
    <t>D8,D9</t>
  </si>
  <si>
    <t>SMBJ5.0A</t>
  </si>
  <si>
    <t>D2,D3</t>
  </si>
  <si>
    <t>w_smd_diode:sod123</t>
  </si>
  <si>
    <t>BAS16D</t>
  </si>
  <si>
    <t>BAS16D-E3-08</t>
  </si>
  <si>
    <t>J1</t>
  </si>
  <si>
    <t>project_foot:ASP-129637-13</t>
  </si>
  <si>
    <t>ASP-129637-13</t>
  </si>
  <si>
    <t>C46,C47,C49,C50</t>
  </si>
  <si>
    <t>15pf/50V</t>
  </si>
  <si>
    <t>GRM1555C1H150JA01D</t>
  </si>
  <si>
    <t>Q4,Q5</t>
  </si>
  <si>
    <t>R57-R60</t>
  </si>
  <si>
    <t>75R</t>
  </si>
  <si>
    <t>ERJ-2RKF75R0X</t>
  </si>
  <si>
    <t>D6</t>
  </si>
  <si>
    <t>LED RED</t>
  </si>
  <si>
    <t>HT-191USD-5313</t>
  </si>
  <si>
    <t>P2</t>
  </si>
  <si>
    <t>project_foot:796644-2</t>
  </si>
  <si>
    <t>Industrial Power Screw Terminal</t>
  </si>
  <si>
    <t>571-796644-2</t>
  </si>
  <si>
    <t>D5</t>
  </si>
  <si>
    <t>LED GREEN</t>
  </si>
  <si>
    <t>Q1</t>
  </si>
  <si>
    <t>w_smd_trans:sot23</t>
  </si>
  <si>
    <t>DMG2305UX</t>
  </si>
  <si>
    <t>DMG2305UX-7</t>
  </si>
  <si>
    <t>L1,L2</t>
  </si>
  <si>
    <t>Inductors:Inductor_Taiyo-Yuden_MD-4040</t>
  </si>
  <si>
    <t>4.7uH/2A/107mR</t>
  </si>
  <si>
    <t>MDWK4040T4R7MM</t>
  </si>
  <si>
    <t>C7,C10</t>
  </si>
  <si>
    <t>C53</t>
  </si>
  <si>
    <t>C</t>
  </si>
  <si>
    <t>R18,R19,R21-R24</t>
  </si>
  <si>
    <t>P1,P3-P7,P14</t>
  </si>
  <si>
    <t>Measurement_Points:Measurement_Point_Round-SMD-Pad_Small</t>
  </si>
  <si>
    <t>TST</t>
  </si>
  <si>
    <t>U11</t>
  </si>
  <si>
    <t>AP2331W</t>
  </si>
  <si>
    <t>AP2331W-7</t>
  </si>
  <si>
    <t>C6,C9,C13,C14</t>
  </si>
  <si>
    <t>w_smd_cap:c_0805</t>
  </si>
  <si>
    <t>10uf/10V</t>
  </si>
  <si>
    <t>GRM21BR71A106KE51L</t>
  </si>
  <si>
    <t>Board Qty:</t>
  </si>
  <si>
    <t>Total Cost:</t>
  </si>
  <si>
    <t>Unit Cost:</t>
  </si>
  <si>
    <t>Digi-Key</t>
  </si>
  <si>
    <t>Purch</t>
  </si>
  <si>
    <t>Avail</t>
  </si>
  <si>
    <t>Cat#</t>
  </si>
  <si>
    <t>Doc</t>
  </si>
  <si>
    <t>Link</t>
  </si>
  <si>
    <t>P30.0KLCT-ND</t>
  </si>
  <si>
    <t>RJE72-188-1411-ND</t>
  </si>
  <si>
    <t>RHM240DCT-ND</t>
  </si>
  <si>
    <t>P24KJCT-ND</t>
  </si>
  <si>
    <t>DMMT5401-FDICT-ND</t>
  </si>
  <si>
    <t>MF-NSMF200-2CT-ND</t>
  </si>
  <si>
    <t>RG10P49.9BCT-ND</t>
  </si>
  <si>
    <t>A101391CT-ND</t>
  </si>
  <si>
    <t>P10KJCT-ND</t>
  </si>
  <si>
    <t>490-13342-1-ND</t>
  </si>
  <si>
    <t>535-9108-1-ND</t>
  </si>
  <si>
    <t>478-7882-1-ND</t>
  </si>
  <si>
    <t>296-41018-1-ND</t>
  </si>
  <si>
    <t>MF-NSMF075-2CT-ND</t>
  </si>
  <si>
    <t>541-47.0KLCT-ND</t>
  </si>
  <si>
    <t>490-1037-1-ND</t>
  </si>
  <si>
    <t>AP7115-25SEGDICT-ND</t>
  </si>
  <si>
    <t>MBRS140FSCT-ND</t>
  </si>
  <si>
    <t>P27KJCT-ND</t>
  </si>
  <si>
    <t>DMG1012T-7DICT-ND</t>
  </si>
  <si>
    <t>FDC5614PCT-ND</t>
  </si>
  <si>
    <t>A102603CT-ND</t>
  </si>
  <si>
    <t>A114913-ND</t>
  </si>
  <si>
    <t>SRN8040-220MCT-ND</t>
  </si>
  <si>
    <t>541-0.0JCT-ND</t>
  </si>
  <si>
    <t>490-3244-1-ND</t>
  </si>
  <si>
    <t>609-4614-1-ND</t>
  </si>
  <si>
    <t>399-5515-1-ND</t>
  </si>
  <si>
    <t>541-1.00MLCT-ND</t>
  </si>
  <si>
    <t>565-2128-1-ND</t>
  </si>
  <si>
    <t>541-1.00KLCT-ND</t>
  </si>
  <si>
    <t>WM7087CT-ND</t>
  </si>
  <si>
    <t>P100KJCT-ND</t>
  </si>
  <si>
    <t>P390LCT-ND</t>
  </si>
  <si>
    <t>553-1323-5-ND</t>
  </si>
  <si>
    <t>MHC40K-ND</t>
  </si>
  <si>
    <t>490-10024-1-ND</t>
  </si>
  <si>
    <t>408-1675-1-ND</t>
  </si>
  <si>
    <t>P1.8KJCT-ND</t>
  </si>
  <si>
    <t>LAN9514I-JZX-ND</t>
  </si>
  <si>
    <t>LM3489MM/NOPBCT-ND</t>
  </si>
  <si>
    <t>SMBJ5.0ALFCT-ND</t>
  </si>
  <si>
    <t>490-5888-1-ND</t>
  </si>
  <si>
    <t>P75.0LCT-ND</t>
  </si>
  <si>
    <t>A98248-ND</t>
  </si>
  <si>
    <t>DMG2305UX-7DICT-ND</t>
  </si>
  <si>
    <t>587-4451-1-ND</t>
  </si>
  <si>
    <t>AP2331W-7DICT-ND</t>
  </si>
  <si>
    <t>490-3905-1-ND</t>
  </si>
  <si>
    <t>Farnell</t>
  </si>
  <si>
    <t>2397333</t>
  </si>
  <si>
    <t>2354249</t>
  </si>
  <si>
    <t>2324288</t>
  </si>
  <si>
    <t>1773583</t>
  </si>
  <si>
    <t>2330716</t>
  </si>
  <si>
    <t>2059239</t>
  </si>
  <si>
    <t>1703612</t>
  </si>
  <si>
    <t>2332514</t>
  </si>
  <si>
    <t>1206719</t>
  </si>
  <si>
    <t>2355505</t>
  </si>
  <si>
    <t>1469719</t>
  </si>
  <si>
    <t>1515738</t>
  </si>
  <si>
    <t>2059244</t>
  </si>
  <si>
    <t>2543524</t>
  </si>
  <si>
    <t>1471036</t>
  </si>
  <si>
    <t>1568026</t>
  </si>
  <si>
    <t>1697335</t>
  </si>
  <si>
    <t>2396418</t>
  </si>
  <si>
    <t>2061671</t>
  </si>
  <si>
    <t>1469661</t>
  </si>
  <si>
    <t>8819556</t>
  </si>
  <si>
    <t>2112938</t>
  </si>
  <si>
    <t>1469667</t>
  </si>
  <si>
    <t>1698399</t>
  </si>
  <si>
    <t>1469662</t>
  </si>
  <si>
    <t>2059250</t>
  </si>
  <si>
    <t>2302590</t>
  </si>
  <si>
    <t>9838309</t>
  </si>
  <si>
    <t>2332503</t>
  </si>
  <si>
    <t>2324743</t>
  </si>
  <si>
    <t>2324274</t>
  </si>
  <si>
    <t>2070384</t>
  </si>
  <si>
    <t>2407829</t>
  </si>
  <si>
    <t>2436034</t>
  </si>
  <si>
    <t>2097845</t>
  </si>
  <si>
    <t>2218840</t>
  </si>
  <si>
    <t>2059111</t>
  </si>
  <si>
    <t>2543533</t>
  </si>
  <si>
    <t>1828828</t>
  </si>
  <si>
    <t>Mouser</t>
  </si>
  <si>
    <t>667-ERJ-2RKF3002X</t>
  </si>
  <si>
    <t>523-RJE721881411</t>
  </si>
  <si>
    <t>755-ESR03EZPJ241</t>
  </si>
  <si>
    <t>667-ERJ-2GEJ243X</t>
  </si>
  <si>
    <t>621-DMMT5401-7-F</t>
  </si>
  <si>
    <t>652-MF-NSMF200-2</t>
  </si>
  <si>
    <t>754-RG1005P-49R9-BT5</t>
  </si>
  <si>
    <t>571-1-84952-5</t>
  </si>
  <si>
    <t>688-SSSS820201</t>
  </si>
  <si>
    <t>621-PAM2306AYPKE</t>
  </si>
  <si>
    <t>667-ERJ-2GEJ103X</t>
  </si>
  <si>
    <t>81-GRM155R71H104KE4J</t>
  </si>
  <si>
    <t>743-HT-191YG</t>
  </si>
  <si>
    <t>815-ABM3-25-B2-T</t>
  </si>
  <si>
    <t>581-04025C103KAT2A</t>
  </si>
  <si>
    <t>581-04026D475KAT2A</t>
  </si>
  <si>
    <t>595-TS3USB3031RMGR</t>
  </si>
  <si>
    <t>Newark</t>
  </si>
  <si>
    <t>53W4321</t>
  </si>
  <si>
    <t>47W2089</t>
  </si>
  <si>
    <t>53W4156</t>
  </si>
  <si>
    <t>51R6458</t>
  </si>
  <si>
    <t>75K7626</t>
  </si>
  <si>
    <t>65T8248</t>
  </si>
  <si>
    <t>04X3230</t>
  </si>
  <si>
    <t>13J1725</t>
  </si>
  <si>
    <t>94W2844</t>
  </si>
  <si>
    <t>51W2911</t>
  </si>
  <si>
    <t>52K7097</t>
  </si>
  <si>
    <t>73M9109</t>
  </si>
  <si>
    <t>58K1806</t>
  </si>
  <si>
    <t>65T8276</t>
  </si>
  <si>
    <t>82Y6555</t>
  </si>
  <si>
    <t>34C0107</t>
  </si>
  <si>
    <t>47M0505</t>
  </si>
  <si>
    <t>80P3858</t>
  </si>
  <si>
    <t>58K3620</t>
  </si>
  <si>
    <t>64T2399</t>
  </si>
  <si>
    <t>52K6543</t>
  </si>
  <si>
    <t>38K1651</t>
  </si>
  <si>
    <t>12N4446</t>
  </si>
  <si>
    <t>52K6593</t>
  </si>
  <si>
    <t>09P9249</t>
  </si>
  <si>
    <t>52K6545</t>
  </si>
  <si>
    <t>48T6726</t>
  </si>
  <si>
    <t>65T8249</t>
  </si>
  <si>
    <t>64R5282</t>
  </si>
  <si>
    <t>18M6812</t>
  </si>
  <si>
    <t>94W2841</t>
  </si>
  <si>
    <t>53W4149</t>
  </si>
  <si>
    <t>69W9526</t>
  </si>
  <si>
    <t>99K2420</t>
  </si>
  <si>
    <t>48W5742</t>
  </si>
  <si>
    <t>73T6540</t>
  </si>
  <si>
    <t>82Y6564</t>
  </si>
  <si>
    <t>14T3345</t>
  </si>
  <si>
    <t>Rs Components</t>
  </si>
  <si>
    <t>732-5438</t>
  </si>
  <si>
    <t>711-5049</t>
  </si>
  <si>
    <t>921-0751</t>
  </si>
  <si>
    <t>647-8285</t>
  </si>
  <si>
    <t>678-9361</t>
  </si>
  <si>
    <t>724-1380</t>
  </si>
  <si>
    <t>828-7656</t>
  </si>
  <si>
    <t>545-2074</t>
  </si>
  <si>
    <t>801-0213</t>
  </si>
  <si>
    <t>751-4064</t>
  </si>
  <si>
    <t>671-0346</t>
  </si>
  <si>
    <t>702-5475</t>
  </si>
  <si>
    <t>718-4723</t>
  </si>
  <si>
    <t>743-5188</t>
  </si>
  <si>
    <t>393-2326</t>
  </si>
  <si>
    <t>624-2913</t>
  </si>
  <si>
    <t>639-3061</t>
  </si>
  <si>
    <t>803-0065</t>
  </si>
  <si>
    <t>678-8923</t>
  </si>
  <si>
    <t>756-8017</t>
  </si>
  <si>
    <t>678-8872</t>
  </si>
  <si>
    <t>113-8711</t>
  </si>
  <si>
    <t>798-5248</t>
  </si>
  <si>
    <t>655-0589</t>
  </si>
  <si>
    <t>790-2758</t>
  </si>
  <si>
    <t>732-5606</t>
  </si>
  <si>
    <t>827-0452</t>
  </si>
  <si>
    <t>828-7665</t>
  </si>
  <si>
    <t>723-6060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</si>
</sst>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panasonic-electronic-components/ERJ-2RKF3002X/P30.0KLCT-ND/1746668" TargetMode="External"/><Relationship Id="rId2" Type="http://schemas.openxmlformats.org/officeDocument/2006/relationships/hyperlink" Target="http://it.farnell.com/webapp/wcs/stores/servlet/Search?catalogId=15001&amp;langId=-4&amp;storeId=10165&amp;gs=true&amp;st=ERJ-2RKF3002X%20" TargetMode="External"/><Relationship Id="rId3" Type="http://schemas.openxmlformats.org/officeDocument/2006/relationships/hyperlink" Target="http://www.mouser.com/Search/Refine.aspx?Keyword=667-ERJ-2RKF3002X%20" TargetMode="External"/><Relationship Id="rId4" Type="http://schemas.openxmlformats.org/officeDocument/2006/relationships/hyperlink" Target="http://www.newark.com/panasonic-electronic-components/erj-2rkf3002x/res-thick-film-30k-1-0-1w-0402/dp/53W4321" TargetMode="External"/><Relationship Id="rId5" Type="http://schemas.openxmlformats.org/officeDocument/2006/relationships/hyperlink" Target="http://it.rs-online.com/web/c/?searchTerm=ERJ-2RKF3002X%20" TargetMode="External"/><Relationship Id="rId6" Type="http://schemas.openxmlformats.org/officeDocument/2006/relationships/hyperlink" Target="http://www.digikey.com/scripts/DkSearch/dksus.dll?WT.z_header=search_go&amp;lang=en&amp;keywords=RJE721881411%20" TargetMode="External"/><Relationship Id="rId7" Type="http://schemas.openxmlformats.org/officeDocument/2006/relationships/hyperlink" Target="http://it.farnell.com/amphenol-commercial-products/rje72-188-1411/jack-modulare-1-porta-8p8c-y-g/dp/2354249" TargetMode="External"/><Relationship Id="rId8" Type="http://schemas.openxmlformats.org/officeDocument/2006/relationships/hyperlink" Target="http://www.mouser.com/Search/Refine.aspx?Keyword=523-RJE721881411%20" TargetMode="External"/><Relationship Id="rId9" Type="http://schemas.openxmlformats.org/officeDocument/2006/relationships/hyperlink" Target="http://www.newark.com/webapp/wcs/stores/servlet/Search?catalogId=15003&amp;langId=-1&amp;storeId=10194&amp;gs=true&amp;st=RJE721881411%20" TargetMode="External"/><Relationship Id="rId10" Type="http://schemas.openxmlformats.org/officeDocument/2006/relationships/hyperlink" Target="http://www.digikey.com/product-detail/en/rohm-semiconductor/ESR03EZPJ241/RHM240DCT-ND/1762931" TargetMode="External"/><Relationship Id="rId11" Type="http://schemas.openxmlformats.org/officeDocument/2006/relationships/hyperlink" Target="http://www.mouser.com/Search/Refine.aspx?Keyword=755-ESR03EZPJ241%20" TargetMode="External"/><Relationship Id="rId12" Type="http://schemas.openxmlformats.org/officeDocument/2006/relationships/hyperlink" Target="http://www.digikey.com/product-detail/en/panasonic-electronic-components/ERJ-2GEJ243X/P24KJCT-ND/146947" TargetMode="External"/><Relationship Id="rId13" Type="http://schemas.openxmlformats.org/officeDocument/2006/relationships/hyperlink" Target="http://it.farnell.com/panasonic-electronic-components/erj2gej243x/res-film-spesso-24k-5-0-1w-0402/dp/2324288" TargetMode="External"/><Relationship Id="rId14" Type="http://schemas.openxmlformats.org/officeDocument/2006/relationships/hyperlink" Target="http://www.mouser.com/Search/Refine.aspx?Keyword=667-ERJ-2GEJ243X%20" TargetMode="External"/><Relationship Id="rId15" Type="http://schemas.openxmlformats.org/officeDocument/2006/relationships/hyperlink" Target="http://www.newark.com/panasonic-electronic-components/erj-2gej243x/res-thick-film-24k-5-0-1w-0402/dp/53W4156" TargetMode="External"/><Relationship Id="rId16" Type="http://schemas.openxmlformats.org/officeDocument/2006/relationships/hyperlink" Target="http://www.digikey.com/product-detail/en/diodes-incorporated/DMMT5401-7-F/DMMT5401-FDICT-ND/717881" TargetMode="External"/><Relationship Id="rId17" Type="http://schemas.openxmlformats.org/officeDocument/2006/relationships/hyperlink" Target="http://it.farnell.com/diodes-inc/dmmt5401-7-f/transistor-accoppiato-pnp-pnp/dp/1773583" TargetMode="External"/><Relationship Id="rId18" Type="http://schemas.openxmlformats.org/officeDocument/2006/relationships/hyperlink" Target="http://www.mouser.com/Search/Refine.aspx?Keyword=621-DMMT5401-7-F%20" TargetMode="External"/><Relationship Id="rId19" Type="http://schemas.openxmlformats.org/officeDocument/2006/relationships/hyperlink" Target="http://www.newark.com/webapp/wcs/stores/servlet/Search?catalogId=15003&amp;langId=-1&amp;storeId=10194&amp;gs=true&amp;st=DMMT5401-7-F%20" TargetMode="External"/><Relationship Id="rId20" Type="http://schemas.openxmlformats.org/officeDocument/2006/relationships/hyperlink" Target="http://it.rs-online.com/web/p/transistor-bipolari/7115049/" TargetMode="External"/><Relationship Id="rId21" Type="http://schemas.openxmlformats.org/officeDocument/2006/relationships/hyperlink" Target="http://www.digikey.com/product-detail/en/bourns-inc/MF-NSMF200-2/MF-NSMF200-2CT-ND/1232791" TargetMode="External"/><Relationship Id="rId22" Type="http://schemas.openxmlformats.org/officeDocument/2006/relationships/hyperlink" Target="http://www.mouser.com/Search/Refine.aspx?Keyword=652-MF-NSMF200-2%20" TargetMode="External"/><Relationship Id="rId23" Type="http://schemas.openxmlformats.org/officeDocument/2006/relationships/hyperlink" Target="http://www.newark.com/bourns/nsmf200-2/fuse-ptc-reset-6v-2a-1206/dp/75K7626" TargetMode="External"/><Relationship Id="rId24" Type="http://schemas.openxmlformats.org/officeDocument/2006/relationships/hyperlink" Target="http://it.rs-online.com/web/c/?searchTerm=MF-NSMF200-2%20" TargetMode="External"/><Relationship Id="rId25" Type="http://schemas.openxmlformats.org/officeDocument/2006/relationships/hyperlink" Target="http://www.digikey.com/product-detail/en/susumu/RG1005P-49R9-B-T5/RG10P49.9BCT-ND/969051" TargetMode="External"/><Relationship Id="rId26" Type="http://schemas.openxmlformats.org/officeDocument/2006/relationships/hyperlink" Target="http://it.farnell.com/te-connectivity/cpf0402b49r9e1/res-film-sott-49r9-0-1-0-063w/dp/2330716?iscrfnonsku=true" TargetMode="External"/><Relationship Id="rId27" Type="http://schemas.openxmlformats.org/officeDocument/2006/relationships/hyperlink" Target="http://www.mouser.com/Search/Refine.aspx?Keyword=754-RG1005P-49R9-BT5%20" TargetMode="External"/><Relationship Id="rId28" Type="http://schemas.openxmlformats.org/officeDocument/2006/relationships/hyperlink" Target="http://www.digikey.com/product-detail/en/te-connectivity-amp-connectors/1-84952-5/A101391CT-ND/2567527" TargetMode="External"/><Relationship Id="rId29" Type="http://schemas.openxmlformats.org/officeDocument/2006/relationships/hyperlink" Target="http://it.farnell.com/te-connectivity-amp/1-84952-5/fpc-connector-receptacle-15pos/dp/1846445" TargetMode="External"/><Relationship Id="rId30" Type="http://schemas.openxmlformats.org/officeDocument/2006/relationships/hyperlink" Target="http://www.mouser.com/Search/Refine.aspx?Keyword=571-1-84952-5%20%20" TargetMode="External"/><Relationship Id="rId31" Type="http://schemas.openxmlformats.org/officeDocument/2006/relationships/hyperlink" Target="http://www.newark.com/webapp/wcs/stores/servlet/Search?catalogId=15003&amp;langId=-1&amp;storeId=10194&amp;gs=true&amp;st=1-84952-5%20" TargetMode="External"/><Relationship Id="rId32" Type="http://schemas.openxmlformats.org/officeDocument/2006/relationships/hyperlink" Target="http://www.mouser.com/Search/Refine.aspx?Keyword=688-SSSS820201%20" TargetMode="External"/><Relationship Id="rId33" Type="http://schemas.openxmlformats.org/officeDocument/2006/relationships/hyperlink" Target="http://it.rs-online.com/web/c/?searchTerm=SSSS820201%20" TargetMode="External"/><Relationship Id="rId34" Type="http://schemas.openxmlformats.org/officeDocument/2006/relationships/hyperlink" Target="http://www.digikey.com/scripts/DkSearch/dksus.dll?WT.z_header=search_go&amp;lang=en&amp;keywords=PAM2306AYPKE%20" TargetMode="External"/><Relationship Id="rId35" Type="http://schemas.openxmlformats.org/officeDocument/2006/relationships/hyperlink" Target="http://www.mouser.com/Search/Refine.aspx?Keyword=621-PAM2306AYPKE%20" TargetMode="External"/><Relationship Id="rId36" Type="http://schemas.openxmlformats.org/officeDocument/2006/relationships/hyperlink" Target="http://it.rs-online.com/web/c/?searchTerm=PAM2306AYPKE%20" TargetMode="External"/><Relationship Id="rId37" Type="http://schemas.openxmlformats.org/officeDocument/2006/relationships/hyperlink" Target="http://www.digikey.com/product-detail/en/panasonic-electronic-components/ERJ-2GEJ103X/P10KJCT-ND/146734" TargetMode="External"/><Relationship Id="rId38" Type="http://schemas.openxmlformats.org/officeDocument/2006/relationships/hyperlink" Target="http://it.farnell.com/panasonic-electronic-components/erj2gej103x/res-film-spesso-10k-5-0-1w-0402/dp/2059239" TargetMode="External"/><Relationship Id="rId39" Type="http://schemas.openxmlformats.org/officeDocument/2006/relationships/hyperlink" Target="http://www.mouser.com/Search/Refine.aspx?Keyword=667-ERJ-2GEJ103X%20" TargetMode="External"/><Relationship Id="rId40" Type="http://schemas.openxmlformats.org/officeDocument/2006/relationships/hyperlink" Target="http://www.newark.com/panasonic-electronic-components/erj-2gej103x/res-thick-film-10k-5-0-1w-0402/dp/65T8248" TargetMode="External"/><Relationship Id="rId41" Type="http://schemas.openxmlformats.org/officeDocument/2006/relationships/hyperlink" Target="http://it.rs-online.com/web/p/resistori-smd/7324861/" TargetMode="External"/><Relationship Id="rId42" Type="http://schemas.openxmlformats.org/officeDocument/2006/relationships/hyperlink" Target="http://www.digikey.com/product-detail/en/murata-electronics-north-america/GRM155R71H104KE14J/490-13342-1-ND/5973352" TargetMode="External"/><Relationship Id="rId43" Type="http://schemas.openxmlformats.org/officeDocument/2006/relationships/hyperlink" Target="http://it.farnell.com/tdk/cga2b3x7r1h104k050bb/condensatore-mlcc-x7r-100nf-50v/dp/2210822?iscrfnonsku=true" TargetMode="External"/><Relationship Id="rId44" Type="http://schemas.openxmlformats.org/officeDocument/2006/relationships/hyperlink" Target="http://www.mouser.com/Search/../ProductDetail/Murata-Electronics/GRM155R71H104KE14J/?qs=sGAEpiMZZMs0AnBnWHyRQFv7x1xn%252bYFdf0ZXVrN0k4%252bDempvR%252bU7fQ%3d%3d" TargetMode="External"/><Relationship Id="rId45" Type="http://schemas.openxmlformats.org/officeDocument/2006/relationships/hyperlink" Target="http://www.newark.com/tdk/c1005x7r1h104k050bb/ceramic-capacitor-0-1uf-50v-x7r/dp/04X3230?iscrfnonsku=true" TargetMode="External"/><Relationship Id="rId46" Type="http://schemas.openxmlformats.org/officeDocument/2006/relationships/hyperlink" Target="http://it.rs-online.com/web/p/condensatori-ceramici-multistrato/8847087/" TargetMode="External"/><Relationship Id="rId47" Type="http://schemas.openxmlformats.org/officeDocument/2006/relationships/hyperlink" Target="http://www.mouser.com/Search/Refine.aspx?Keyword=743-HT-191YG%20" TargetMode="External"/><Relationship Id="rId48" Type="http://schemas.openxmlformats.org/officeDocument/2006/relationships/hyperlink" Target="http://www.digikey.com/product-detail/en/abracon-llc/ABM3-25.000MHZ-B2-T/535-9108-1-ND/675625" TargetMode="External"/><Relationship Id="rId49" Type="http://schemas.openxmlformats.org/officeDocument/2006/relationships/hyperlink" Target="http://it.farnell.com/abracon/abm3-25-000mhz-b2-t/crystal/dp/1703612" TargetMode="External"/><Relationship Id="rId50" Type="http://schemas.openxmlformats.org/officeDocument/2006/relationships/hyperlink" Target="http://www.mouser.com/Search/Refine.aspx?Keyword=815-ABM3-25-B2-T%20" TargetMode="External"/><Relationship Id="rId51" Type="http://schemas.openxmlformats.org/officeDocument/2006/relationships/hyperlink" Target="http://www.newark.com/abracon/abm3-25-000mhz-b2-t/crystal-25mhz-18pf-5-x-3-2mm/dp/13J1725" TargetMode="External"/><Relationship Id="rId52" Type="http://schemas.openxmlformats.org/officeDocument/2006/relationships/hyperlink" Target="http://www.digikey.com/product-detail/en/avx-corporation/04025C103KAT2A/478-7882-1-ND/3881505" TargetMode="External"/><Relationship Id="rId53" Type="http://schemas.openxmlformats.org/officeDocument/2006/relationships/hyperlink" Target="http://it.farnell.com/avx/04025c103kat2a/condensatore-mlcc-x7r-10nf-50v/dp/2332514" TargetMode="External"/><Relationship Id="rId54" Type="http://schemas.openxmlformats.org/officeDocument/2006/relationships/hyperlink" Target="http://www.mouser.com/Search/../ProductDetail/AVX/04025C103KAT2A/?qs=sGAEpiMZZMs0AnBnWHyRQHAHiYZ1GaYqexonWIsNoc0%3d" TargetMode="External"/><Relationship Id="rId55" Type="http://schemas.openxmlformats.org/officeDocument/2006/relationships/hyperlink" Target="http://www.newark.com/avx/04025c103kat2a/capacitor-ceramic-0-01uf-50v-x7r/dp/94W2844" TargetMode="External"/><Relationship Id="rId56" Type="http://schemas.openxmlformats.org/officeDocument/2006/relationships/hyperlink" Target="http://www.mouser.com/Search/Refine.aspx?Keyword=581-04026D475KAT2A%20" TargetMode="External"/><Relationship Id="rId57" Type="http://schemas.openxmlformats.org/officeDocument/2006/relationships/hyperlink" Target="http://www.newark.com/webapp/wcs/stores/servlet/Search?catalogId=15003&amp;langId=-1&amp;storeId=10194&amp;gs=true&amp;st=04026D475KAT2A%20" TargetMode="External"/><Relationship Id="rId58" Type="http://schemas.openxmlformats.org/officeDocument/2006/relationships/hyperlink" Target="http://www.digikey.com/product-detail/en/texas-instruments/TS3USB3031RMGR/296-41018-1-ND/5178895" TargetMode="External"/><Relationship Id="rId59" Type="http://schemas.openxmlformats.org/officeDocument/2006/relationships/hyperlink" Target="http://www.mouser.com/Search/Refine.aspx?Keyword=595-TS3USB3031RMGR%20" TargetMode="External"/><Relationship Id="rId60" Type="http://schemas.openxmlformats.org/officeDocument/2006/relationships/hyperlink" Target="http://www.digikey.com/product-detail/en/bourns-inc/MF-NSMF075-2/MF-NSMF075-2CT-ND/662835" TargetMode="External"/><Relationship Id="rId61" Type="http://schemas.openxmlformats.org/officeDocument/2006/relationships/hyperlink" Target="http://it.farnell.com/bourns/nsmf075-2/multifuse-smd-0-75a/dp/1206719" TargetMode="External"/><Relationship Id="rId62" Type="http://schemas.openxmlformats.org/officeDocument/2006/relationships/hyperlink" Target="http://it.rs-online.com/web/c/?searchTerm=MF-NSMF075-2%20" TargetMode="External"/><Relationship Id="rId63" Type="http://schemas.openxmlformats.org/officeDocument/2006/relationships/hyperlink" Target="http://it.farnell.com/webapp/wcs/stores/servlet/Search?catalogId=15001&amp;langId=-4&amp;storeId=10165&amp;gs=true&amp;st=RK73H1ERTTP10R0F%20" TargetMode="External"/><Relationship Id="rId64" Type="http://schemas.openxmlformats.org/officeDocument/2006/relationships/hyperlink" Target="http://www.newark.com/panasonic-electronic-components/erj-u02f10r0x/res-thick-film-10r-1-0-1w-0402/dp/51W2911?iscrfnonsku=true" TargetMode="External"/><Relationship Id="rId65" Type="http://schemas.openxmlformats.org/officeDocument/2006/relationships/hyperlink" Target="http://www.digikey.com/product-detail/en/vishay-dale/CRCW040247K0FKED/541-47.0KLCT-ND/1183313" TargetMode="External"/><Relationship Id="rId66" Type="http://schemas.openxmlformats.org/officeDocument/2006/relationships/hyperlink" Target="http://it.farnell.com/vishay/crcw040247k0fked/res-film-spesso-47k-1-0-063w-0402/dp/1469719" TargetMode="External"/><Relationship Id="rId67" Type="http://schemas.openxmlformats.org/officeDocument/2006/relationships/hyperlink" Target="http://www.newark.com/vishay/crcw040247k0fked/res-thick-film-47k-1-0-063w-0402/dp/52K7097" TargetMode="External"/><Relationship Id="rId68" Type="http://schemas.openxmlformats.org/officeDocument/2006/relationships/hyperlink" Target="http://it.rs-online.com/web/p/resistori-smd/6789361/" TargetMode="External"/><Relationship Id="rId69" Type="http://schemas.openxmlformats.org/officeDocument/2006/relationships/hyperlink" Target="http://www.digikey.com/product-detail/en/murata-electronics-north-america/BLM18PG121SN1D/490-1037-1-ND/584485" TargetMode="External"/><Relationship Id="rId70" Type="http://schemas.openxmlformats.org/officeDocument/2006/relationships/hyperlink" Target="http://it.farnell.com/murata/blm18pg121sn1d/ferrite-perlina-0603-0-05ohm-2a/dp/1515738" TargetMode="External"/><Relationship Id="rId71" Type="http://schemas.openxmlformats.org/officeDocument/2006/relationships/hyperlink" Target="http://www.newark.com/webapp/wcs/stores/servlet/Search?catalogId=15003&amp;langId=-1&amp;storeId=10194&amp;gs=true&amp;st=BLM18PG121SN1D%20" TargetMode="External"/><Relationship Id="rId72" Type="http://schemas.openxmlformats.org/officeDocument/2006/relationships/hyperlink" Target="http://it.rs-online.com/web/c/?searchTerm=BLM18PG121SN1D%20" TargetMode="External"/><Relationship Id="rId73" Type="http://schemas.openxmlformats.org/officeDocument/2006/relationships/hyperlink" Target="http://www.digikey.com/product-detail/en/panasonic-electronic-components/ERJ-2GEJ103X/P10KJCT-ND/146734" TargetMode="External"/><Relationship Id="rId74" Type="http://schemas.openxmlformats.org/officeDocument/2006/relationships/hyperlink" Target="http://it.farnell.com/panasonic-electronic-components/erj2gej103x/res-film-spesso-10k-5-0-1w-0402/dp/2059239" TargetMode="External"/><Relationship Id="rId75" Type="http://schemas.openxmlformats.org/officeDocument/2006/relationships/hyperlink" Target="http://www.newark.com/panasonic-electronic-components/erj-2gej103x/res-thick-film-10k-5-0-1w-0402/dp/65T8248" TargetMode="External"/><Relationship Id="rId76" Type="http://schemas.openxmlformats.org/officeDocument/2006/relationships/hyperlink" Target="http://it.rs-online.com/web/p/resistori-smd/7324861/" TargetMode="External"/><Relationship Id="rId77" Type="http://schemas.openxmlformats.org/officeDocument/2006/relationships/hyperlink" Target="http://www.digikey.com/product-detail/en/diodes-incorporated/AP7115-25SEG-7/AP7115-25SEGDICT-ND/2044560" TargetMode="External"/><Relationship Id="rId78" Type="http://schemas.openxmlformats.org/officeDocument/2006/relationships/hyperlink" Target="http://it.rs-online.com/web/p/regolatori-di-tensione-low-dropout/8287656/" TargetMode="External"/><Relationship Id="rId79" Type="http://schemas.openxmlformats.org/officeDocument/2006/relationships/hyperlink" Target="http://www.digikey.com/product-detail/en/fairchild-on-semiconductor/MBRS140/MBRS140FSCT-ND/2094422" TargetMode="External"/><Relationship Id="rId80" Type="http://schemas.openxmlformats.org/officeDocument/2006/relationships/hyperlink" Target="http://www.newark.com/fairchild-semiconductor/mbrs140/schottky-rectifier-1a-40v-do-214aa/dp/58K1806" TargetMode="External"/><Relationship Id="rId81" Type="http://schemas.openxmlformats.org/officeDocument/2006/relationships/hyperlink" Target="http://it.rs-online.com/web/p/diodi-rettificatori-e-schottky/5452074/" TargetMode="External"/><Relationship Id="rId82" Type="http://schemas.openxmlformats.org/officeDocument/2006/relationships/hyperlink" Target="http://www.digikey.com/product-detail/en/panasonic-electronic-components/ERJ-2GEJ273X/P27KJCT-ND/146955" TargetMode="External"/><Relationship Id="rId83" Type="http://schemas.openxmlformats.org/officeDocument/2006/relationships/hyperlink" Target="http://it.farnell.com/panasonic-electronic-components/erj2gej273x/res-film-spesso-27k-5-0-1w-0402/dp/2059244" TargetMode="External"/><Relationship Id="rId84" Type="http://schemas.openxmlformats.org/officeDocument/2006/relationships/hyperlink" Target="http://www.newark.com/panasonic-electronic-components/erj-2gej273x/res-thick-film-27k-5-0-1w-0402/dp/65T8276" TargetMode="External"/><Relationship Id="rId85" Type="http://schemas.openxmlformats.org/officeDocument/2006/relationships/hyperlink" Target="http://it.rs-online.com/web/c/?searchTerm=ERJ-2GEJ273X%20" TargetMode="External"/><Relationship Id="rId86" Type="http://schemas.openxmlformats.org/officeDocument/2006/relationships/hyperlink" Target="http://www.digikey.com/product-detail/en/on-semiconductor/ESD5384NCTBG/ESD5384NCTBGOSCT-ND/5801808" TargetMode="External"/><Relationship Id="rId87" Type="http://schemas.openxmlformats.org/officeDocument/2006/relationships/hyperlink" Target="http://it.rs-online.com/web/c/?searchTerm=ESD5384NCTBG%20" TargetMode="External"/><Relationship Id="rId88" Type="http://schemas.openxmlformats.org/officeDocument/2006/relationships/hyperlink" Target="http://www.digikey.com/product-detail/en/diodes-incorporated/DMG1012T-7/DMG1012T-7DICT-ND/2181232" TargetMode="External"/><Relationship Id="rId89" Type="http://schemas.openxmlformats.org/officeDocument/2006/relationships/hyperlink" Target="http://it.farnell.com/diodes-inc/dmg1012t-7/mosfet-ca-n-20v-sot-523/dp/2543524" TargetMode="External"/><Relationship Id="rId90" Type="http://schemas.openxmlformats.org/officeDocument/2006/relationships/hyperlink" Target="http://www.newark.com/webapp/wcs/stores/servlet/Search?catalogId=15003&amp;langId=-1&amp;storeId=10194&amp;gs=true&amp;st=DMG1012T-7%20" TargetMode="External"/><Relationship Id="rId91" Type="http://schemas.openxmlformats.org/officeDocument/2006/relationships/hyperlink" Target="http://it.rs-online.com/web/p/transistor-mosfet/7514064/" TargetMode="External"/><Relationship Id="rId92" Type="http://schemas.openxmlformats.org/officeDocument/2006/relationships/hyperlink" Target="http://www.digikey.com/product-detail/en/fairchild-on-semiconductor/FDC5614P/FDC5614PCT-ND/965578" TargetMode="External"/><Relationship Id="rId93" Type="http://schemas.openxmlformats.org/officeDocument/2006/relationships/hyperlink" Target="http://it.farnell.com/fairchild-semiconductor/fdc5614p/mosfet-p-smd-ssot-6/dp/1471036" TargetMode="External"/><Relationship Id="rId94" Type="http://schemas.openxmlformats.org/officeDocument/2006/relationships/hyperlink" Target="http://www.newark.com/fairchild-semiconductor/fdc5614p/p-channel-mosfet-60v-3a-super/dp/34C0107" TargetMode="External"/><Relationship Id="rId95" Type="http://schemas.openxmlformats.org/officeDocument/2006/relationships/hyperlink" Target="http://it.rs-online.com/web/p/transistor-mosfet/6710346/" TargetMode="External"/><Relationship Id="rId96" Type="http://schemas.openxmlformats.org/officeDocument/2006/relationships/hyperlink" Target="http://it.farnell.com/molex/47346-0001/micro-usb-2-0-tipo-b-presa-smt/dp/1568026" TargetMode="External"/><Relationship Id="rId97" Type="http://schemas.openxmlformats.org/officeDocument/2006/relationships/hyperlink" Target="http://www.newark.com/molex/47346-0001/micro-usb-2-0-type-b-receptacle/dp/47M0505" TargetMode="External"/><Relationship Id="rId98" Type="http://schemas.openxmlformats.org/officeDocument/2006/relationships/hyperlink" Target="http://it.rs-online.com/web/c/?searchTerm=47346-0001%20" TargetMode="External"/><Relationship Id="rId99" Type="http://schemas.openxmlformats.org/officeDocument/2006/relationships/hyperlink" Target="http://www.digikey.com/product-detail/en/te-connectivity-passive-product/CPF0402B12KE1/A102603CT-ND/2729136" TargetMode="External"/><Relationship Id="rId100" Type="http://schemas.openxmlformats.org/officeDocument/2006/relationships/hyperlink" Target="http://it.farnell.com/te-connectivity-neohm/cpf0402b12ke1/res-film-sott-12k-0-1-0-063w-0402/dp/1697335" TargetMode="External"/><Relationship Id="rId101" Type="http://schemas.openxmlformats.org/officeDocument/2006/relationships/hyperlink" Target="http://www.newark.com/webapp/wcs/stores/servlet/Search?catalogId=15003&amp;langId=-1&amp;storeId=10194&amp;gs=true&amp;st=CPF0402B12KE1%20" TargetMode="External"/><Relationship Id="rId102" Type="http://schemas.openxmlformats.org/officeDocument/2006/relationships/hyperlink" Target="http://it.rs-online.com/web/c/?searchTerm=CPF0402B12KE1%20" TargetMode="External"/><Relationship Id="rId103" Type="http://schemas.openxmlformats.org/officeDocument/2006/relationships/hyperlink" Target="http://www.digikey.com/scripts/DkSearch/dksus.dll?WT.z_header=search_go&amp;lang=en&amp;keywords=1612618-4%20" TargetMode="External"/><Relationship Id="rId104" Type="http://schemas.openxmlformats.org/officeDocument/2006/relationships/hyperlink" Target="http://it.farnell.com/webapp/wcs/stores/servlet/Search?catalogId=15001&amp;langId=-4&amp;storeId=10165&amp;gs=true&amp;st=1612618-4%20" TargetMode="External"/><Relationship Id="rId105" Type="http://schemas.openxmlformats.org/officeDocument/2006/relationships/hyperlink" Target="http://www.newark.com/webapp/wcs/stores/servlet/Search?catalogId=15003&amp;langId=-1&amp;storeId=10194&amp;gs=true&amp;st=1612618-4%20" TargetMode="External"/><Relationship Id="rId106" Type="http://schemas.openxmlformats.org/officeDocument/2006/relationships/hyperlink" Target="http://it.rs-online.com/web/c/?searchTerm=1612618-4%20" TargetMode="External"/><Relationship Id="rId107" Type="http://schemas.openxmlformats.org/officeDocument/2006/relationships/hyperlink" Target="http://www.digikey.com/product-detail/en/bourns-inc/SRN8040-220M/SRN8040-220MCT-ND/2756182" TargetMode="External"/><Relationship Id="rId108" Type="http://schemas.openxmlformats.org/officeDocument/2006/relationships/hyperlink" Target="http://it.farnell.com/bourns/srn8040-220m/inductor-power-22uh-semi-shielded/dp/2061671" TargetMode="External"/><Relationship Id="rId109" Type="http://schemas.openxmlformats.org/officeDocument/2006/relationships/hyperlink" Target="http://www.newark.com/bourns/srn8040-220m/inductor-shielded-22uh-2-2a-smd/dp/64T2399" TargetMode="External"/><Relationship Id="rId110" Type="http://schemas.openxmlformats.org/officeDocument/2006/relationships/hyperlink" Target="http://it.rs-online.com/web/c/?searchTerm=SRN8040-220M%20" TargetMode="External"/><Relationship Id="rId111" Type="http://schemas.openxmlformats.org/officeDocument/2006/relationships/hyperlink" Target="http://it.rs-online.com/web/c/?searchTerm=SSSS820201%20" TargetMode="External"/><Relationship Id="rId112" Type="http://schemas.openxmlformats.org/officeDocument/2006/relationships/hyperlink" Target="http://www.digikey.com/product-detail/en/vishay-dale/CRCW04020000Z0ED/541-0.0JCT-ND/1182611" TargetMode="External"/><Relationship Id="rId113" Type="http://schemas.openxmlformats.org/officeDocument/2006/relationships/hyperlink" Target="http://it.farnell.com/vishay/crcw04020000z0ed/resistore0r-0-063w-ponticello/dp/1469661" TargetMode="External"/><Relationship Id="rId114" Type="http://schemas.openxmlformats.org/officeDocument/2006/relationships/hyperlink" Target="http://www.newark.com/vishay/crcw04020000z0ed/res-thick-film-0r-0-063w-0402/dp/52K6543" TargetMode="External"/><Relationship Id="rId115" Type="http://schemas.openxmlformats.org/officeDocument/2006/relationships/hyperlink" Target="http://it.rs-online.com/web/p/resistori-smd/3932326/" TargetMode="External"/><Relationship Id="rId116" Type="http://schemas.openxmlformats.org/officeDocument/2006/relationships/hyperlink" Target="http://www.digikey.com/product-detail/en/murata-electronics-north-america/GRM1555C1H102JA01D/490-3244-1-ND/702785" TargetMode="External"/><Relationship Id="rId117" Type="http://schemas.openxmlformats.org/officeDocument/2006/relationships/hyperlink" Target="http://it.farnell.com/murata/grm1555c1h102ja01d/condens-mlcc-c0g-np0-1nf-50v-0402/dp/8819556" TargetMode="External"/><Relationship Id="rId118" Type="http://schemas.openxmlformats.org/officeDocument/2006/relationships/hyperlink" Target="http://www.newark.com/murata/grm1555c1h102ja01d/ceramic-capacitor-1000pf-50v-c0g/dp/38K1651" TargetMode="External"/><Relationship Id="rId119" Type="http://schemas.openxmlformats.org/officeDocument/2006/relationships/hyperlink" Target="http://it.rs-online.com/web/c/?searchTerm=GRM1555C1H102JA01D%20" TargetMode="External"/><Relationship Id="rId120" Type="http://schemas.openxmlformats.org/officeDocument/2006/relationships/hyperlink" Target="http://it.rs-online.com/web/p/interruttori-dip-e-sip/6393061/" TargetMode="External"/><Relationship Id="rId121" Type="http://schemas.openxmlformats.org/officeDocument/2006/relationships/hyperlink" Target="http://www.digikey.com/product-detail/en/amphenol-fci/10029449-111RLF/609-4614-1-ND/2785376" TargetMode="External"/><Relationship Id="rId122" Type="http://schemas.openxmlformats.org/officeDocument/2006/relationships/hyperlink" Target="http://it.farnell.com/webapp/wcs/stores/servlet/Search?catalogId=15001&amp;langId=-4&amp;storeId=10165&amp;gs=true&amp;st=10029449-111RLF%20" TargetMode="External"/><Relationship Id="rId123" Type="http://schemas.openxmlformats.org/officeDocument/2006/relationships/hyperlink" Target="http://www.newark.com/webapp/wcs/stores/servlet/Search?catalogId=15003&amp;langId=-1&amp;storeId=10194&amp;gs=true&amp;st=10029449-111RLF%20" TargetMode="External"/><Relationship Id="rId124" Type="http://schemas.openxmlformats.org/officeDocument/2006/relationships/hyperlink" Target="http://www.digikey.com/product-detail/en/kemet/C1210C476M8PACTU/399-5515-1-ND/1950693" TargetMode="External"/><Relationship Id="rId125" Type="http://schemas.openxmlformats.org/officeDocument/2006/relationships/hyperlink" Target="http://it.farnell.com/kemet/c1210c476m8pactu/condensatore-mlcc-x5r-47uf-10v/dp/2112938" TargetMode="External"/><Relationship Id="rId126" Type="http://schemas.openxmlformats.org/officeDocument/2006/relationships/hyperlink" Target="http://www.newark.com/kemet/c1210c476m8pactu/ceramic-capacitor-47uf-10v-x5r/dp/12N4446" TargetMode="External"/><Relationship Id="rId127" Type="http://schemas.openxmlformats.org/officeDocument/2006/relationships/hyperlink" Target="http://it.rs-online.com/web/p/condensatori-ceramici-multistrato/8030065/" TargetMode="External"/><Relationship Id="rId128" Type="http://schemas.openxmlformats.org/officeDocument/2006/relationships/hyperlink" Target="http://www.digikey.com/product-detail/en/vishay-dale/CRCW04021M00FKED/541-1.00MLCT-ND/1183465" TargetMode="External"/><Relationship Id="rId129" Type="http://schemas.openxmlformats.org/officeDocument/2006/relationships/hyperlink" Target="http://it.farnell.com/vishay/crcw04021m00fked/res-film-spesso-1m-1-0-063w-0402/dp/1469667" TargetMode="External"/><Relationship Id="rId130" Type="http://schemas.openxmlformats.org/officeDocument/2006/relationships/hyperlink" Target="http://www.newark.com/vishay/crcw04021m00fked/res-thick-film-1m-1-0-063w-0402/dp/52K6593" TargetMode="External"/><Relationship Id="rId131" Type="http://schemas.openxmlformats.org/officeDocument/2006/relationships/hyperlink" Target="http://it.rs-online.com/web/p/resistori-smd/6788923/" TargetMode="External"/><Relationship Id="rId132" Type="http://schemas.openxmlformats.org/officeDocument/2006/relationships/hyperlink" Target="http://www.digikey.com/product-detail/en/united-chemi-con/EMVA500ADA4R7MD55G/565-2128-1-ND/757289" TargetMode="External"/><Relationship Id="rId133" Type="http://schemas.openxmlformats.org/officeDocument/2006/relationships/hyperlink" Target="http://it.farnell.com/webapp/wcs/stores/servlet/Search?catalogId=15001&amp;langId=-4&amp;storeId=10165&amp;gs=true&amp;st=EMVA500ADA4R7MD55G%20" TargetMode="External"/><Relationship Id="rId134" Type="http://schemas.openxmlformats.org/officeDocument/2006/relationships/hyperlink" Target="http://www.newark.com/united-chemi-con/emva500ada4r7md55g/aluminum-electrolytic-capacitor/dp/09P9249" TargetMode="External"/><Relationship Id="rId135" Type="http://schemas.openxmlformats.org/officeDocument/2006/relationships/hyperlink" Target="http://it.rs-online.com/web/c/?searchTerm=EMVA500ADA4R7MD55G%20" TargetMode="External"/><Relationship Id="rId136" Type="http://schemas.openxmlformats.org/officeDocument/2006/relationships/hyperlink" Target="http://www.digikey.com/product-detail/en/vishay-dale/CRCW04021K00FKED/541-1.00KLCT-ND/1183123" TargetMode="External"/><Relationship Id="rId137" Type="http://schemas.openxmlformats.org/officeDocument/2006/relationships/hyperlink" Target="http://it.farnell.com/vishay/crcw04021k00fked/res-film-spesso-1k-1-0-063w-0402/dp/1469662" TargetMode="External"/><Relationship Id="rId138" Type="http://schemas.openxmlformats.org/officeDocument/2006/relationships/hyperlink" Target="http://www.newark.com/vishay/crcw04021k00fked/res-thick-film-1k-1-0-063w-0402/dp/52K6545" TargetMode="External"/><Relationship Id="rId139" Type="http://schemas.openxmlformats.org/officeDocument/2006/relationships/hyperlink" Target="http://it.rs-online.com/web/p/resistori-smd/6788872/" TargetMode="External"/><Relationship Id="rId140" Type="http://schemas.openxmlformats.org/officeDocument/2006/relationships/hyperlink" Target="http://www.digikey.com/product-detail/en/molex-llc/0482580002/WM7087CT-ND/3045006" TargetMode="External"/><Relationship Id="rId141" Type="http://schemas.openxmlformats.org/officeDocument/2006/relationships/hyperlink" Target="http://www.newark.com/webapp/wcs/stores/servlet/Search?catalogId=15003&amp;langId=-1&amp;storeId=10194&amp;gs=true&amp;st=48258-0002%20" TargetMode="External"/><Relationship Id="rId142" Type="http://schemas.openxmlformats.org/officeDocument/2006/relationships/hyperlink" Target="http://www.digikey.com/product-detail/en/te-connectivity-amp-connectors/1-84952-5/A101391CT-ND/2567527" TargetMode="External"/><Relationship Id="rId143" Type="http://schemas.openxmlformats.org/officeDocument/2006/relationships/hyperlink" Target="http://it.farnell.com/te-connectivity-amp/1-84952-5/fpc-connector-receptacle-15pos/dp/1846445" TargetMode="External"/><Relationship Id="rId144" Type="http://schemas.openxmlformats.org/officeDocument/2006/relationships/hyperlink" Target="http://www.newark.com/webapp/wcs/stores/servlet/Search?catalogId=15003&amp;langId=-1&amp;storeId=10194&amp;gs=true&amp;st=1-84952-5%20" TargetMode="External"/><Relationship Id="rId145" Type="http://schemas.openxmlformats.org/officeDocument/2006/relationships/hyperlink" Target="http://www.digikey.com/product-detail/en/panasonic-electronic-components/ERJ-2GEJ104X/P100KJCT-ND/146730" TargetMode="External"/><Relationship Id="rId146" Type="http://schemas.openxmlformats.org/officeDocument/2006/relationships/hyperlink" Target="http://it.farnell.com/panasonic-electronic-components/erj2gej104x/res-film-spesso-100k-5-0-1w-0402/dp/2059250" TargetMode="External"/><Relationship Id="rId147" Type="http://schemas.openxmlformats.org/officeDocument/2006/relationships/hyperlink" Target="http://www.newark.com/panasonic-electronic-components/erj-2gej104x/res-thick-film-100k-5-0-1w-0402/dp/65T8249" TargetMode="External"/><Relationship Id="rId148" Type="http://schemas.openxmlformats.org/officeDocument/2006/relationships/hyperlink" Target="http://it.rs-online.com/web/c/?searchTerm=ERJ-2GEJ104X%20" TargetMode="External"/><Relationship Id="rId149" Type="http://schemas.openxmlformats.org/officeDocument/2006/relationships/hyperlink" Target="http://www.digikey.com/product-detail/en/panasonic-electronic-components/ERJ-2RKF3900X/P390LCT-ND/1746681" TargetMode="External"/><Relationship Id="rId150" Type="http://schemas.openxmlformats.org/officeDocument/2006/relationships/hyperlink" Target="http://it.farnell.com/panasonic-electronic-components/erj2rkf3900x/res-film-spesso-390r-1-0-1w-0402/dp/2302590" TargetMode="External"/><Relationship Id="rId151" Type="http://schemas.openxmlformats.org/officeDocument/2006/relationships/hyperlink" Target="http://www.newark.com/panasonic-electronic-components/erj-2rkf3900x/res-thick-film-390r-1-0-1w-0402/dp/64R5282" TargetMode="External"/><Relationship Id="rId152" Type="http://schemas.openxmlformats.org/officeDocument/2006/relationships/hyperlink" Target="http://it.rs-online.com/web/c/?searchTerm=ERJ-2RKF3900X%20" TargetMode="External"/><Relationship Id="rId153" Type="http://schemas.openxmlformats.org/officeDocument/2006/relationships/hyperlink" Target="http://www.digikey.com/product-detail/en/pulse-electronics-corporation/H1102NL/553-1323-5-ND/1036940" TargetMode="External"/><Relationship Id="rId154" Type="http://schemas.openxmlformats.org/officeDocument/2006/relationships/hyperlink" Target="http://www.digikey.com/scripts/DkSearch/dksus.dll?WT.z_header=search_go&amp;lang=en&amp;keywords=N2540-6002RB%20" TargetMode="External"/><Relationship Id="rId155" Type="http://schemas.openxmlformats.org/officeDocument/2006/relationships/hyperlink" Target="http://it.farnell.com/3m/n2540-6002rb/header-diritta-40-vie/dp/9838309" TargetMode="External"/><Relationship Id="rId156" Type="http://schemas.openxmlformats.org/officeDocument/2006/relationships/hyperlink" Target="http://www.newark.com/webapp/wcs/stores/servlet/Search?catalogId=15003&amp;langId=-1&amp;storeId=10194&amp;gs=true&amp;st=N2540-6002RB%20" TargetMode="External"/><Relationship Id="rId157" Type="http://schemas.openxmlformats.org/officeDocument/2006/relationships/hyperlink" Target="http://it.rs-online.com/web/c/?searchTerm=N2540-6002RB%20" TargetMode="External"/><Relationship Id="rId158" Type="http://schemas.openxmlformats.org/officeDocument/2006/relationships/hyperlink" Target="http://www.digikey.com/scripts/DkSearch/dksus.dll?WT.z_header=search_go&amp;lang=en&amp;keywords=04025A270FAT2A%20" TargetMode="External"/><Relationship Id="rId159" Type="http://schemas.openxmlformats.org/officeDocument/2006/relationships/hyperlink" Target="http://it.farnell.com/avx/04025a270fat2a/condens-mlcc-c0g-np0-27pf-50v/dp/2332503" TargetMode="External"/><Relationship Id="rId160" Type="http://schemas.openxmlformats.org/officeDocument/2006/relationships/hyperlink" Target="http://www.newark.com/avx/04025a270fat2a/capacitor-ceramic-27pf-50v-c0g/dp/94W2841" TargetMode="External"/><Relationship Id="rId161" Type="http://schemas.openxmlformats.org/officeDocument/2006/relationships/hyperlink" Target="http://it.rs-online.com/web/c/?searchTerm=04025A270FAT2A%20" TargetMode="External"/><Relationship Id="rId162" Type="http://schemas.openxmlformats.org/officeDocument/2006/relationships/hyperlink" Target="http://www.digikey.com/product-detail/en/murata-electronics-north-america/GRM155R71H104KE14J/490-13342-1-ND/5973352" TargetMode="External"/><Relationship Id="rId163" Type="http://schemas.openxmlformats.org/officeDocument/2006/relationships/hyperlink" Target="http://it.farnell.com/tdk/cga2b3x7r1h104k050bb/condensatore-mlcc-x7r-100nf-50v/dp/2210822?iscrfnonsku=true" TargetMode="External"/><Relationship Id="rId164" Type="http://schemas.openxmlformats.org/officeDocument/2006/relationships/hyperlink" Target="http://www.newark.com/tdk/c1005x7r1h104k050bb/ceramic-capacitor-0-1uf-50v-x7r/dp/04X3230?iscrfnonsku=true" TargetMode="External"/><Relationship Id="rId165" Type="http://schemas.openxmlformats.org/officeDocument/2006/relationships/hyperlink" Target="http://it.rs-online.com/web/p/condensatori-ceramici-multistrato/8847087/" TargetMode="External"/><Relationship Id="rId166" Type="http://schemas.openxmlformats.org/officeDocument/2006/relationships/hyperlink" Target="http://www.digikey.com/product-detail/en/murata-electronics-north-america/GRM155R70J105KA12D/490-10024-1-ND/5026378" TargetMode="External"/><Relationship Id="rId167" Type="http://schemas.openxmlformats.org/officeDocument/2006/relationships/hyperlink" Target="http://it.rs-online.com/web/p/condensatori-ceramici-multistrato/1138711/" TargetMode="External"/><Relationship Id="rId168" Type="http://schemas.openxmlformats.org/officeDocument/2006/relationships/hyperlink" Target="http://www.digikey.com/product-detail/en/murata-electronics-north-america/GRM155R71H104KE14J/490-13342-1-ND/5973352" TargetMode="External"/><Relationship Id="rId169" Type="http://schemas.openxmlformats.org/officeDocument/2006/relationships/hyperlink" Target="http://it.farnell.com/tdk/cga2b3x7r1h104k050bb/condensatore-mlcc-x7r-100nf-50v/dp/2210822?iscrfnonsku=true" TargetMode="External"/><Relationship Id="rId170" Type="http://schemas.openxmlformats.org/officeDocument/2006/relationships/hyperlink" Target="http://www.newark.com/tdk/c1005x7r1h104k050bb/ceramic-capacitor-0-1uf-50v-x7r/dp/04X3230?iscrfnonsku=true" TargetMode="External"/><Relationship Id="rId171" Type="http://schemas.openxmlformats.org/officeDocument/2006/relationships/hyperlink" Target="http://it.rs-online.com/web/p/condensatori-ceramici-multistrato/8847087/" TargetMode="External"/><Relationship Id="rId172" Type="http://schemas.openxmlformats.org/officeDocument/2006/relationships/hyperlink" Target="http://www.digikey.com/product-detail/en/susumu/RG1005P-470-D-T10/408-1675-1-ND/1288068" TargetMode="External"/><Relationship Id="rId173" Type="http://schemas.openxmlformats.org/officeDocument/2006/relationships/hyperlink" Target="http://it.farnell.com/webapp/wcs/stores/servlet/Search?catalogId=15001&amp;langId=-4&amp;storeId=10165&amp;gs=true&amp;st=RG1005P-470-D-T10%20" TargetMode="External"/><Relationship Id="rId174" Type="http://schemas.openxmlformats.org/officeDocument/2006/relationships/hyperlink" Target="http://www.digikey.com/product-detail/en/vishay-dale/CRCW040247K0FKED/541-47.0KLCT-ND/1183313" TargetMode="External"/><Relationship Id="rId175" Type="http://schemas.openxmlformats.org/officeDocument/2006/relationships/hyperlink" Target="http://it.farnell.com/vishay/crcw040247k0fked/res-film-spesso-47k-1-0-063w-0402/dp/1469719" TargetMode="External"/><Relationship Id="rId176" Type="http://schemas.openxmlformats.org/officeDocument/2006/relationships/hyperlink" Target="http://www.newark.com/vishay/crcw040247k0fked/res-thick-film-47k-1-0-063w-0402/dp/52K7097" TargetMode="External"/><Relationship Id="rId177" Type="http://schemas.openxmlformats.org/officeDocument/2006/relationships/hyperlink" Target="http://it.rs-online.com/web/p/resistori-smd/6789361/" TargetMode="External"/><Relationship Id="rId178" Type="http://schemas.openxmlformats.org/officeDocument/2006/relationships/hyperlink" Target="http://www.digikey.com/product-detail/en/panasonic-electronic-components/ERJ-2GEJ182X/P1.8KJCT-ND/146921" TargetMode="External"/><Relationship Id="rId179" Type="http://schemas.openxmlformats.org/officeDocument/2006/relationships/hyperlink" Target="http://it.farnell.com/panasonic-electronic-components/erj2gej182x/res-film-spesso-1k8-5-0-1w-0402/dp/2324274" TargetMode="External"/><Relationship Id="rId180" Type="http://schemas.openxmlformats.org/officeDocument/2006/relationships/hyperlink" Target="http://www.newark.com/panasonic-electronic-components/erj-2gej182x/res-thick-film-1k8-5-0-1w-0402/dp/53W4149" TargetMode="External"/><Relationship Id="rId181" Type="http://schemas.openxmlformats.org/officeDocument/2006/relationships/hyperlink" Target="http://www.digikey.com/product-detail/en/murata-electronics-north-america/GRM155R71H104KE14J/490-13342-1-ND/5973352" TargetMode="External"/><Relationship Id="rId182" Type="http://schemas.openxmlformats.org/officeDocument/2006/relationships/hyperlink" Target="http://it.farnell.com/tdk/cga2b3x7r1h104k050bb/condensatore-mlcc-x7r-100nf-50v/dp/2210822?iscrfnonsku=true" TargetMode="External"/><Relationship Id="rId183" Type="http://schemas.openxmlformats.org/officeDocument/2006/relationships/hyperlink" Target="http://www.newark.com/tdk/c1005x7r1h104k050bb/ceramic-capacitor-0-1uf-50v-x7r/dp/04X3230?iscrfnonsku=true" TargetMode="External"/><Relationship Id="rId184" Type="http://schemas.openxmlformats.org/officeDocument/2006/relationships/hyperlink" Target="http://it.rs-online.com/web/p/condensatori-ceramici-multistrato/8847087/" TargetMode="External"/><Relationship Id="rId185" Type="http://schemas.openxmlformats.org/officeDocument/2006/relationships/hyperlink" Target="http://www.digikey.com/scripts/DkSearch/dksus.dll?WT.z_header=search_go&amp;lang=en&amp;keywords=N2540-6002RB%20" TargetMode="External"/><Relationship Id="rId186" Type="http://schemas.openxmlformats.org/officeDocument/2006/relationships/hyperlink" Target="http://it.farnell.com/3m/n2540-6002rb/header-diritta-40-vie/dp/9838309" TargetMode="External"/><Relationship Id="rId187" Type="http://schemas.openxmlformats.org/officeDocument/2006/relationships/hyperlink" Target="http://www.newark.com/webapp/wcs/stores/servlet/Search?catalogId=15003&amp;langId=-1&amp;storeId=10194&amp;gs=true&amp;st=N2540-6002RB%20" TargetMode="External"/><Relationship Id="rId188" Type="http://schemas.openxmlformats.org/officeDocument/2006/relationships/hyperlink" Target="http://it.rs-online.com/web/c/?searchTerm=N2540-6002RB%20" TargetMode="External"/><Relationship Id="rId189" Type="http://schemas.openxmlformats.org/officeDocument/2006/relationships/hyperlink" Target="http://it.farnell.com/kemet/c0402c223k4racauto/condensatore-mlcc-x7r-22nf-16v/dp/2070384?iscrfnonsku=true" TargetMode="External"/><Relationship Id="rId190" Type="http://schemas.openxmlformats.org/officeDocument/2006/relationships/hyperlink" Target="http://www.newark.com/webapp/wcs/stores/servlet/Search?catalogId=15003&amp;langId=-1&amp;storeId=10194&amp;gs=true&amp;st=0402YC223KAT4A%20" TargetMode="External"/><Relationship Id="rId191" Type="http://schemas.openxmlformats.org/officeDocument/2006/relationships/hyperlink" Target="http://it.rs-online.com/web/p/condensatori-ceramici-multistrato/6983188/" TargetMode="External"/><Relationship Id="rId192" Type="http://schemas.openxmlformats.org/officeDocument/2006/relationships/hyperlink" Target="http://www.digikey.com/scripts/DkSearch/dksus.dll?WT.z_header=search_go&amp;lang=en&amp;keywords=LAN9514I-JZX%20" TargetMode="External"/><Relationship Id="rId193" Type="http://schemas.openxmlformats.org/officeDocument/2006/relationships/hyperlink" Target="http://it.farnell.com/webapp/wcs/stores/servlet/Search?catalogId=15001&amp;langId=-4&amp;storeId=10165&amp;gs=true&amp;st=LAN9514I-JZX%20" TargetMode="External"/><Relationship Id="rId194" Type="http://schemas.openxmlformats.org/officeDocument/2006/relationships/hyperlink" Target="http://www.newark.com/webapp/wcs/stores/servlet/Search?catalogId=15003&amp;langId=-1&amp;storeId=10194&amp;gs=true&amp;st=LAN9514I-JZX%20" TargetMode="External"/><Relationship Id="rId195" Type="http://schemas.openxmlformats.org/officeDocument/2006/relationships/hyperlink" Target="http://it.rs-online.com/web/p/controller-ethernet/7985248/" TargetMode="External"/><Relationship Id="rId196" Type="http://schemas.openxmlformats.org/officeDocument/2006/relationships/hyperlink" Target="http://www.digikey.com/product-detail/en/texas-instruments/LM3489MM-NOPB/LM3489MM-NOPBCT-ND/1095944" TargetMode="External"/><Relationship Id="rId197" Type="http://schemas.openxmlformats.org/officeDocument/2006/relationships/hyperlink" Target="http://it.farnell.com/texas-instruments/lm3489mm-nopb/controllore-buck-pfet-smd-msop8/dp/2436034" TargetMode="External"/><Relationship Id="rId198" Type="http://schemas.openxmlformats.org/officeDocument/2006/relationships/hyperlink" Target="http://www.newark.com/texas-instruments/lm3489mm-nopb/pfet-buck-controller-msop-8/dp/99K2420" TargetMode="External"/><Relationship Id="rId199" Type="http://schemas.openxmlformats.org/officeDocument/2006/relationships/hyperlink" Target="http://it.rs-online.com/web/c/?searchTerm=LM3489MM%2FNOPB%20" TargetMode="External"/><Relationship Id="rId200" Type="http://schemas.openxmlformats.org/officeDocument/2006/relationships/hyperlink" Target="http://www.digikey.com/product-detail/en/littelfuse-inc/SMBJ5.0A/SMBJ5.0ALFCT-ND/285951" TargetMode="External"/><Relationship Id="rId201" Type="http://schemas.openxmlformats.org/officeDocument/2006/relationships/hyperlink" Target="http://it.farnell.com/bourns/smbj5-0a/diodo-tvs-5v-600w-smb/dp/2097845" TargetMode="External"/><Relationship Id="rId202" Type="http://schemas.openxmlformats.org/officeDocument/2006/relationships/hyperlink" Target="http://it.rs-online.com/web/p/diodi-tvs/6287304/" TargetMode="External"/><Relationship Id="rId203" Type="http://schemas.openxmlformats.org/officeDocument/2006/relationships/hyperlink" Target="http://www.digikey.com/scripts/DkSearch/dksus.dll?WT.z_header=search_go&amp;lang=en&amp;keywords=BAS16D-E3-08%20" TargetMode="External"/><Relationship Id="rId204" Type="http://schemas.openxmlformats.org/officeDocument/2006/relationships/hyperlink" Target="http://www.newark.com/webapp/wcs/stores/servlet/Search?catalogId=15003&amp;langId=-1&amp;storeId=10194&amp;gs=true&amp;st=BAS16D-E3-08%20" TargetMode="External"/><Relationship Id="rId205" Type="http://schemas.openxmlformats.org/officeDocument/2006/relationships/hyperlink" Target="http://it.rs-online.com/web/c/?searchTerm=BAS16D-E3-08%20" TargetMode="External"/><Relationship Id="rId206" Type="http://schemas.openxmlformats.org/officeDocument/2006/relationships/hyperlink" Target="http://www.digikey.com/product-detail/en/murata-electronics-north-america/GRM1555C1H150JA01D/490-5888-1-ND/3315234" TargetMode="External"/><Relationship Id="rId207" Type="http://schemas.openxmlformats.org/officeDocument/2006/relationships/hyperlink" Target="http://it.farnell.com/murata/grm1555c1h150ja01d/condens-mlcc-c0g-np0-15pf-50v/dp/2218840" TargetMode="External"/><Relationship Id="rId208" Type="http://schemas.openxmlformats.org/officeDocument/2006/relationships/hyperlink" Target="http://www.newark.com/webapp/wcs/stores/servlet/Search?catalogId=15003&amp;langId=-1&amp;storeId=10194&amp;gs=true&amp;st=GRM1555C1H150JA01D%20" TargetMode="External"/><Relationship Id="rId209" Type="http://schemas.openxmlformats.org/officeDocument/2006/relationships/hyperlink" Target="http://it.rs-online.com/web/c/?searchTerm=GRM1555C1H150JA01D%20" TargetMode="External"/><Relationship Id="rId210" Type="http://schemas.openxmlformats.org/officeDocument/2006/relationships/hyperlink" Target="http://www.digikey.com/product-detail/en/diodes-incorporated/DMG1012T-7/DMG1012T-7DICT-ND/2181232" TargetMode="External"/><Relationship Id="rId211" Type="http://schemas.openxmlformats.org/officeDocument/2006/relationships/hyperlink" Target="http://it.farnell.com/diodes-inc/dmg1012t-7/mosfet-ca-n-20v-sot-523/dp/2543524" TargetMode="External"/><Relationship Id="rId212" Type="http://schemas.openxmlformats.org/officeDocument/2006/relationships/hyperlink" Target="http://www.newark.com/webapp/wcs/stores/servlet/Search?catalogId=15003&amp;langId=-1&amp;storeId=10194&amp;gs=true&amp;st=DMG1012T-7%20" TargetMode="External"/><Relationship Id="rId213" Type="http://schemas.openxmlformats.org/officeDocument/2006/relationships/hyperlink" Target="http://it.rs-online.com/web/p/transistor-mosfet/7514064/" TargetMode="External"/><Relationship Id="rId214" Type="http://schemas.openxmlformats.org/officeDocument/2006/relationships/hyperlink" Target="http://www.digikey.com/product-detail/en/panasonic-electronic-components/ERJ-2RKF75R0X/P75.0LCT-ND/194513" TargetMode="External"/><Relationship Id="rId215" Type="http://schemas.openxmlformats.org/officeDocument/2006/relationships/hyperlink" Target="http://it.farnell.com/panasonic-electronic-components/erj2rkf75r0x/res-film-spesso-75r-1-0-1w-0402/dp/2059111" TargetMode="External"/><Relationship Id="rId216" Type="http://schemas.openxmlformats.org/officeDocument/2006/relationships/hyperlink" Target="http://www.newark.com/panasonic-electronic-components/erj-2rkf75r0x/res-thick-film-75r-1-0-063w-0402/dp/73T6540" TargetMode="External"/><Relationship Id="rId217" Type="http://schemas.openxmlformats.org/officeDocument/2006/relationships/hyperlink" Target="http://it.rs-online.com/web/c/?searchTerm=ERJ-2RKF75R0X%20" TargetMode="External"/><Relationship Id="rId218" Type="http://schemas.openxmlformats.org/officeDocument/2006/relationships/hyperlink" Target="http://www.digikey.com/scripts/DkSearch/dksus.dll?WT.z_header=search_go&amp;lang=en&amp;keywords=571-796644-2%20" TargetMode="External"/><Relationship Id="rId219" Type="http://schemas.openxmlformats.org/officeDocument/2006/relationships/hyperlink" Target="http://it.farnell.com/webapp/wcs/stores/servlet/Search?catalogId=15001&amp;langId=-4&amp;storeId=10165&amp;gs=true&amp;st=571-796644-2%20" TargetMode="External"/><Relationship Id="rId220" Type="http://schemas.openxmlformats.org/officeDocument/2006/relationships/hyperlink" Target="http://www.digikey.com/product-detail/en/diodes-incorporated/DMG2305UX-7/DMG2305UX-7DICT-ND/4340665" TargetMode="External"/><Relationship Id="rId221" Type="http://schemas.openxmlformats.org/officeDocument/2006/relationships/hyperlink" Target="http://it.farnell.com/diodes-inc/dmg2305ux-7/mosfet-ca-p-20v-sot-23-3/dp/2543533" TargetMode="External"/><Relationship Id="rId222" Type="http://schemas.openxmlformats.org/officeDocument/2006/relationships/hyperlink" Target="http://www.newark.com/webapp/wcs/stores/servlet/Search?catalogId=15003&amp;langId=-1&amp;storeId=10194&amp;gs=true&amp;st=DMG2305UX-7%20" TargetMode="External"/><Relationship Id="rId223" Type="http://schemas.openxmlformats.org/officeDocument/2006/relationships/hyperlink" Target="http://it.rs-online.com/web/p/transistor-mosfet/8270452/" TargetMode="External"/><Relationship Id="rId224" Type="http://schemas.openxmlformats.org/officeDocument/2006/relationships/hyperlink" Target="http://www.digikey.com/product-detail/en/taiyo-yuden/MDWK4040T4R7MM/587-4451-1-ND/5880041" TargetMode="External"/><Relationship Id="rId225" Type="http://schemas.openxmlformats.org/officeDocument/2006/relationships/hyperlink" Target="http://www.newark.com/webapp/wcs/stores/servlet/Search?catalogId=15003&amp;langId=-1&amp;storeId=10194&amp;gs=true&amp;st=MDWK4040T4R7MM%20" TargetMode="External"/><Relationship Id="rId226" Type="http://schemas.openxmlformats.org/officeDocument/2006/relationships/hyperlink" Target="http://www.digikey.com/product-detail/en/murata-electronics-north-america/GRM155R71H104KE14J/490-13342-1-ND/5973352" TargetMode="External"/><Relationship Id="rId227" Type="http://schemas.openxmlformats.org/officeDocument/2006/relationships/hyperlink" Target="http://it.farnell.com/tdk/cga2b3x7r1h104k050bb/condensatore-mlcc-x7r-100nf-50v/dp/2210822?iscrfnonsku=true" TargetMode="External"/><Relationship Id="rId228" Type="http://schemas.openxmlformats.org/officeDocument/2006/relationships/hyperlink" Target="http://www.newark.com/tdk/c1005x7r1h104k050bb/ceramic-capacitor-0-1uf-50v-x7r/dp/04X3230?iscrfnonsku=true" TargetMode="External"/><Relationship Id="rId229" Type="http://schemas.openxmlformats.org/officeDocument/2006/relationships/hyperlink" Target="http://it.rs-online.com/web/p/condensatori-ceramici-multistrato/8847087/" TargetMode="External"/><Relationship Id="rId230" Type="http://schemas.openxmlformats.org/officeDocument/2006/relationships/hyperlink" Target="http://www.digikey.com/product-detail/en/panasonic-electronic-components/ERJ-2GEJ103X/P10KJCT-ND/146734" TargetMode="External"/><Relationship Id="rId231" Type="http://schemas.openxmlformats.org/officeDocument/2006/relationships/hyperlink" Target="http://it.farnell.com/panasonic-electronic-components/erj2gej103x/res-film-spesso-10k-5-0-1w-0402/dp/2059239" TargetMode="External"/><Relationship Id="rId232" Type="http://schemas.openxmlformats.org/officeDocument/2006/relationships/hyperlink" Target="http://www.newark.com/panasonic-electronic-components/erj-2gej103x/res-thick-film-10k-5-0-1w-0402/dp/65T8248" TargetMode="External"/><Relationship Id="rId233" Type="http://schemas.openxmlformats.org/officeDocument/2006/relationships/hyperlink" Target="http://it.rs-online.com/web/p/resistori-smd/7324861/" TargetMode="External"/><Relationship Id="rId234" Type="http://schemas.openxmlformats.org/officeDocument/2006/relationships/hyperlink" Target="http://www.digikey.com/product-detail/en/diodes-incorporated/AP2331W-7/AP2331W-7DICT-ND/4251580" TargetMode="External"/><Relationship Id="rId235" Type="http://schemas.openxmlformats.org/officeDocument/2006/relationships/hyperlink" Target="http://it.rs-online.com/web/p/switch-di-potenza-intelligenti/8287665/" TargetMode="External"/><Relationship Id="rId236" Type="http://schemas.openxmlformats.org/officeDocument/2006/relationships/hyperlink" Target="http://www.digikey.com/product-detail/en/murata-electronics-north-america/GRM21BR71A106KE51L/490-3905-1-ND/965947" TargetMode="External"/><Relationship Id="rId237" Type="http://schemas.openxmlformats.org/officeDocument/2006/relationships/hyperlink" Target="http://it.farnell.com/murata/grm21br71a106ke51l/condensatore-mlcc-x7r-10uf-10v/dp/1828828" TargetMode="External"/><Relationship Id="rId238" Type="http://schemas.openxmlformats.org/officeDocument/2006/relationships/hyperlink" Target="http://www.newark.com/murata/grm21br71a106ke51l/ceramic-capacitor-10uf-10v-x7r/dp/14T3345" TargetMode="External"/><Relationship Id="rId239" Type="http://schemas.openxmlformats.org/officeDocument/2006/relationships/hyperlink" Target="http://it.rs-online.com/web/c/?searchTerm=GRM21BR71A106KE51L%20" TargetMode="External"/><Relationship Id="rId240" Type="http://schemas.openxmlformats.org/officeDocument/2006/relationships/vmlDrawing" Target="../drawings/vmlDrawing1.vml"/><Relationship Id="rId24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6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261</v>
      </c>
      <c r="I1" s="2">
        <v>100</v>
      </c>
    </row>
    <row r="2" spans="1:39">
      <c r="H2" s="3" t="s">
        <v>262</v>
      </c>
      <c r="I2" s="4">
        <f>sum(I7:I87)</f>
        <v>0</v>
      </c>
      <c r="M2" s="4">
        <f>sum(M7:M87)</f>
        <v>0</v>
      </c>
      <c r="S2" s="4">
        <f>sum(S7:S87)</f>
        <v>0</v>
      </c>
      <c r="Y2" s="4">
        <f>sum(Y7:Y87)</f>
        <v>0</v>
      </c>
      <c r="AE2" s="4">
        <f>sum(AE7:AE87)</f>
        <v>0</v>
      </c>
      <c r="AK2" s="4">
        <f>sum(AK7:AK87)</f>
        <v>0</v>
      </c>
    </row>
    <row r="3" spans="1:39">
      <c r="H3" s="3" t="s">
        <v>263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264</v>
      </c>
      <c r="K5" s="7"/>
      <c r="L5" s="7"/>
      <c r="M5" s="7"/>
      <c r="N5" s="7"/>
      <c r="O5" s="7"/>
      <c r="P5" s="8" t="s">
        <v>319</v>
      </c>
      <c r="Q5" s="8"/>
      <c r="R5" s="8"/>
      <c r="S5" s="8"/>
      <c r="T5" s="8"/>
      <c r="U5" s="8"/>
      <c r="V5" s="9" t="s">
        <v>359</v>
      </c>
      <c r="W5" s="9"/>
      <c r="X5" s="9"/>
      <c r="Y5" s="9"/>
      <c r="Z5" s="9"/>
      <c r="AA5" s="9"/>
      <c r="AB5" s="10" t="s">
        <v>377</v>
      </c>
      <c r="AC5" s="10"/>
      <c r="AD5" s="10"/>
      <c r="AE5" s="10"/>
      <c r="AF5" s="10"/>
      <c r="AG5" s="10"/>
      <c r="AH5" s="11" t="s">
        <v>416</v>
      </c>
      <c r="AI5" s="11"/>
      <c r="AJ5" s="11"/>
      <c r="AK5" s="11"/>
      <c r="AL5" s="11"/>
      <c r="AM5" s="11"/>
    </row>
    <row r="6" spans="1:39">
      <c r="A6" s="12" t="s">
        <v>3</v>
      </c>
      <c r="B6" s="12" t="s">
        <v>4</v>
      </c>
      <c r="C6" s="12" t="s">
        <v>1</v>
      </c>
      <c r="D6" s="12" t="s">
        <v>2</v>
      </c>
      <c r="E6" s="12" t="s">
        <v>5</v>
      </c>
      <c r="F6" s="12" t="s">
        <v>8</v>
      </c>
      <c r="G6" s="12" t="s">
        <v>6</v>
      </c>
      <c r="H6" s="12" t="s">
        <v>7</v>
      </c>
      <c r="I6" s="12" t="s">
        <v>9</v>
      </c>
      <c r="J6" s="12" t="s">
        <v>266</v>
      </c>
      <c r="K6" s="12" t="s">
        <v>265</v>
      </c>
      <c r="L6" s="12" t="s">
        <v>7</v>
      </c>
      <c r="M6" s="12" t="s">
        <v>9</v>
      </c>
      <c r="N6" s="12" t="s">
        <v>267</v>
      </c>
      <c r="O6" s="12" t="s">
        <v>268</v>
      </c>
      <c r="P6" s="12" t="s">
        <v>266</v>
      </c>
      <c r="Q6" s="12" t="s">
        <v>265</v>
      </c>
      <c r="R6" s="12" t="s">
        <v>7</v>
      </c>
      <c r="S6" s="12" t="s">
        <v>9</v>
      </c>
      <c r="T6" s="12" t="s">
        <v>267</v>
      </c>
      <c r="U6" s="12" t="s">
        <v>268</v>
      </c>
      <c r="V6" s="12" t="s">
        <v>266</v>
      </c>
      <c r="W6" s="12" t="s">
        <v>265</v>
      </c>
      <c r="X6" s="12" t="s">
        <v>7</v>
      </c>
      <c r="Y6" s="12" t="s">
        <v>9</v>
      </c>
      <c r="Z6" s="12" t="s">
        <v>267</v>
      </c>
      <c r="AA6" s="12" t="s">
        <v>268</v>
      </c>
      <c r="AB6" s="12" t="s">
        <v>266</v>
      </c>
      <c r="AC6" s="12" t="s">
        <v>265</v>
      </c>
      <c r="AD6" s="12" t="s">
        <v>7</v>
      </c>
      <c r="AE6" s="12" t="s">
        <v>9</v>
      </c>
      <c r="AF6" s="12" t="s">
        <v>267</v>
      </c>
      <c r="AG6" s="12" t="s">
        <v>268</v>
      </c>
      <c r="AH6" s="12" t="s">
        <v>266</v>
      </c>
      <c r="AI6" s="12" t="s">
        <v>265</v>
      </c>
      <c r="AJ6" s="12" t="s">
        <v>7</v>
      </c>
      <c r="AK6" s="12" t="s">
        <v>9</v>
      </c>
      <c r="AL6" s="12" t="s">
        <v>267</v>
      </c>
      <c r="AM6" s="12" t="s">
        <v>268</v>
      </c>
    </row>
    <row r="7" spans="1:39">
      <c r="A7" t="s">
        <v>10</v>
      </c>
      <c r="B7" t="s">
        <v>12</v>
      </c>
      <c r="D7" t="s">
        <v>11</v>
      </c>
      <c r="F7" t="s">
        <v>13</v>
      </c>
      <c r="G7">
        <f>BoardQty*3</f>
        <v>0</v>
      </c>
      <c r="H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" s="13">
        <f>iferror(G7*H7,"")</f>
        <v>0</v>
      </c>
    </row>
    <row r="8" spans="1:39">
      <c r="A8" t="s">
        <v>14</v>
      </c>
      <c r="B8" t="s">
        <v>15</v>
      </c>
      <c r="D8" t="s">
        <v>11</v>
      </c>
      <c r="F8" t="s">
        <v>16</v>
      </c>
      <c r="G8">
        <f>BoardQty*1</f>
        <v>0</v>
      </c>
      <c r="H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" s="13">
        <f>iferror(G8*H8,"")</f>
        <v>0</v>
      </c>
      <c r="J8">
        <v>144942</v>
      </c>
      <c r="L8" s="13">
        <f>iferror(lookup(if(K8="",G8,K8),{0,1,50,100,250,500,1000,5000,10000,30000,50000,100000},{0.0,0.1,0.015,0.011,0.0084,0.00674,0.00496,0.00355,0.00281,0.00247,0.00226,0.00222}),"")</f>
        <v>0</v>
      </c>
      <c r="M8" s="13">
        <f>iferror(if(K8="",G8,K8)*L8,"")</f>
        <v>0</v>
      </c>
      <c r="N8" t="s">
        <v>270</v>
      </c>
      <c r="O8" s="14" t="s">
        <v>269</v>
      </c>
      <c r="P8">
        <v>60000</v>
      </c>
      <c r="R8" s="13">
        <f>iferror(lookup(if(Q8="",G8,Q8),{0,1,10000,50000,100000},{0.0,0.00349404,0.00349404,0.00232936,0.0019058399999999998}),"")</f>
        <v>0</v>
      </c>
      <c r="S8" s="13">
        <f>iferror(if(Q8="",G8,Q8)*R8,"")</f>
        <v>0</v>
      </c>
      <c r="T8" t="s">
        <v>320</v>
      </c>
      <c r="U8" s="14" t="s">
        <v>269</v>
      </c>
      <c r="V8">
        <v>78944</v>
      </c>
      <c r="X8" s="13">
        <f>iferror(lookup(if(W8="",G8,W8),{0,1,10,100,1000,5000,10000},{0.0,0.1,0.015,0.006,0.004,0.003,0.002}),"")</f>
        <v>0</v>
      </c>
      <c r="Y8" s="13">
        <f>iferror(if(W8="",G8,W8)*X8,"")</f>
        <v>0</v>
      </c>
      <c r="Z8" t="s">
        <v>360</v>
      </c>
      <c r="AA8" s="14" t="s">
        <v>269</v>
      </c>
      <c r="AB8">
        <v>3540</v>
      </c>
      <c r="AD8" s="13">
        <f>iferror(lookup(if(AC8="",G8,AC8),{0,1,50,100,250,500,1000,5000},{0.0,0.084,0.016,0.012,0.01,0.007,0.005,0.004}),"")</f>
        <v>0</v>
      </c>
      <c r="AE8" s="13">
        <f>iferror(if(AC8="",G8,AC8)*AD8,"")</f>
        <v>0</v>
      </c>
      <c r="AF8" t="s">
        <v>378</v>
      </c>
      <c r="AG8" s="14" t="s">
        <v>269</v>
      </c>
      <c r="AH8">
        <v>1</v>
      </c>
      <c r="AJ8" s="13">
        <f>iferror(lookup(if(AI8="",G8,AI8),{0,1,5,10},{0.0,22.414796000000003,21.959511999999997,21.525403999999998}),"")</f>
        <v>0</v>
      </c>
      <c r="AK8" s="13">
        <f>iferror(if(AI8="",G8,AI8)*AJ8,"")</f>
        <v>0</v>
      </c>
      <c r="AL8" t="s">
        <v>417</v>
      </c>
      <c r="AM8" s="14" t="s">
        <v>269</v>
      </c>
    </row>
    <row r="9" spans="1:39">
      <c r="A9" t="s">
        <v>17</v>
      </c>
      <c r="B9" t="s">
        <v>19</v>
      </c>
      <c r="D9" t="s">
        <v>18</v>
      </c>
      <c r="F9" t="s">
        <v>20</v>
      </c>
      <c r="G9">
        <f>BoardQty*1</f>
        <v>0</v>
      </c>
      <c r="H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9" s="13">
        <f>iferror(G9*H9,"")</f>
        <v>0</v>
      </c>
      <c r="J9">
        <v>73</v>
      </c>
      <c r="L9" s="13">
        <f>iferror(lookup(if(K9="",G9,K9),{0,1,10,25,50,100,250,500,1000,2500},{0.0,3.76,3.607,3.3068,3.1564,3.006,2.63024,2.5551,2.17935,2.02905}),"")</f>
        <v>0</v>
      </c>
      <c r="M9" s="13">
        <f>iferror(if(K9="",G9,K9)*L9,"")</f>
        <v>0</v>
      </c>
      <c r="N9" t="s">
        <v>271</v>
      </c>
      <c r="O9" s="14" t="s">
        <v>269</v>
      </c>
      <c r="P9">
        <v>118</v>
      </c>
      <c r="R9" s="13">
        <f>iferror(lookup(if(Q9="",G9,Q9),{0,1,5,10,40,100,400,1000},{0.0,3.5999199999999996,3.38816,2.816408,2.742292,2.6575879999999996,2.456416,2.403476}),"")</f>
        <v>0</v>
      </c>
      <c r="S9" s="13">
        <f>iferror(if(Q9="",G9,Q9)*R9,"")</f>
        <v>0</v>
      </c>
      <c r="T9" t="s">
        <v>321</v>
      </c>
      <c r="U9" s="14" t="s">
        <v>269</v>
      </c>
      <c r="V9">
        <v>404</v>
      </c>
      <c r="X9" s="13">
        <f>iferror(lookup(if(W9="",G9,W9),{0,1,10,25,50,100,250,500,1000},{0.0,3.75,3.59,3.3,3.15,3.0,2.63,2.54,2.17}),"")</f>
        <v>0</v>
      </c>
      <c r="Y9" s="13">
        <f>iferror(if(W9="",G9,W9)*X9,"")</f>
        <v>0</v>
      </c>
      <c r="Z9" t="s">
        <v>361</v>
      </c>
      <c r="AA9" s="14" t="s">
        <v>269</v>
      </c>
      <c r="AB9">
        <v>529</v>
      </c>
      <c r="AD9" s="13">
        <f>iferror(lookup(if(AC9="",G9,AC9),{0,1,25,50,100,250,500},{0.0,3.41,3.16,2.9,2.73,2.47,2.12}),"")</f>
        <v>0</v>
      </c>
      <c r="AE9" s="13">
        <f>iferror(if(AC9="",G9,AC9)*AD9,"")</f>
        <v>0</v>
      </c>
      <c r="AF9" t="s">
        <v>379</v>
      </c>
      <c r="AG9" s="14" t="s">
        <v>269</v>
      </c>
    </row>
    <row r="10" spans="1:39">
      <c r="A10" t="s">
        <v>21</v>
      </c>
      <c r="B10" t="s">
        <v>23</v>
      </c>
      <c r="D10" t="s">
        <v>22</v>
      </c>
      <c r="F10" t="s">
        <v>24</v>
      </c>
      <c r="G10">
        <f>BoardQty*1</f>
        <v>0</v>
      </c>
      <c r="H1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0" s="13">
        <f>iferror(G10*H10,"")</f>
        <v>0</v>
      </c>
      <c r="J10">
        <v>43759</v>
      </c>
      <c r="L10" s="13">
        <f>iferror(lookup(if(K10="",G10,K10),{0,1,10,25,50,100,250,500,1000,5000,10000,25000,50000},{0.0,0.1,0.079,0.0544,0.0424,0.0303,0.0236,0.01876,0.01331,0.00935,0.00839,0.0077,0.00748}),"")</f>
        <v>0</v>
      </c>
      <c r="M10" s="13">
        <f>iferror(if(K10="",G10,K10)*L10,"")</f>
        <v>0</v>
      </c>
      <c r="N10" t="s">
        <v>272</v>
      </c>
      <c r="O10" s="14" t="s">
        <v>269</v>
      </c>
      <c r="V10">
        <v>24616</v>
      </c>
      <c r="X10" s="13">
        <f>iferror(lookup(if(W10="",G10,W10),{0,1,10,100,1000,5000,10000,25000,50000,100000},{0.0,0.1,0.071,0.025,0.017,0.013,0.011,0.01,0.008,0.007}),"")</f>
        <v>0</v>
      </c>
      <c r="Y10" s="13">
        <f>iferror(if(W10="",G10,W10)*X10,"")</f>
        <v>0</v>
      </c>
      <c r="Z10" t="s">
        <v>362</v>
      </c>
      <c r="AA10" s="14" t="s">
        <v>269</v>
      </c>
    </row>
    <row r="11" spans="1:39">
      <c r="A11" t="s">
        <v>25</v>
      </c>
      <c r="B11" t="s">
        <v>26</v>
      </c>
      <c r="D11" t="s">
        <v>11</v>
      </c>
      <c r="F11" t="s">
        <v>27</v>
      </c>
      <c r="G11">
        <f>BoardQty*1</f>
        <v>0</v>
      </c>
      <c r="H1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1" s="13">
        <f>iferror(G11*H11,"")</f>
        <v>0</v>
      </c>
      <c r="J11">
        <v>21017</v>
      </c>
      <c r="L11" s="13">
        <f>iferror(lookup(if(K11="",G11,K11),{0,1,50,100,250,500,1000,5000,10000,30000,50000,100000},{0.0,0.1,0.0106,0.0078,0.00596,0.00476,0.0035,0.00251,0.00198,0.00174,0.0016,0.00156}),"")</f>
        <v>0</v>
      </c>
      <c r="M11" s="13">
        <f>iferror(if(K11="",G11,K11)*L11,"")</f>
        <v>0</v>
      </c>
      <c r="N11" t="s">
        <v>273</v>
      </c>
      <c r="O11" s="14" t="s">
        <v>269</v>
      </c>
      <c r="P11">
        <v>113735</v>
      </c>
      <c r="R11" s="13">
        <f>iferror(lookup(if(Q11="",G11,Q11),{0,1,100,500,2500,5000,10000,50000,100000},{0.0,0.00804688,0.00804688,0.005294,0.00402344,0.00349404,0.0030705199999999998,0.0021176,0.0017999599999999998}),"")</f>
        <v>0</v>
      </c>
      <c r="S11" s="13">
        <f>iferror(if(Q11="",G11,Q11)*R11,"")</f>
        <v>0</v>
      </c>
      <c r="T11" t="s">
        <v>322</v>
      </c>
      <c r="U11" s="14" t="s">
        <v>269</v>
      </c>
      <c r="V11">
        <v>130424</v>
      </c>
      <c r="X11" s="13">
        <f>iferror(lookup(if(W11="",G11,W11),{0,1,10,100,1000,5000,10000},{0.0,0.14,0.013,0.005,0.004,0.002,0.002}),"")</f>
        <v>0</v>
      </c>
      <c r="Y11" s="13">
        <f>iferror(if(W11="",G11,W11)*X11,"")</f>
        <v>0</v>
      </c>
      <c r="Z11" t="s">
        <v>363</v>
      </c>
      <c r="AA11" s="14" t="s">
        <v>269</v>
      </c>
      <c r="AB11">
        <v>2534</v>
      </c>
      <c r="AD11" s="13">
        <f>iferror(lookup(if(AC11="",G11,AC11),{0,1,50,100,250,500,1000,5000},{0.0,0.094,0.013,0.01,0.007,0.006,0.004,0.003}),"")</f>
        <v>0</v>
      </c>
      <c r="AE11" s="13">
        <f>iferror(if(AC11="",G11,AC11)*AD11,"")</f>
        <v>0</v>
      </c>
      <c r="AF11" t="s">
        <v>380</v>
      </c>
      <c r="AG11" s="14" t="s">
        <v>269</v>
      </c>
    </row>
    <row r="12" spans="1:39">
      <c r="A12" t="s">
        <v>28</v>
      </c>
      <c r="B12" t="s">
        <v>30</v>
      </c>
      <c r="D12" t="s">
        <v>29</v>
      </c>
      <c r="F12" t="s">
        <v>31</v>
      </c>
      <c r="G12">
        <f>BoardQty*1</f>
        <v>0</v>
      </c>
      <c r="H1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2" s="13">
        <f>iferror(G12*H12,"")</f>
        <v>0</v>
      </c>
      <c r="J12">
        <v>26347</v>
      </c>
      <c r="L12" s="13">
        <f>iferror(lookup(if(K12="",G12,K12),{0,1,10,100,500,1000,3000,6000,15000,30000,75000,150000},{0.0,0.42,0.314,0.1957,0.1339,0.103,0.09,0.085,0.0775,0.0725,0.065,0.0625}),"")</f>
        <v>0</v>
      </c>
      <c r="M12" s="13">
        <f>iferror(if(K12="",G12,K12)*L12,"")</f>
        <v>0</v>
      </c>
      <c r="N12" t="s">
        <v>274</v>
      </c>
      <c r="O12" s="14" t="s">
        <v>269</v>
      </c>
      <c r="P12">
        <v>4157</v>
      </c>
      <c r="R12" s="13">
        <f>iferror(lookup(if(Q12="",G12,Q12),{0,1,150,400,1250,3000,10000,25000},{0.0,0.1355264,0.1355264,0.09920956,0.0889392,0.07866884,0.07803356,0.07655124}),"")</f>
        <v>0</v>
      </c>
      <c r="S12" s="13">
        <f>iferror(if(Q12="",G12,Q12)*R12,"")</f>
        <v>0</v>
      </c>
      <c r="T12" t="s">
        <v>323</v>
      </c>
      <c r="U12" s="14" t="s">
        <v>269</v>
      </c>
      <c r="V12">
        <v>3089</v>
      </c>
      <c r="X12" s="13">
        <f>iferror(lookup(if(W12="",G12,W12),{0,1,10,100,1000,3000,9000,24000,45000},{0.0,0.42,0.297,0.137,0.105,0.089,0.081,0.076,0.069}),"")</f>
        <v>0</v>
      </c>
      <c r="Y12" s="13">
        <f>iferror(if(W12="",G12,W12)*X12,"")</f>
        <v>0</v>
      </c>
      <c r="Z12" t="s">
        <v>364</v>
      </c>
      <c r="AA12" s="14" t="s">
        <v>269</v>
      </c>
      <c r="AB12">
        <v>3629</v>
      </c>
      <c r="AD12" s="13">
        <f>iferror(lookup(if(AC12="",G12,AC12),{0,1,10,100,250,500,1000},{0.0,0.534,0.389,0.245,0.182,0.148,0.114}),"")</f>
        <v>0</v>
      </c>
      <c r="AE12" s="13">
        <f>iferror(if(AC12="",G12,AC12)*AD12,"")</f>
        <v>0</v>
      </c>
      <c r="AF12" t="s">
        <v>381</v>
      </c>
      <c r="AG12" s="14" t="s">
        <v>269</v>
      </c>
      <c r="AH12">
        <v>280</v>
      </c>
      <c r="AJ12" s="13">
        <f>iferror(lookup(if(AI12="",G12,AI12),{0,1,20,40},{0.0,0.2763468,0.2763468,0.2234068}),"")</f>
        <v>0</v>
      </c>
      <c r="AK12" s="13">
        <f>iferror(if(AI12="",G12,AI12)*AJ12,"")</f>
        <v>0</v>
      </c>
      <c r="AL12" t="s">
        <v>418</v>
      </c>
      <c r="AM12" s="14" t="s">
        <v>269</v>
      </c>
    </row>
    <row r="13" spans="1:39">
      <c r="A13" t="s">
        <v>32</v>
      </c>
      <c r="B13" t="s">
        <v>34</v>
      </c>
      <c r="D13" t="s">
        <v>33</v>
      </c>
      <c r="F13" t="s">
        <v>35</v>
      </c>
      <c r="G13">
        <f>BoardQty*1</f>
        <v>0</v>
      </c>
      <c r="H1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3" s="13">
        <f>iferror(G13*H13,"")</f>
        <v>0</v>
      </c>
      <c r="J13">
        <v>12193</v>
      </c>
      <c r="L13" s="13">
        <f>iferror(lookup(if(K13="",G13,K13),{0,1,5,10,50,100,250,500,1000,3000,6000,15000},{0.0,0.63,0.608,0.589,0.4956,0.4114,0.374,0.3179,0.2805,0.23375,0.2295,0.221}),"")</f>
        <v>0</v>
      </c>
      <c r="M13" s="13">
        <f>iferror(if(K13="",G13,K13)*L13,"")</f>
        <v>0</v>
      </c>
      <c r="N13" t="s">
        <v>275</v>
      </c>
      <c r="O13" s="14" t="s">
        <v>269</v>
      </c>
      <c r="V13">
        <v>8710</v>
      </c>
      <c r="X13" s="13">
        <f>iferror(lookup(if(W13="",G13,W13),{0,1,10,100,250,500,1000,3000,6000,9000},{0.0,0.602,0.474,0.393,0.358,0.303,0.267,0.234,0.23,0.222}),"")</f>
        <v>0</v>
      </c>
      <c r="Y13" s="13">
        <f>iferror(if(W13="",G13,W13)*X13,"")</f>
        <v>0</v>
      </c>
      <c r="Z13" t="s">
        <v>365</v>
      </c>
      <c r="AA13" s="14" t="s">
        <v>269</v>
      </c>
      <c r="AB13">
        <v>2957</v>
      </c>
      <c r="AD13" s="13">
        <f>iferror(lookup(if(AC13="",G13,AC13),{0,1,10,100,250,500,1000,2500},{0.0,0.625,0.5,0.384,0.354,0.326,0.29,0.269}),"")</f>
        <v>0</v>
      </c>
      <c r="AE13" s="13">
        <f>iferror(if(AC13="",G13,AC13)*AD13,"")</f>
        <v>0</v>
      </c>
      <c r="AF13" t="s">
        <v>382</v>
      </c>
      <c r="AG13" s="14" t="s">
        <v>269</v>
      </c>
      <c r="AM13" s="14" t="s">
        <v>269</v>
      </c>
    </row>
    <row r="14" spans="1:39">
      <c r="A14" t="s">
        <v>36</v>
      </c>
      <c r="B14" t="s">
        <v>37</v>
      </c>
      <c r="D14" t="s">
        <v>11</v>
      </c>
      <c r="F14" t="s">
        <v>38</v>
      </c>
      <c r="G14">
        <f>BoardQty*4</f>
        <v>0</v>
      </c>
      <c r="H1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4" s="13">
        <f>iferror(G14*H14,"")</f>
        <v>0</v>
      </c>
      <c r="J14">
        <v>77420</v>
      </c>
      <c r="L14" s="13">
        <f>iferror(lookup(if(K14="",G14,K14),{0,1,10,25,50,100,250,500,1000,5000,10000,25000,50000,125000},{0.0,0.52,0.398,0.3032,0.2252,0.1675,0.14148,0.12128,0.0924,0.07088,0.0693,0.06694,0.06563,0.065}),"")</f>
        <v>0</v>
      </c>
      <c r="M14" s="13">
        <f>iferror(if(K14="",G14,K14)*L14,"")</f>
        <v>0</v>
      </c>
      <c r="N14" t="s">
        <v>276</v>
      </c>
      <c r="O14" s="14" t="s">
        <v>269</v>
      </c>
      <c r="P14">
        <v>2476</v>
      </c>
      <c r="R14" s="13">
        <f>iferror(lookup(if(Q14="",G14,Q14),{0,1,100,250,500,1000,5000,10000},{0.0,0.2657588,0.2657588,0.21599519999999997,0.16305519999999998,0.142938,0.12493839999999999,0.11435039999999999}),"")</f>
        <v>0</v>
      </c>
      <c r="S14" s="13">
        <f>iferror(if(Q14="",G14,Q14)*R14,"")</f>
        <v>0</v>
      </c>
      <c r="T14" t="s">
        <v>324</v>
      </c>
      <c r="U14" s="14" t="s">
        <v>269</v>
      </c>
      <c r="V14">
        <v>6849</v>
      </c>
      <c r="X14" s="13">
        <f>iferror(lookup(if(W14="",G14,W14),{0,1,10,100,1000,2000,5000,10000,25000,50000},{0.0,0.519,0.225,0.121,0.092,0.07,0.07,0.069,0.066,0.065}),"")</f>
        <v>0</v>
      </c>
      <c r="Y14" s="13">
        <f>iferror(if(W14="",G14,W14)*X14,"")</f>
        <v>0</v>
      </c>
      <c r="Z14" t="s">
        <v>366</v>
      </c>
      <c r="AA14" s="14" t="s">
        <v>269</v>
      </c>
    </row>
    <row r="15" spans="1:39">
      <c r="A15" t="s">
        <v>39</v>
      </c>
      <c r="B15" t="s">
        <v>41</v>
      </c>
      <c r="D15" t="s">
        <v>40</v>
      </c>
      <c r="F15" t="s">
        <v>42</v>
      </c>
      <c r="G15">
        <f>BoardQty*1</f>
        <v>0</v>
      </c>
      <c r="H1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5" s="13">
        <f>iferror(G15*H15,"")</f>
        <v>0</v>
      </c>
      <c r="J15">
        <v>9056</v>
      </c>
      <c r="L15" s="13">
        <f>iferror(lookup(if(K15="",G15,K15),{0,1,10,25,50,100,250,500,1200,2400,6000,8400},{0.0,2.32,2.107,1.9776,1.8918,1.8057,1.63376,1.50478,1.17255,1.09438,1.03966,1.01621}),"")</f>
        <v>0</v>
      </c>
      <c r="M15" s="13">
        <f>iferror(if(K15="",G15,K15)*L15,"")</f>
        <v>0</v>
      </c>
      <c r="N15" t="s">
        <v>277</v>
      </c>
      <c r="O15" s="14" t="s">
        <v>269</v>
      </c>
      <c r="U15" s="14" t="s">
        <v>269</v>
      </c>
      <c r="V15">
        <v>283</v>
      </c>
      <c r="X15" s="13">
        <f>iferror(lookup(if(W15="",G15,W15),{0,1,25,50,100,500,1200,2400},{0.0,2.45,2.09,1.99,1.91,1.59,1.23,1.22}),"")</f>
        <v>0</v>
      </c>
      <c r="Y15" s="13">
        <f>iferror(if(W15="",G15,W15)*X15,"")</f>
        <v>0</v>
      </c>
      <c r="Z15" t="s">
        <v>367</v>
      </c>
      <c r="AA15" s="14" t="s">
        <v>269</v>
      </c>
      <c r="AG15" s="14" t="s">
        <v>269</v>
      </c>
    </row>
    <row r="16" spans="1:39">
      <c r="A16" t="s">
        <v>43</v>
      </c>
      <c r="B16" t="s">
        <v>45</v>
      </c>
      <c r="D16" t="s">
        <v>44</v>
      </c>
      <c r="F16" t="s">
        <v>46</v>
      </c>
      <c r="G16">
        <f>BoardQty*1</f>
        <v>0</v>
      </c>
      <c r="H1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6" s="13">
        <f>iferror(G16*H16,"")</f>
        <v>0</v>
      </c>
      <c r="V16">
        <v>385</v>
      </c>
      <c r="X16" s="13">
        <f>iferror(lookup(if(W16="",G16,W16),{0,1,50,100,500,1000,4500,7200,14400,21600},{0.0,1.33,0.944,0.844,0.63,0.454,0.366,0.34,0.315,0.289}),"")</f>
        <v>0</v>
      </c>
      <c r="Y16" s="13">
        <f>iferror(if(W16="",G16,W16)*X16,"")</f>
        <v>0</v>
      </c>
      <c r="Z16" t="s">
        <v>368</v>
      </c>
      <c r="AA16" s="14" t="s">
        <v>269</v>
      </c>
      <c r="AM16" s="14" t="s">
        <v>269</v>
      </c>
    </row>
    <row r="17" spans="1:39">
      <c r="A17" t="s">
        <v>47</v>
      </c>
      <c r="B17" t="s">
        <v>49</v>
      </c>
      <c r="D17" t="s">
        <v>48</v>
      </c>
      <c r="F17" t="s">
        <v>50</v>
      </c>
      <c r="G17">
        <f>BoardQty*1</f>
        <v>0</v>
      </c>
      <c r="H1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7" s="13">
        <f>iferror(G17*H17,"")</f>
        <v>0</v>
      </c>
      <c r="O17" s="14" t="s">
        <v>269</v>
      </c>
      <c r="V17">
        <v>6730</v>
      </c>
      <c r="X17" s="13">
        <f>iferror(lookup(if(W17="",G17,W17),{0,1,10,100,1000,3000,9000},{0.0,0.76,0.588,0.379,0.304,0.257,0.247}),"")</f>
        <v>0</v>
      </c>
      <c r="Y17" s="13">
        <f>iferror(if(W17="",G17,W17)*X17,"")</f>
        <v>0</v>
      </c>
      <c r="Z17" t="s">
        <v>369</v>
      </c>
      <c r="AA17" s="14" t="s">
        <v>269</v>
      </c>
      <c r="AH17">
        <v>2140</v>
      </c>
      <c r="AJ17" s="13">
        <f>iferror(lookup(if(AI17="",G17,AI17),{0,1,20,100},{0.0,0.5114004,0.5114004,0.3981088}),"")</f>
        <v>0</v>
      </c>
      <c r="AK17" s="13">
        <f>iferror(if(AI17="",G17,AI17)*AJ17,"")</f>
        <v>0</v>
      </c>
      <c r="AL17" t="s">
        <v>419</v>
      </c>
      <c r="AM17" s="14" t="s">
        <v>269</v>
      </c>
    </row>
    <row r="18" spans="1:39">
      <c r="A18" t="s">
        <v>51</v>
      </c>
      <c r="B18" t="s">
        <v>52</v>
      </c>
      <c r="D18" t="s">
        <v>11</v>
      </c>
      <c r="F18" t="s">
        <v>53</v>
      </c>
      <c r="G18">
        <f>BoardQty*1</f>
        <v>0</v>
      </c>
      <c r="H1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8" s="13">
        <f>iferror(G18*H18,"")</f>
        <v>0</v>
      </c>
      <c r="J18">
        <v>4213026</v>
      </c>
      <c r="L18" s="13">
        <f>iferror(lookup(if(K18="",G18,K18),{0,1,50,100,250,500,1000,5000,10000,30000,50000,100000},{0.0,0.1,0.0106,0.0078,0.00596,0.00476,0.0035,0.00251,0.00198,0.00174,0.0016,0.00156}),"")</f>
        <v>0</v>
      </c>
      <c r="M18" s="13">
        <f>iferror(if(K18="",G18,K18)*L18,"")</f>
        <v>0</v>
      </c>
      <c r="N18" t="s">
        <v>278</v>
      </c>
      <c r="O18" s="14" t="s">
        <v>269</v>
      </c>
      <c r="P18">
        <v>55245</v>
      </c>
      <c r="R18" s="13">
        <f>iferror(lookup(if(Q18="",G18,Q18),{0,1,100,500,2500,5000,10000,50000,100000},{0.0,0.010588,0.010588,0.00709396,0.0042352,0.00391756,0.00349404,0.00232936,0.0019058399999999998}),"")</f>
        <v>0</v>
      </c>
      <c r="S18" s="13">
        <f>iferror(if(Q18="",G18,Q18)*R18,"")</f>
        <v>0</v>
      </c>
      <c r="T18" t="s">
        <v>325</v>
      </c>
      <c r="U18" s="14" t="s">
        <v>269</v>
      </c>
      <c r="V18">
        <v>1561201</v>
      </c>
      <c r="X18" s="13">
        <f>iferror(lookup(if(W18="",G18,W18),{0,1,10,100,1000,5000,10000},{0.0,0.14,0.013,0.005,0.004,0.003,0.003}),"")</f>
        <v>0</v>
      </c>
      <c r="Y18" s="13">
        <f>iferror(if(W18="",G18,W18)*X18,"")</f>
        <v>0</v>
      </c>
      <c r="Z18" t="s">
        <v>370</v>
      </c>
      <c r="AA18" s="14" t="s">
        <v>269</v>
      </c>
      <c r="AB18">
        <v>3111</v>
      </c>
      <c r="AD18" s="13">
        <f>iferror(lookup(if(AC18="",G18,AC18),{0,1,50,100,250,500,1000,5000},{0.0,0.094,0.013,0.01,0.007,0.006,0.004,0.003}),"")</f>
        <v>0</v>
      </c>
      <c r="AE18" s="13">
        <f>iferror(if(AC18="",G18,AC18)*AD18,"")</f>
        <v>0</v>
      </c>
      <c r="AF18" t="s">
        <v>383</v>
      </c>
      <c r="AG18" s="14" t="s">
        <v>269</v>
      </c>
      <c r="AM18" s="14" t="s">
        <v>269</v>
      </c>
    </row>
    <row r="19" spans="1:39">
      <c r="A19" t="s">
        <v>54</v>
      </c>
      <c r="B19" t="s">
        <v>56</v>
      </c>
      <c r="D19" t="s">
        <v>55</v>
      </c>
      <c r="F19" t="s">
        <v>57</v>
      </c>
      <c r="G19">
        <f>BoardQty*4</f>
        <v>0</v>
      </c>
      <c r="H1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19" s="13">
        <f>iferror(G19*H19,"")</f>
        <v>0</v>
      </c>
      <c r="J19">
        <v>4873</v>
      </c>
      <c r="L19" s="13">
        <f>iferror(lookup(if(K19="",G19,K19),{0,1,10,50,100,250,500,1000,5000,10000,20000,30000,50000,100000},{0.0,0.1,0.019,0.0104,0.0088,0.0072,0.00616,0.0048,0.004,0.00368,0.0032,0.00304,0.00272,0.0022}),"")</f>
        <v>0</v>
      </c>
      <c r="M19" s="13">
        <f>iferror(if(K19="",G19,K19)*L19,"")</f>
        <v>0</v>
      </c>
      <c r="N19" t="s">
        <v>279</v>
      </c>
      <c r="O19" s="14" t="s">
        <v>269</v>
      </c>
      <c r="U19" s="14" t="s">
        <v>269</v>
      </c>
      <c r="V19">
        <v>270973</v>
      </c>
      <c r="X19" s="13">
        <f>iferror(lookup(if(W19="",G19,W19),{0,1,10,100,500,1000,10000,50000},{0.0,0.1,0.01,0.007,0.006,0.004,0.003,0.003}),"")</f>
        <v>0</v>
      </c>
      <c r="Y19" s="13">
        <f>iferror(if(W19="",G19,W19)*X19,"")</f>
        <v>0</v>
      </c>
      <c r="Z19" t="s">
        <v>371</v>
      </c>
      <c r="AA19" s="14" t="s">
        <v>269</v>
      </c>
      <c r="AB19">
        <v>2390</v>
      </c>
      <c r="AD19" s="13">
        <f>iferror(lookup(if(AC19="",G19,AC19),{0,1,10,100,250,500,1000,5000},{0.0,0.104,0.072,0.034,0.029,0.024,0.02,0.016}),"")</f>
        <v>0</v>
      </c>
      <c r="AE19" s="13">
        <f>iferror(if(AC19="",G19,AC19)*AD19,"")</f>
        <v>0</v>
      </c>
      <c r="AF19" t="s">
        <v>384</v>
      </c>
      <c r="AG19" s="14" t="s">
        <v>269</v>
      </c>
      <c r="AM19" s="14" t="s">
        <v>269</v>
      </c>
    </row>
    <row r="20" spans="1:39">
      <c r="A20" t="s">
        <v>58</v>
      </c>
      <c r="B20" t="s">
        <v>60</v>
      </c>
      <c r="D20" t="s">
        <v>59</v>
      </c>
      <c r="F20" t="s">
        <v>61</v>
      </c>
      <c r="G20">
        <f>BoardQty*1</f>
        <v>0</v>
      </c>
      <c r="H2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0" s="13">
        <f>iferror(G20*H20,"")</f>
        <v>0</v>
      </c>
      <c r="V20">
        <v>579</v>
      </c>
      <c r="X20" s="13">
        <f>iferror(lookup(if(W20="",G20,W20),{0,1,10,50,100,500,1000,2000,4000,8000},{0.0,0.213,0.198,0.159,0.139,0.119,0.1,0.078,0.069,0.059}),"")</f>
        <v>0</v>
      </c>
      <c r="Y20" s="13">
        <f>iferror(if(W20="",G20,W20)*X20,"")</f>
        <v>0</v>
      </c>
      <c r="Z20" t="s">
        <v>372</v>
      </c>
      <c r="AA20" s="14" t="s">
        <v>269</v>
      </c>
    </row>
    <row r="21" spans="1:39">
      <c r="A21" t="s">
        <v>62</v>
      </c>
      <c r="B21" t="s">
        <v>64</v>
      </c>
      <c r="D21" t="s">
        <v>63</v>
      </c>
      <c r="F21" t="s">
        <v>65</v>
      </c>
      <c r="G21">
        <f>BoardQty*1</f>
        <v>0</v>
      </c>
      <c r="H2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1" s="13">
        <f>iferror(G21*H21,"")</f>
        <v>0</v>
      </c>
      <c r="J21">
        <v>13229</v>
      </c>
      <c r="L21" s="13">
        <f>iferror(lookup(if(K21="",G21,K21),{0,1,10,50,100,500,1000,3000,5000,10000},{0.0,0.63,0.523,0.4702,0.418,0.3971,0.304,0.285,0.2755,0.266}),"")</f>
        <v>0</v>
      </c>
      <c r="M21" s="13">
        <f>iferror(if(K21="",G21,K21)*L21,"")</f>
        <v>0</v>
      </c>
      <c r="N21" t="s">
        <v>280</v>
      </c>
      <c r="O21" s="14" t="s">
        <v>269</v>
      </c>
      <c r="P21">
        <v>3868</v>
      </c>
      <c r="R21" s="13">
        <f>iferror(lookup(if(Q21="",G21,Q21),{0,1,100,250,500,1000,5000,10000},{0.0,0.4902244,0.4902244,0.4828128,0.47646,0.4701072,0.4626956,0.4563428}),"")</f>
        <v>0</v>
      </c>
      <c r="S21" s="13">
        <f>iferror(if(Q21="",G21,Q21)*R21,"")</f>
        <v>0</v>
      </c>
      <c r="T21" t="s">
        <v>326</v>
      </c>
      <c r="U21" s="14" t="s">
        <v>269</v>
      </c>
      <c r="V21">
        <v>5304</v>
      </c>
      <c r="X21" s="13">
        <f>iferror(lookup(if(W21="",G21,W21),{0,1,10,50,100,500,1000,2000},{0.0,0.572,0.511,0.477,0.422,0.399,0.333,0.321}),"")</f>
        <v>0</v>
      </c>
      <c r="Y21" s="13">
        <f>iferror(if(W21="",G21,W21)*X21,"")</f>
        <v>0</v>
      </c>
      <c r="Z21" t="s">
        <v>373</v>
      </c>
      <c r="AA21" s="14" t="s">
        <v>269</v>
      </c>
      <c r="AB21">
        <v>343</v>
      </c>
      <c r="AD21" s="13">
        <f>iferror(lookup(if(AC21="",G21,AC21),{0,1,10,50,100,500},{0.0,1.06,0.938,0.876,0.776,0.733}),"")</f>
        <v>0</v>
      </c>
      <c r="AE21" s="13">
        <f>iferror(if(AC21="",G21,AC21)*AD21,"")</f>
        <v>0</v>
      </c>
      <c r="AF21" t="s">
        <v>385</v>
      </c>
      <c r="AG21" s="14" t="s">
        <v>269</v>
      </c>
    </row>
    <row r="22" spans="1:39">
      <c r="A22" t="s">
        <v>66</v>
      </c>
      <c r="B22" t="s">
        <v>67</v>
      </c>
      <c r="D22" t="s">
        <v>55</v>
      </c>
      <c r="F22" t="s">
        <v>68</v>
      </c>
      <c r="G22">
        <f>BoardQty*5</f>
        <v>0</v>
      </c>
      <c r="H2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2" s="13">
        <f>iferror(G22*H22,"")</f>
        <v>0</v>
      </c>
      <c r="J22">
        <v>168732</v>
      </c>
      <c r="L22" s="13">
        <f>iferror(lookup(if(K22="",G22,K22),{0,1,10,25,50,100,250,500,1000,5000,10000,20000,30000,50000,100000},{0.0,0.29,0.202,0.1612,0.1344,0.1142,0.09072,0.08064,0.07056,0.06216,0.0525,0.0498,0.048,0.045,0.03975}),"")</f>
        <v>0</v>
      </c>
      <c r="M22" s="13">
        <f>iferror(if(K22="",G22,K22)*L22,"")</f>
        <v>0</v>
      </c>
      <c r="N22" t="s">
        <v>281</v>
      </c>
      <c r="O22" s="14" t="s">
        <v>269</v>
      </c>
      <c r="P22">
        <v>2779</v>
      </c>
      <c r="R22" s="13">
        <f>iferror(lookup(if(Q22="",G22,Q22),{0,1,100,500,2500,5000,10000,50000,100000},{0.0,0.10291536,0.10291536,0.07655124,0.059928079999999995,0.057386959999999994,0.04531664,0.042457879999999996,0.03981088}),"")</f>
        <v>0</v>
      </c>
      <c r="S22" s="13">
        <f>iferror(if(Q22="",G22,Q22)*R22,"")</f>
        <v>0</v>
      </c>
      <c r="T22" t="s">
        <v>327</v>
      </c>
      <c r="U22" s="14" t="s">
        <v>269</v>
      </c>
      <c r="V22">
        <v>58594</v>
      </c>
      <c r="X22" s="13">
        <f>iferror(lookup(if(W22="",G22,W22),{0,1,10,100,500,1000,2500,10000,20000,50000},{0.0,0.289,0.161,0.09,0.08,0.07,0.061,0.052,0.048,0.039}),"")</f>
        <v>0</v>
      </c>
      <c r="Y22" s="13">
        <f>iferror(if(W22="",G22,W22)*X22,"")</f>
        <v>0</v>
      </c>
      <c r="Z22" t="s">
        <v>374</v>
      </c>
      <c r="AA22" s="14" t="s">
        <v>269</v>
      </c>
      <c r="AB22">
        <v>3897</v>
      </c>
      <c r="AD22" s="13">
        <f>iferror(lookup(if(AC22="",G22,AC22),{0,1,100,1000,2000,5000},{0.0,0.245,0.084,0.073,0.07,0.061}),"")</f>
        <v>0</v>
      </c>
      <c r="AE22" s="13">
        <f>iferror(if(AC22="",G22,AC22)*AD22,"")</f>
        <v>0</v>
      </c>
      <c r="AF22" t="s">
        <v>386</v>
      </c>
      <c r="AG22" s="14" t="s">
        <v>269</v>
      </c>
    </row>
    <row r="23" spans="1:39">
      <c r="A23" t="s">
        <v>69</v>
      </c>
      <c r="B23" t="s">
        <v>70</v>
      </c>
      <c r="D23" t="s">
        <v>55</v>
      </c>
      <c r="F23" t="s">
        <v>71</v>
      </c>
      <c r="G23">
        <f>BoardQty*3</f>
        <v>0</v>
      </c>
      <c r="H2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3" s="13">
        <f>iferror(G23*H23,"")</f>
        <v>0</v>
      </c>
      <c r="V23">
        <v>4730</v>
      </c>
      <c r="X23" s="13">
        <f>iferror(lookup(if(W23="",G23,W23),{0,1,25,50,100,500,1000,2000,5000,10000},{0.0,0.13,0.12,0.114,0.104,0.094,0.076,0.068,0.066,0.066}),"")</f>
        <v>0</v>
      </c>
      <c r="Y23" s="13">
        <f>iferror(if(W23="",G23,W23)*X23,"")</f>
        <v>0</v>
      </c>
      <c r="Z23" t="s">
        <v>375</v>
      </c>
      <c r="AA23" s="14" t="s">
        <v>269</v>
      </c>
      <c r="AG23" s="14" t="s">
        <v>269</v>
      </c>
    </row>
    <row r="24" spans="1:39">
      <c r="A24" t="s">
        <v>72</v>
      </c>
      <c r="B24" t="s">
        <v>74</v>
      </c>
      <c r="D24" t="s">
        <v>73</v>
      </c>
      <c r="F24" t="s">
        <v>75</v>
      </c>
      <c r="G24">
        <f>BoardQty*1</f>
        <v>0</v>
      </c>
      <c r="H2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4" s="13">
        <f>iferror(G24*H24,"")</f>
        <v>0</v>
      </c>
      <c r="J24">
        <v>1539</v>
      </c>
      <c r="L24" s="13">
        <f>iferror(lookup(if(K24="",G24,K24),{0,1,10,100,500,1000,3000},{0.0,1.16,1.04,0.8105,0.67032,0.4275,0.4275}),"")</f>
        <v>0</v>
      </c>
      <c r="M24" s="13">
        <f>iferror(if(K24="",G24,K24)*L24,"")</f>
        <v>0</v>
      </c>
      <c r="N24" t="s">
        <v>282</v>
      </c>
      <c r="O24" s="14" t="s">
        <v>269</v>
      </c>
      <c r="V24">
        <v>5899</v>
      </c>
      <c r="X24" s="13">
        <f>iferror(lookup(if(W24="",G24,W24),{0,1,10,25,50,100,250,500,1000,3000},{0.0,1.12,1.0,0.933,0.837,0.787,0.735,0.65,0.445,0.445}),"")</f>
        <v>0</v>
      </c>
      <c r="Y24" s="13">
        <f>iferror(if(W24="",G24,W24)*X24,"")</f>
        <v>0</v>
      </c>
      <c r="Z24" t="s">
        <v>376</v>
      </c>
      <c r="AA24" s="14" t="s">
        <v>269</v>
      </c>
    </row>
    <row r="25" spans="1:39">
      <c r="A25" t="s">
        <v>76</v>
      </c>
      <c r="B25" t="s">
        <v>77</v>
      </c>
      <c r="D25" t="s">
        <v>33</v>
      </c>
      <c r="F25" t="s">
        <v>78</v>
      </c>
      <c r="G25">
        <f>BoardQty*2</f>
        <v>0</v>
      </c>
      <c r="H2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5" s="13">
        <f>iferror(G25*H25,"")</f>
        <v>0</v>
      </c>
      <c r="J25">
        <v>5313</v>
      </c>
      <c r="L25" s="13">
        <f>iferror(lookup(if(K25="",G25,K25),{0,1,5,10,50,100,250,500,1000,3000,6000,15000},{0.0,0.35,0.336,0.322,0.2872,0.2673,0.2376,0.198,0.1881,0.144,0.135,0.126}),"")</f>
        <v>0</v>
      </c>
      <c r="M25" s="13">
        <f>iferror(if(K25="",G25,K25)*L25,"")</f>
        <v>0</v>
      </c>
      <c r="N25" t="s">
        <v>283</v>
      </c>
      <c r="O25" s="14" t="s">
        <v>269</v>
      </c>
      <c r="P25">
        <v>2296</v>
      </c>
      <c r="R25" s="13">
        <f>iferror(lookup(if(Q25="",G25,Q25),{0,1,50,250,500,1500,3000,15000,30000},{0.0,0.2763468,0.2763468,0.2731704,0.269994,0.2678764,0.2647,0.26152359999999997,0.2583472}),"")</f>
        <v>0</v>
      </c>
      <c r="S25" s="13">
        <f>iferror(if(Q25="",G25,Q25)*R25,"")</f>
        <v>0</v>
      </c>
      <c r="T25" t="s">
        <v>328</v>
      </c>
      <c r="U25" s="14" t="s">
        <v>269</v>
      </c>
      <c r="AH25">
        <v>560</v>
      </c>
      <c r="AJ25" s="13">
        <f>iferror(lookup(if(AI25="",G25,AI25),{0,1,10,250},{0.0,0.349404,0.349404,0.3419924}),"")</f>
        <v>0</v>
      </c>
      <c r="AK25" s="13">
        <f>iferror(if(AI25="",G25,AI25)*AJ25,"")</f>
        <v>0</v>
      </c>
      <c r="AL25" t="s">
        <v>420</v>
      </c>
      <c r="AM25" s="14" t="s">
        <v>269</v>
      </c>
    </row>
    <row r="26" spans="1:39">
      <c r="A26" t="s">
        <v>79</v>
      </c>
      <c r="B26" t="s">
        <v>80</v>
      </c>
      <c r="D26" t="s">
        <v>11</v>
      </c>
      <c r="F26" t="s">
        <v>81</v>
      </c>
      <c r="G26">
        <f>BoardQty*1</f>
        <v>0</v>
      </c>
      <c r="H2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6" s="13">
        <f>iferror(G26*H26,"")</f>
        <v>0</v>
      </c>
      <c r="P26">
        <v>20000</v>
      </c>
      <c r="R26" s="13">
        <f>iferror(lookup(if(Q26="",G26,Q26),{0,1,50000},{0.0,0.0127056,0.0127056}),"")</f>
        <v>0</v>
      </c>
      <c r="S26" s="13">
        <f>iferror(if(Q26="",G26,Q26)*R26,"")</f>
        <v>0</v>
      </c>
      <c r="T26" t="s">
        <v>329</v>
      </c>
      <c r="U26" s="14" t="s">
        <v>269</v>
      </c>
      <c r="AB26">
        <v>15101</v>
      </c>
      <c r="AD26" s="13">
        <f>iferror(lookup(if(AC26="",G26,AC26),{0,1,50,100,250,500,1000,5000},{0.0,0.237,0.089,0.067,0.05,0.037,0.024,0.018}),"")</f>
        <v>0</v>
      </c>
      <c r="AE26" s="13">
        <f>iferror(if(AC26="",G26,AC26)*AD26,"")</f>
        <v>0</v>
      </c>
      <c r="AF26" t="s">
        <v>387</v>
      </c>
      <c r="AG26" s="14" t="s">
        <v>269</v>
      </c>
    </row>
    <row r="27" spans="1:39">
      <c r="A27" t="s">
        <v>82</v>
      </c>
      <c r="B27" t="s">
        <v>83</v>
      </c>
      <c r="D27" t="s">
        <v>11</v>
      </c>
      <c r="F27" t="s">
        <v>84</v>
      </c>
      <c r="G27">
        <f>BoardQty*3</f>
        <v>0</v>
      </c>
      <c r="H2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7" s="13">
        <f>iferror(G27*H27,"")</f>
        <v>0</v>
      </c>
      <c r="J27">
        <v>330389</v>
      </c>
      <c r="L27" s="13">
        <f>iferror(lookup(if(K27="",G27,K27),{0,1,10,25,50,100,250,500,1000,5000,10000,30000,50000},{0.0,0.1,0.032,0.0232,0.0176,0.013,0.00992,0.00792,0.00583,0.00418,0.0033,0.0029,0.00272}),"")</f>
        <v>0</v>
      </c>
      <c r="M27" s="13">
        <f>iferror(if(K27="",G27,K27)*L27,"")</f>
        <v>0</v>
      </c>
      <c r="N27" t="s">
        <v>284</v>
      </c>
      <c r="O27" s="14" t="s">
        <v>269</v>
      </c>
      <c r="P27">
        <v>24658</v>
      </c>
      <c r="R27" s="13">
        <f>iferror(lookup(if(Q27="",G27,Q27),{0,1,10,400,1000,2500,5000},{0.0,0.010588,0.010588,0.00709396,0.005505759999999999,0.00487048,0.0042352}),"")</f>
        <v>0</v>
      </c>
      <c r="S27" s="13">
        <f>iferror(if(Q27="",G27,Q27)*R27,"")</f>
        <v>0</v>
      </c>
      <c r="T27" t="s">
        <v>330</v>
      </c>
      <c r="U27" s="14" t="s">
        <v>269</v>
      </c>
      <c r="AB27">
        <v>8595</v>
      </c>
      <c r="AD27" s="13">
        <f>iferror(lookup(if(AC27="",G27,AC27),{0,1,10,100,1000},{0.0,0.102,0.046,0.027,0.019}),"")</f>
        <v>0</v>
      </c>
      <c r="AE27" s="13">
        <f>iferror(if(AC27="",G27,AC27)*AD27,"")</f>
        <v>0</v>
      </c>
      <c r="AF27" t="s">
        <v>388</v>
      </c>
      <c r="AG27" s="14" t="s">
        <v>269</v>
      </c>
      <c r="AH27">
        <v>200</v>
      </c>
      <c r="AJ27" s="13">
        <f>iferror(lookup(if(AI27="",G27,AI27),{0,1,50,500},{0.0,0.0074116,0.0074116,0.005294}),"")</f>
        <v>0</v>
      </c>
      <c r="AK27" s="13">
        <f>iferror(if(AI27="",G27,AI27)*AJ27,"")</f>
        <v>0</v>
      </c>
      <c r="AL27" t="s">
        <v>421</v>
      </c>
      <c r="AM27" s="14" t="s">
        <v>269</v>
      </c>
    </row>
    <row r="28" spans="1:39">
      <c r="A28" t="s">
        <v>85</v>
      </c>
      <c r="B28" t="s">
        <v>12</v>
      </c>
      <c r="D28" t="s">
        <v>55</v>
      </c>
      <c r="F28" t="s">
        <v>13</v>
      </c>
      <c r="G28">
        <f>BoardQty*2</f>
        <v>0</v>
      </c>
      <c r="H2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8" s="13">
        <f>iferror(G28*H28,"")</f>
        <v>0</v>
      </c>
    </row>
    <row r="29" spans="1:39">
      <c r="A29" t="s">
        <v>86</v>
      </c>
      <c r="B29" t="s">
        <v>88</v>
      </c>
      <c r="D29" t="s">
        <v>87</v>
      </c>
      <c r="F29" t="s">
        <v>89</v>
      </c>
      <c r="G29">
        <f>BoardQty*3</f>
        <v>0</v>
      </c>
      <c r="H2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29" s="13">
        <f>iferror(G29*H29,"")</f>
        <v>0</v>
      </c>
      <c r="J29">
        <v>815714</v>
      </c>
      <c r="L29" s="13">
        <f>iferror(lookup(if(K29="",G29,K29),{0,1,10,50,100,250,500,1000,4000,8000,12000,28000,100000},{0.0,0.1,0.083,0.0684,0.0501,0.03644,0.0334,0.02884,0.02208,0.02001,0.01932,0.01794,0.01773}),"")</f>
        <v>0</v>
      </c>
      <c r="M29" s="13">
        <f>iferror(if(K29="",G29,K29)*L29,"")</f>
        <v>0</v>
      </c>
      <c r="N29" t="s">
        <v>285</v>
      </c>
      <c r="O29" s="14" t="s">
        <v>269</v>
      </c>
      <c r="P29">
        <v>20477</v>
      </c>
      <c r="R29" s="13">
        <f>iferror(lookup(if(Q29="",G29,Q29),{0,1,100,500,1000,2000,4000,20000,40000},{0.0,0.036846239999999995,0.036846239999999995,0.02668176,0.02414064,0.01979956,0.01757608,0.0137644,0.013446759999999999}),"")</f>
        <v>0</v>
      </c>
      <c r="S29" s="13">
        <f>iferror(if(Q29="",G29,Q29)*R29,"")</f>
        <v>0</v>
      </c>
      <c r="T29" t="s">
        <v>331</v>
      </c>
      <c r="U29" s="14" t="s">
        <v>269</v>
      </c>
      <c r="AB29">
        <v>28852</v>
      </c>
      <c r="AD29" s="13">
        <f>iferror(lookup(if(AC29="",G29,AC29),{0,1,50,100,500,1000,2500,5000,10000},{0.0,0.044,0.039,0.032,0.028,0.026,0.024,0.023,0.021}),"")</f>
        <v>0</v>
      </c>
      <c r="AE29" s="13">
        <f>iferror(if(AC29="",G29,AC29)*AD29,"")</f>
        <v>0</v>
      </c>
      <c r="AF29" t="s">
        <v>389</v>
      </c>
      <c r="AG29" s="14" t="s">
        <v>269</v>
      </c>
      <c r="AH29">
        <v>1100</v>
      </c>
      <c r="AJ29" s="13">
        <f>iferror(lookup(if(AI29="",G29,AI29),{0,1,25,250},{0.0,0.0783512,0.0783512,0.0677632}),"")</f>
        <v>0</v>
      </c>
      <c r="AK29" s="13">
        <f>iferror(if(AI29="",G29,AI29)*AJ29,"")</f>
        <v>0</v>
      </c>
      <c r="AL29" t="s">
        <v>422</v>
      </c>
      <c r="AM29" s="14" t="s">
        <v>269</v>
      </c>
    </row>
    <row r="30" spans="1:39">
      <c r="A30" t="s">
        <v>90</v>
      </c>
      <c r="B30" t="s">
        <v>52</v>
      </c>
      <c r="D30" t="s">
        <v>11</v>
      </c>
      <c r="F30" t="s">
        <v>53</v>
      </c>
      <c r="G30">
        <f>BoardQty*1</f>
        <v>0</v>
      </c>
      <c r="H3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0" s="13">
        <f>iferror(G30*H30,"")</f>
        <v>0</v>
      </c>
      <c r="J30">
        <v>4213026</v>
      </c>
      <c r="L30" s="13">
        <f>iferror(lookup(if(K30="",G30,K30),{0,1,50,100,250,500,1000,5000,10000,30000,50000,100000},{0.0,0.1,0.0106,0.0078,0.00596,0.00476,0.0035,0.00251,0.00198,0.00174,0.0016,0.00156}),"")</f>
        <v>0</v>
      </c>
      <c r="M30" s="13">
        <f>iferror(if(K30="",G30,K30)*L30,"")</f>
        <v>0</v>
      </c>
      <c r="N30" t="s">
        <v>278</v>
      </c>
      <c r="O30" s="14" t="s">
        <v>269</v>
      </c>
      <c r="P30">
        <v>55245</v>
      </c>
      <c r="R30" s="13">
        <f>iferror(lookup(if(Q30="",G30,Q30),{0,1,100,500,2500,5000,10000,50000,100000},{0.0,0.010588,0.010588,0.00709396,0.0042352,0.00391756,0.00349404,0.00232936,0.0019058399999999998}),"")</f>
        <v>0</v>
      </c>
      <c r="S30" s="13">
        <f>iferror(if(Q30="",G30,Q30)*R30,"")</f>
        <v>0</v>
      </c>
      <c r="T30" t="s">
        <v>325</v>
      </c>
      <c r="U30" s="14" t="s">
        <v>269</v>
      </c>
      <c r="AB30">
        <v>3111</v>
      </c>
      <c r="AD30" s="13">
        <f>iferror(lookup(if(AC30="",G30,AC30),{0,1,50,100,250,500,1000,5000},{0.0,0.094,0.013,0.01,0.007,0.006,0.004,0.003}),"")</f>
        <v>0</v>
      </c>
      <c r="AE30" s="13">
        <f>iferror(if(AC30="",G30,AC30)*AD30,"")</f>
        <v>0</v>
      </c>
      <c r="AF30" t="s">
        <v>383</v>
      </c>
      <c r="AG30" s="14" t="s">
        <v>269</v>
      </c>
      <c r="AM30" s="14" t="s">
        <v>269</v>
      </c>
    </row>
    <row r="31" spans="1:39">
      <c r="A31" t="s">
        <v>91</v>
      </c>
      <c r="B31" t="s">
        <v>93</v>
      </c>
      <c r="D31" t="s">
        <v>92</v>
      </c>
      <c r="F31" t="s">
        <v>94</v>
      </c>
      <c r="G31">
        <f>BoardQty*1</f>
        <v>0</v>
      </c>
      <c r="H3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1" s="13">
        <f>iferror(G31*H31,"")</f>
        <v>0</v>
      </c>
      <c r="J31">
        <v>6966</v>
      </c>
      <c r="L31" s="13">
        <f>iferror(lookup(if(K31="",G31,K31),{0,1,10,100,500,1000,3000,6000,15000,30000,75000},{0.0,0.39,0.315,0.2142,0.16068,0.12051,0.10725,0.10075,0.09425,0.08645,0.0832}),"")</f>
        <v>0</v>
      </c>
      <c r="M31" s="13">
        <f>iferror(if(K31="",G31,K31)*L31,"")</f>
        <v>0</v>
      </c>
      <c r="N31" t="s">
        <v>286</v>
      </c>
      <c r="O31" s="14" t="s">
        <v>269</v>
      </c>
      <c r="AH31">
        <v>2050</v>
      </c>
      <c r="AJ31" s="13">
        <f>iferror(lookup(if(AI31="",G31,AI31),{0,1,50,250},{0.0,0.22552439999999999,0.22552439999999999,0.127056}),"")</f>
        <v>0</v>
      </c>
      <c r="AK31" s="13">
        <f>iferror(if(AI31="",G31,AI31)*AJ31,"")</f>
        <v>0</v>
      </c>
      <c r="AL31" t="s">
        <v>423</v>
      </c>
      <c r="AM31" s="14" t="s">
        <v>269</v>
      </c>
    </row>
    <row r="32" spans="1:39">
      <c r="A32" t="s">
        <v>95</v>
      </c>
      <c r="B32" t="s">
        <v>97</v>
      </c>
      <c r="D32" t="s">
        <v>96</v>
      </c>
      <c r="F32" t="s">
        <v>98</v>
      </c>
      <c r="G32">
        <f>BoardQty*1</f>
        <v>0</v>
      </c>
      <c r="H3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2" s="13">
        <f>iferror(G32*H32,"")</f>
        <v>0</v>
      </c>
      <c r="J32">
        <v>11948</v>
      </c>
      <c r="L32" s="13">
        <f>iferror(lookup(if(K32="",G32,K32),{0,1,10,100,500,1000,3000,6000,15000,30000,75000,150000},{0.0,0.41,0.328,0.2237,0.16746,0.12543,0.11187,0.10509,0.09831,0.09017,0.08678,0.08339}),"")</f>
        <v>0</v>
      </c>
      <c r="M32" s="13">
        <f>iferror(if(K32="",G32,K32)*L32,"")</f>
        <v>0</v>
      </c>
      <c r="N32" t="s">
        <v>287</v>
      </c>
      <c r="O32" s="14" t="s">
        <v>269</v>
      </c>
      <c r="AB32">
        <v>721</v>
      </c>
      <c r="AD32" s="13">
        <f>iferror(lookup(if(AC32="",G32,AC32),{0,1,10,100,1000},{0.0,0.398,0.307,0.166,0.125}),"")</f>
        <v>0</v>
      </c>
      <c r="AE32" s="13">
        <f>iferror(if(AC32="",G32,AC32)*AD32,"")</f>
        <v>0</v>
      </c>
      <c r="AF32" t="s">
        <v>390</v>
      </c>
      <c r="AG32" s="14" t="s">
        <v>269</v>
      </c>
      <c r="AH32">
        <v>362</v>
      </c>
      <c r="AJ32" s="13">
        <f>iferror(lookup(if(AI32="",G32,AI32),{0,1,25},{0.0,0.38116799999999995,0.35999200000000003}),"")</f>
        <v>0</v>
      </c>
      <c r="AK32" s="13">
        <f>iferror(if(AI32="",G32,AI32)*AJ32,"")</f>
        <v>0</v>
      </c>
      <c r="AL32" t="s">
        <v>424</v>
      </c>
      <c r="AM32" s="14" t="s">
        <v>269</v>
      </c>
    </row>
    <row r="33" spans="1:39">
      <c r="A33" t="s">
        <v>99</v>
      </c>
      <c r="B33" t="s">
        <v>100</v>
      </c>
      <c r="D33" t="s">
        <v>11</v>
      </c>
      <c r="F33" t="s">
        <v>101</v>
      </c>
      <c r="G33">
        <f>BoardQty*1</f>
        <v>0</v>
      </c>
      <c r="H3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3" s="13">
        <f>iferror(G33*H33,"")</f>
        <v>0</v>
      </c>
      <c r="J33">
        <v>523925</v>
      </c>
      <c r="L33" s="13">
        <f>iferror(lookup(if(K33="",G33,K33),{0,1,50,100,250,500,1000,5000,10000,30000,50000,100000},{0.0,0.1,0.0106,0.0078,0.00596,0.00476,0.0035,0.00251,0.00198,0.00174,0.0016,0.00156}),"")</f>
        <v>0</v>
      </c>
      <c r="M33" s="13">
        <f>iferror(if(K33="",G33,K33)*L33,"")</f>
        <v>0</v>
      </c>
      <c r="N33" t="s">
        <v>288</v>
      </c>
      <c r="O33" s="14" t="s">
        <v>269</v>
      </c>
      <c r="P33">
        <v>1567</v>
      </c>
      <c r="R33" s="13">
        <f>iferror(lookup(if(Q33="",G33,Q33),{0,1,100,500,2500,5000,10000,50000,100000},{0.0,0.010588,0.010588,0.00709396,0.0042352,0.00391756,0.00349404,0.00232936,0.0019058399999999998}),"")</f>
        <v>0</v>
      </c>
      <c r="S33" s="13">
        <f>iferror(if(Q33="",G33,Q33)*R33,"")</f>
        <v>0</v>
      </c>
      <c r="T33" t="s">
        <v>332</v>
      </c>
      <c r="U33" s="14" t="s">
        <v>269</v>
      </c>
      <c r="AB33">
        <v>6290</v>
      </c>
      <c r="AD33" s="13">
        <f>iferror(lookup(if(AC33="",G33,AC33),{0,1,50,100,250,500,1000,5000},{0.0,0.094,0.013,0.01,0.007,0.006,0.004,0.003}),"")</f>
        <v>0</v>
      </c>
      <c r="AE33" s="13">
        <f>iferror(if(AC33="",G33,AC33)*AD33,"")</f>
        <v>0</v>
      </c>
      <c r="AF33" t="s">
        <v>391</v>
      </c>
      <c r="AG33" s="14" t="s">
        <v>269</v>
      </c>
      <c r="AM33" s="14" t="s">
        <v>269</v>
      </c>
    </row>
    <row r="34" spans="1:39">
      <c r="A34" t="s">
        <v>102</v>
      </c>
      <c r="B34" t="s">
        <v>104</v>
      </c>
      <c r="D34" t="s">
        <v>103</v>
      </c>
      <c r="F34" t="s">
        <v>105</v>
      </c>
      <c r="G34">
        <f>BoardQty*1</f>
        <v>0</v>
      </c>
      <c r="H3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4" s="13">
        <f>iferror(G34*H34,"")</f>
        <v>0</v>
      </c>
      <c r="O34" s="14" t="s">
        <v>269</v>
      </c>
      <c r="AH34">
        <v>4500</v>
      </c>
      <c r="AJ34" s="13">
        <f>iferror(lookup(if(AI34="",G34,AI34),{0,1,50,100},{0.0,0.3186988,0.3186988,0.1937604}),"")</f>
        <v>0</v>
      </c>
      <c r="AK34" s="13">
        <f>iferror(if(AI34="",G34,AI34)*AJ34,"")</f>
        <v>0</v>
      </c>
      <c r="AL34" t="s">
        <v>425</v>
      </c>
      <c r="AM34" s="14" t="s">
        <v>269</v>
      </c>
    </row>
    <row r="35" spans="1:39">
      <c r="A35" t="s">
        <v>106</v>
      </c>
      <c r="B35" t="s">
        <v>108</v>
      </c>
      <c r="D35" t="s">
        <v>107</v>
      </c>
      <c r="F35" t="s">
        <v>109</v>
      </c>
      <c r="G35">
        <f>BoardQty*1</f>
        <v>0</v>
      </c>
      <c r="H3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5" s="13">
        <f>iferror(G35*H35,"")</f>
        <v>0</v>
      </c>
    </row>
    <row r="36" spans="1:39">
      <c r="A36" t="s">
        <v>110</v>
      </c>
      <c r="B36" t="s">
        <v>112</v>
      </c>
      <c r="D36" t="s">
        <v>111</v>
      </c>
      <c r="F36" t="s">
        <v>113</v>
      </c>
      <c r="G36">
        <f>BoardQty*2</f>
        <v>0</v>
      </c>
      <c r="H3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6" s="13">
        <f>iferror(G36*H36,"")</f>
        <v>0</v>
      </c>
      <c r="J36">
        <v>231192</v>
      </c>
      <c r="L36" s="13">
        <f>iferror(lookup(if(K36="",G36,K36),{0,1,10,100,500,1000,3000,6000,15000,30000,75000,150000},{0.0,0.3,0.244,0.1292,0.08498,0.05778,0.0506,0.044,0.0374,0.0352,0.033,0.0286}),"")</f>
        <v>0</v>
      </c>
      <c r="M36" s="13">
        <f>iferror(if(K36="",G36,K36)*L36,"")</f>
        <v>0</v>
      </c>
      <c r="N36" t="s">
        <v>289</v>
      </c>
      <c r="O36" s="14" t="s">
        <v>269</v>
      </c>
      <c r="P36">
        <v>927</v>
      </c>
      <c r="R36" s="13">
        <f>iferror(lookup(if(Q36="",G36,Q36),{0,1,100,250,500,1000},{0.0,0.06977492,0.06977492,0.06384564,0.059928079999999995,0.04214024}),"")</f>
        <v>0</v>
      </c>
      <c r="S36" s="13">
        <f>iferror(if(Q36="",G36,Q36)*R36,"")</f>
        <v>0</v>
      </c>
      <c r="T36" t="s">
        <v>333</v>
      </c>
      <c r="U36" s="14" t="s">
        <v>269</v>
      </c>
      <c r="AB36">
        <v>767</v>
      </c>
      <c r="AD36" s="13">
        <f>iferror(lookup(if(AC36="",G36,AC36),{0,1,250,500,1000,5000},{0.0,0.094,0.071,0.063,0.057,0.052}),"")</f>
        <v>0</v>
      </c>
      <c r="AE36" s="13">
        <f>iferror(if(AC36="",G36,AC36)*AD36,"")</f>
        <v>0</v>
      </c>
      <c r="AF36" t="s">
        <v>392</v>
      </c>
      <c r="AG36" s="14" t="s">
        <v>269</v>
      </c>
      <c r="AH36">
        <v>4700</v>
      </c>
      <c r="AJ36" s="13">
        <f>iferror(lookup(if(AI36="",G36,AI36),{0,1,100,500},{0.0,0.1281148,0.1281148,0.121762}),"")</f>
        <v>0</v>
      </c>
      <c r="AK36" s="13">
        <f>iferror(if(AI36="",G36,AI36)*AJ36,"")</f>
        <v>0</v>
      </c>
      <c r="AL36" t="s">
        <v>426</v>
      </c>
      <c r="AM36" s="14" t="s">
        <v>269</v>
      </c>
    </row>
    <row r="37" spans="1:39">
      <c r="A37" t="s">
        <v>114</v>
      </c>
      <c r="B37" t="s">
        <v>115</v>
      </c>
      <c r="D37" t="s">
        <v>29</v>
      </c>
      <c r="F37" t="s">
        <v>115</v>
      </c>
      <c r="G37">
        <f>BoardQty*1</f>
        <v>0</v>
      </c>
      <c r="H3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7" s="13">
        <f>iferror(G37*H37,"")</f>
        <v>0</v>
      </c>
      <c r="J37">
        <v>618</v>
      </c>
      <c r="L37" s="13">
        <f>iferror(lookup(if(K37="",G37,K37),{0,1,10,100,500,1000,3000,6000,15000,30000,75000,150000},{0.0,0.62,0.544,0.416,0.3296,0.264,0.232,0.216,0.208,0.2,0.1968,0.192}),"")</f>
        <v>0</v>
      </c>
      <c r="M37" s="13">
        <f>iferror(if(K37="",G37,K37)*L37,"")</f>
        <v>0</v>
      </c>
      <c r="N37" t="s">
        <v>290</v>
      </c>
      <c r="O37" s="14" t="s">
        <v>269</v>
      </c>
      <c r="P37">
        <v>9489</v>
      </c>
      <c r="R37" s="13">
        <f>iferror(lookup(if(Q37="",G37,Q37),{0,1,80,250,750,1500},{0.0,0.30811079999999996,0.30811079999999996,0.30493439999999994,0.24670040000000001,0.22658319999999998}),"")</f>
        <v>0</v>
      </c>
      <c r="S37" s="13">
        <f>iferror(if(Q37="",G37,Q37)*R37,"")</f>
        <v>0</v>
      </c>
      <c r="T37" t="s">
        <v>334</v>
      </c>
      <c r="U37" s="14" t="s">
        <v>269</v>
      </c>
      <c r="AB37">
        <v>645</v>
      </c>
      <c r="AD37" s="13">
        <f>iferror(lookup(if(AC37="",G37,AC37),{0,1,10,100,1000},{0.0,0.648,0.506,0.327,0.262}),"")</f>
        <v>0</v>
      </c>
      <c r="AE37" s="13">
        <f>iferror(if(AC37="",G37,AC37)*AD37,"")</f>
        <v>0</v>
      </c>
      <c r="AF37" t="s">
        <v>393</v>
      </c>
      <c r="AG37" s="14" t="s">
        <v>269</v>
      </c>
      <c r="AH37">
        <v>30</v>
      </c>
      <c r="AJ37" s="13">
        <f>iferror(lookup(if(AI37="",G37,AI37),{0,1,5,25},{0.0,0.4425784,0.4425784,0.4192848}),"")</f>
        <v>0</v>
      </c>
      <c r="AK37" s="13">
        <f>iferror(if(AI37="",G37,AI37)*AJ37,"")</f>
        <v>0</v>
      </c>
      <c r="AL37" t="s">
        <v>427</v>
      </c>
      <c r="AM37" s="14" t="s">
        <v>269</v>
      </c>
    </row>
    <row r="38" spans="1:39">
      <c r="A38" t="s">
        <v>116</v>
      </c>
      <c r="B38" t="s">
        <v>118</v>
      </c>
      <c r="D38" t="s">
        <v>117</v>
      </c>
      <c r="F38" t="s">
        <v>119</v>
      </c>
      <c r="G38">
        <f>BoardQty*1</f>
        <v>0</v>
      </c>
      <c r="H3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8" s="13">
        <f>iferror(G38*H38,"")</f>
        <v>0</v>
      </c>
      <c r="P38">
        <v>7922</v>
      </c>
      <c r="R38" s="13">
        <f>iferror(lookup(if(Q38="",G38,Q38),{0,1,2000},{0.0,0.375874,0.375874}),"")</f>
        <v>0</v>
      </c>
      <c r="S38" s="13">
        <f>iferror(if(Q38="",G38,Q38)*R38,"")</f>
        <v>0</v>
      </c>
      <c r="T38" t="s">
        <v>335</v>
      </c>
      <c r="U38" s="14" t="s">
        <v>269</v>
      </c>
      <c r="AB38">
        <v>962</v>
      </c>
      <c r="AD38" s="13">
        <f>iferror(lookup(if(AC38="",G38,AC38),{0,1,10,100,250,500,1000,2000,4000},{0.0,0.84,0.766,0.656,0.594,0.547,0.469,0.453,0.437}),"")</f>
        <v>0</v>
      </c>
      <c r="AE38" s="13">
        <f>iferror(if(AC38="",G38,AC38)*AD38,"")</f>
        <v>0</v>
      </c>
      <c r="AF38" t="s">
        <v>394</v>
      </c>
      <c r="AG38" s="14" t="s">
        <v>269</v>
      </c>
      <c r="AH38">
        <v>35</v>
      </c>
      <c r="AJ38" s="13">
        <f>iferror(lookup(if(AI38="",G38,AI38),{0,1,5,125},{0.0,0.3875208,0.3875208,0.38116799999999995}),"")</f>
        <v>0</v>
      </c>
      <c r="AK38" s="13">
        <f>iferror(if(AI38="",G38,AI38)*AJ38,"")</f>
        <v>0</v>
      </c>
      <c r="AL38" t="s">
        <v>428</v>
      </c>
      <c r="AM38" s="14" t="s">
        <v>269</v>
      </c>
    </row>
    <row r="39" spans="1:39">
      <c r="A39" t="s">
        <v>120</v>
      </c>
      <c r="B39" t="s">
        <v>121</v>
      </c>
      <c r="D39" t="s">
        <v>11</v>
      </c>
      <c r="F39" t="s">
        <v>122</v>
      </c>
      <c r="G39">
        <f>BoardQty*1</f>
        <v>0</v>
      </c>
      <c r="H3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39" s="13">
        <f>iferror(G39*H39,"")</f>
        <v>0</v>
      </c>
      <c r="J39">
        <v>5181</v>
      </c>
      <c r="L39" s="13">
        <f>iferror(lookup(if(K39="",G39,K39),{0,1,10,25,50,100,250,500,1000},{0.0,0.46,0.34,0.2764,0.2402,0.1982,0.1722,0.14016,0.10921}),"")</f>
        <v>0</v>
      </c>
      <c r="M39" s="13">
        <f>iferror(if(K39="",G39,K39)*L39,"")</f>
        <v>0</v>
      </c>
      <c r="N39" t="s">
        <v>291</v>
      </c>
      <c r="O39" s="14" t="s">
        <v>269</v>
      </c>
      <c r="P39">
        <v>2317</v>
      </c>
      <c r="R39" s="13">
        <f>iferror(lookup(if(Q39="",G39,Q39),{0,1,50,100,250,500,1000,5000,10000},{0.0,0.7390423999999999,0.29540520000000003,0.24670040000000001,0.2107012,0.16411399999999998,0.1344676,0.116468,0.11435039999999999}),"")</f>
        <v>0</v>
      </c>
      <c r="S39" s="13">
        <f>iferror(if(Q39="",G39,Q39)*R39,"")</f>
        <v>0</v>
      </c>
      <c r="T39" t="s">
        <v>336</v>
      </c>
      <c r="U39" s="14" t="s">
        <v>269</v>
      </c>
      <c r="AB39">
        <v>1502</v>
      </c>
      <c r="AD39" s="13">
        <f>iferror(lookup(if(AC39="",G39,AC39),{0,1,250,500,1000},{0.0,0.39,0.35,0.312,0.281}),"")</f>
        <v>0</v>
      </c>
      <c r="AE39" s="13">
        <f>iferror(if(AC39="",G39,AC39)*AD39,"")</f>
        <v>0</v>
      </c>
      <c r="AF39" t="s">
        <v>395</v>
      </c>
      <c r="AG39" s="14" t="s">
        <v>269</v>
      </c>
      <c r="AM39" s="14" t="s">
        <v>269</v>
      </c>
    </row>
    <row r="40" spans="1:39">
      <c r="A40" t="s">
        <v>123</v>
      </c>
      <c r="B40" t="s">
        <v>125</v>
      </c>
      <c r="D40" t="s">
        <v>124</v>
      </c>
      <c r="F40" t="s">
        <v>126</v>
      </c>
      <c r="G40">
        <f>BoardQty*1</f>
        <v>0</v>
      </c>
      <c r="H4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0" s="13">
        <f>iferror(G40*H40,"")</f>
        <v>0</v>
      </c>
      <c r="J40">
        <v>400</v>
      </c>
      <c r="L40" s="13">
        <f>iferror(lookup(if(K40="",G40,K40),{0,1,10,50,100,250,500,1000,2500},{0.0,3.86,3.706,3.2424,3.088,2.702,2.6248,2.2388,2.0844}),"")</f>
        <v>0</v>
      </c>
      <c r="M40" s="13">
        <f>iferror(if(K40="",G40,K40)*L40,"")</f>
        <v>0</v>
      </c>
      <c r="N40" t="s">
        <v>292</v>
      </c>
      <c r="O40" s="14" t="s">
        <v>269</v>
      </c>
      <c r="P40">
        <v>785</v>
      </c>
      <c r="R40" s="13">
        <f>iferror(lookup(if(Q40="",G40,Q40),{0,1,5,10,40,100,400},{0.0,2.795232,2.6575879999999996,2.5199439999999997,2.467004,2.4140639999999998,2.371712}),"")</f>
        <v>0</v>
      </c>
      <c r="S40" s="13">
        <f>iferror(if(Q40="",G40,Q40)*R40,"")</f>
        <v>0</v>
      </c>
      <c r="T40" t="s">
        <v>337</v>
      </c>
      <c r="U40" s="14" t="s">
        <v>269</v>
      </c>
      <c r="AB40">
        <v>4753</v>
      </c>
      <c r="AD40" s="13">
        <f>iferror(lookup(if(AC40="",G40,AC40),{0,1,5,10,25,50,100,200,500},{0.0,4.66,4.64,4.47,4.43,3.91,3.72,3.26,3.16}),"")</f>
        <v>0</v>
      </c>
      <c r="AE40" s="13">
        <f>iferror(if(AC40="",G40,AC40)*AD40,"")</f>
        <v>0</v>
      </c>
      <c r="AF40" t="s">
        <v>396</v>
      </c>
      <c r="AG40" s="14" t="s">
        <v>269</v>
      </c>
      <c r="AH40">
        <v>18</v>
      </c>
      <c r="AJ40" s="13">
        <f>iferror(lookup(if(AI40="",G40,AI40),{0,1,15},{0.0,3.0705199999999997,3.01758}),"")</f>
        <v>0</v>
      </c>
      <c r="AK40" s="13">
        <f>iferror(if(AI40="",G40,AI40)*AJ40,"")</f>
        <v>0</v>
      </c>
      <c r="AL40" t="s">
        <v>429</v>
      </c>
      <c r="AM40" s="14" t="s">
        <v>269</v>
      </c>
    </row>
    <row r="41" spans="1:39">
      <c r="A41" t="s">
        <v>127</v>
      </c>
      <c r="B41" t="s">
        <v>129</v>
      </c>
      <c r="D41" t="s">
        <v>128</v>
      </c>
      <c r="F41" t="s">
        <v>130</v>
      </c>
      <c r="G41">
        <f>BoardQty*1</f>
        <v>0</v>
      </c>
      <c r="H4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1" s="13">
        <f>iferror(G41*H41,"")</f>
        <v>0</v>
      </c>
      <c r="J41">
        <v>16066</v>
      </c>
      <c r="L41" s="13">
        <f>iferror(lookup(if(K41="",G41,K41),{0,1,10,25,50,100,250,500,1000,3000},{0.0,0.57,0.502,0.466,0.3942,0.3584,0.33688,0.30106,0.2176,0.2128}),"")</f>
        <v>0</v>
      </c>
      <c r="M41" s="13">
        <f>iferror(if(K41="",G41,K41)*L41,"")</f>
        <v>0</v>
      </c>
      <c r="N41" t="s">
        <v>293</v>
      </c>
      <c r="O41" s="14" t="s">
        <v>269</v>
      </c>
      <c r="P41">
        <v>1240</v>
      </c>
      <c r="R41" s="13">
        <f>iferror(lookup(if(Q41="",G41,Q41),{0,1,100,250,500,1000,5000,10000},{0.0,0.3515216,0.3515216,0.322934,0.29117000000000004,0.24881799999999998,0.22552439999999999,0.2212892}),"")</f>
        <v>0</v>
      </c>
      <c r="S41" s="13">
        <f>iferror(if(Q41="",G41,Q41)*R41,"")</f>
        <v>0</v>
      </c>
      <c r="T41" t="s">
        <v>338</v>
      </c>
      <c r="U41" s="14" t="s">
        <v>269</v>
      </c>
      <c r="AB41">
        <v>699</v>
      </c>
      <c r="AD41" s="13">
        <f>iferror(lookup(if(AC41="",G41,AC41),{0,1,10,100,250,500},{0.0,0.585,0.425,0.392,0.372,0.34}),"")</f>
        <v>0</v>
      </c>
      <c r="AE41" s="13">
        <f>iferror(if(AC41="",G41,AC41)*AD41,"")</f>
        <v>0</v>
      </c>
      <c r="AF41" t="s">
        <v>397</v>
      </c>
      <c r="AG41" s="14" t="s">
        <v>269</v>
      </c>
      <c r="AH41">
        <v>30</v>
      </c>
      <c r="AJ41" s="13">
        <f>iferror(lookup(if(AI41="",G41,AI41),{0,1,10,100},{0.0,0.3525804,0.3525804,0.322934}),"")</f>
        <v>0</v>
      </c>
      <c r="AK41" s="13">
        <f>iferror(if(AI41="",G41,AI41)*AJ41,"")</f>
        <v>0</v>
      </c>
      <c r="AL41" t="s">
        <v>430</v>
      </c>
      <c r="AM41" s="14" t="s">
        <v>269</v>
      </c>
    </row>
    <row r="42" spans="1:39">
      <c r="A42" t="s">
        <v>131</v>
      </c>
      <c r="B42" t="s">
        <v>132</v>
      </c>
      <c r="D42" t="s">
        <v>44</v>
      </c>
      <c r="F42" t="s">
        <v>46</v>
      </c>
      <c r="G42">
        <f>BoardQty*1</f>
        <v>0</v>
      </c>
      <c r="H4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2" s="13">
        <f>iferror(G42*H42,"")</f>
        <v>0</v>
      </c>
      <c r="AM42" s="14" t="s">
        <v>269</v>
      </c>
    </row>
    <row r="43" spans="1:39">
      <c r="A43" t="s">
        <v>133</v>
      </c>
      <c r="B43" t="s">
        <v>12</v>
      </c>
      <c r="D43" t="s">
        <v>22</v>
      </c>
      <c r="F43" t="s">
        <v>13</v>
      </c>
      <c r="G43">
        <f>BoardQty*1</f>
        <v>0</v>
      </c>
      <c r="H4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3" s="13">
        <f>iferror(G43*H43,"")</f>
        <v>0</v>
      </c>
    </row>
    <row r="44" spans="1:39">
      <c r="A44" t="s">
        <v>134</v>
      </c>
      <c r="B44" t="s">
        <v>135</v>
      </c>
      <c r="D44" t="s">
        <v>11</v>
      </c>
      <c r="F44" t="s">
        <v>136</v>
      </c>
      <c r="G44">
        <f>BoardQty*10</f>
        <v>0</v>
      </c>
      <c r="H4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4" s="13">
        <f>iferror(G44*H44,"")</f>
        <v>0</v>
      </c>
      <c r="J44">
        <v>1521711</v>
      </c>
      <c r="L44" s="13">
        <f>iferror(lookup(if(K44="",G44,K44),{0,1,10,25,50,100,250,500,1000,5000,10000,30000,50000,100000},{0.0,0.1,0.022,0.016,0.0124,0.0091,0.00692,0.00554,0.00408,0.00293,0.00231,0.00203,0.00186,0.00182}),"")</f>
        <v>0</v>
      </c>
      <c r="M44" s="13">
        <f>iferror(if(K44="",G44,K44)*L44,"")</f>
        <v>0</v>
      </c>
      <c r="N44" t="s">
        <v>294</v>
      </c>
      <c r="O44" s="14" t="s">
        <v>269</v>
      </c>
      <c r="P44">
        <v>69337</v>
      </c>
      <c r="R44" s="13">
        <f>iferror(lookup(if(Q44="",G44,Q44),{0,1,10,400,1000,2500,5000},{0.0,0.010588,0.010588,0.007199839999999999,0.005505759999999999,0.00487048,0.0042352}),"")</f>
        <v>0</v>
      </c>
      <c r="S44" s="13">
        <f>iferror(if(Q44="",G44,Q44)*R44,"")</f>
        <v>0</v>
      </c>
      <c r="T44" t="s">
        <v>339</v>
      </c>
      <c r="U44" s="14" t="s">
        <v>269</v>
      </c>
      <c r="AB44">
        <v>6692</v>
      </c>
      <c r="AD44" s="13">
        <f>iferror(lookup(if(AC44="",G44,AC44),{0,1,10,100,1000,5000,10000},{0.0,0.073,0.031,0.015,0.01,0.003,0.002}),"")</f>
        <v>0</v>
      </c>
      <c r="AE44" s="13">
        <f>iferror(if(AC44="",G44,AC44)*AD44,"")</f>
        <v>0</v>
      </c>
      <c r="AF44" t="s">
        <v>398</v>
      </c>
      <c r="AG44" s="14" t="s">
        <v>269</v>
      </c>
      <c r="AH44">
        <v>5000</v>
      </c>
      <c r="AJ44" s="13">
        <f>iferror(lookup(if(AI44="",G44,AI44),{0,1,50,250,500},{0.0,0.011646799999999999,0.011646799999999999,0.009529199999999998,0.0084704}),"")</f>
        <v>0</v>
      </c>
      <c r="AK44" s="13">
        <f>iferror(if(AI44="",G44,AI44)*AJ44,"")</f>
        <v>0</v>
      </c>
      <c r="AL44" t="s">
        <v>431</v>
      </c>
      <c r="AM44" s="14" t="s">
        <v>269</v>
      </c>
    </row>
    <row r="45" spans="1:39">
      <c r="A45" t="s">
        <v>137</v>
      </c>
      <c r="B45" t="s">
        <v>138</v>
      </c>
      <c r="D45" t="s">
        <v>11</v>
      </c>
      <c r="F45" t="s">
        <v>139</v>
      </c>
      <c r="G45">
        <f>BoardQty*1</f>
        <v>0</v>
      </c>
      <c r="H4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5" s="13">
        <f>iferror(G45*H45,"")</f>
        <v>0</v>
      </c>
      <c r="J45">
        <v>4073265</v>
      </c>
      <c r="L45" s="13">
        <f>iferror(lookup(if(K45="",G45,K45),{0,1,10,50,100,250,500,1000,5000,10000,20000,30000,50000,100000},{0.0,0.1,0.039,0.0212,0.018,0.01472,0.01258,0.00981,0.00818,0.00687,0.00654,0.00621,0.00556,0.0045}),"")</f>
        <v>0</v>
      </c>
      <c r="M45" s="13">
        <f>iferror(if(K45="",G45,K45)*L45,"")</f>
        <v>0</v>
      </c>
      <c r="N45" t="s">
        <v>295</v>
      </c>
      <c r="O45" s="14" t="s">
        <v>269</v>
      </c>
      <c r="P45">
        <v>75951</v>
      </c>
      <c r="R45" s="13">
        <f>iferror(lookup(if(Q45="",G45,Q45),{0,1,10,300,1000,2500,5000},{0.0,0.02837584,0.02837584,0.01778784,0.01418792,0.012917360000000001,0.011858559999999999}),"")</f>
        <v>0</v>
      </c>
      <c r="S45" s="13">
        <f>iferror(if(Q45="",G45,Q45)*R45,"")</f>
        <v>0</v>
      </c>
      <c r="T45" t="s">
        <v>340</v>
      </c>
      <c r="U45" s="14" t="s">
        <v>269</v>
      </c>
      <c r="AB45">
        <v>4681</v>
      </c>
      <c r="AD45" s="13">
        <f>iferror(lookup(if(AC45="",G45,AC45),{0,1,250,500,1000,5000},{0.0,0.033,0.03,0.027,0.024,0.017}),"")</f>
        <v>0</v>
      </c>
      <c r="AE45" s="13">
        <f>iferror(if(AC45="",G45,AC45)*AD45,"")</f>
        <v>0</v>
      </c>
      <c r="AF45" t="s">
        <v>399</v>
      </c>
      <c r="AG45" s="14" t="s">
        <v>269</v>
      </c>
      <c r="AH45">
        <v>100</v>
      </c>
      <c r="AJ45" s="13">
        <f>iferror(lookup(if(AI45="",G45,AI45),{0,1,50,500},{0.0,0.0550576,0.0550576,0.0444696}),"")</f>
        <v>0</v>
      </c>
      <c r="AK45" s="13">
        <f>iferror(if(AI45="",G45,AI45)*AJ45,"")</f>
        <v>0</v>
      </c>
      <c r="AL45" t="s">
        <v>432</v>
      </c>
      <c r="AM45" s="14" t="s">
        <v>269</v>
      </c>
    </row>
    <row r="46" spans="1:39">
      <c r="A46" t="s">
        <v>140</v>
      </c>
      <c r="B46" t="s">
        <v>142</v>
      </c>
      <c r="D46" t="s">
        <v>141</v>
      </c>
      <c r="F46" t="s">
        <v>143</v>
      </c>
      <c r="G46">
        <f>BoardQty*1</f>
        <v>0</v>
      </c>
      <c r="H4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6" s="13">
        <f>iferror(G46*H46,"")</f>
        <v>0</v>
      </c>
      <c r="AH46">
        <v>48</v>
      </c>
      <c r="AJ46" s="13">
        <f>iferror(lookup(if(AI46="",G46,AI46),{0,1,50},{0.0,2.17054,1.948192}),"")</f>
        <v>0</v>
      </c>
      <c r="AK46" s="13">
        <f>iferror(if(AI46="",G46,AI46)*AJ46,"")</f>
        <v>0</v>
      </c>
      <c r="AL46" t="s">
        <v>433</v>
      </c>
      <c r="AM46" s="14" t="s">
        <v>269</v>
      </c>
    </row>
    <row r="47" spans="1:39">
      <c r="A47" t="s">
        <v>144</v>
      </c>
      <c r="B47" t="s">
        <v>146</v>
      </c>
      <c r="D47" t="s">
        <v>145</v>
      </c>
      <c r="F47" t="s">
        <v>147</v>
      </c>
      <c r="G47">
        <f>BoardQty*1</f>
        <v>0</v>
      </c>
      <c r="H4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7" s="13">
        <f>iferror(G47*H47,"")</f>
        <v>0</v>
      </c>
      <c r="J47">
        <v>16146</v>
      </c>
      <c r="L47" s="13">
        <f>iferror(lookup(if(K47="",G47,K47),{0,1,10,25,50,100,400,800,1200,2000,2800,10000,20000},{0.0,0.74,0.691,0.6216,0.5526,0.5295,0.43953,0.37674,0.34534,0.33488,0.31395,0.28256,0.27837}),"")</f>
        <v>0</v>
      </c>
      <c r="M47" s="13">
        <f>iferror(if(K47="",G47,K47)*L47,"")</f>
        <v>0</v>
      </c>
      <c r="N47" t="s">
        <v>296</v>
      </c>
      <c r="O47" s="14" t="s">
        <v>269</v>
      </c>
      <c r="U47" s="14" t="s">
        <v>269</v>
      </c>
      <c r="AG47" s="14" t="s">
        <v>269</v>
      </c>
    </row>
    <row r="48" spans="1:39">
      <c r="A48" t="s">
        <v>148</v>
      </c>
      <c r="B48" t="s">
        <v>150</v>
      </c>
      <c r="D48" t="s">
        <v>149</v>
      </c>
      <c r="F48" t="s">
        <v>151</v>
      </c>
      <c r="G48">
        <f>BoardQty*4</f>
        <v>0</v>
      </c>
      <c r="H4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8" s="13">
        <f>iferror(G48*H48,"")</f>
        <v>0</v>
      </c>
      <c r="J48">
        <v>36297</v>
      </c>
      <c r="L48" s="13">
        <f>iferror(lookup(if(K48="",G48,K48),{0,1,10,25,50,100,250,500,1000,2000,5000,10000,25000},{0.0,1.04,0.823,0.7548,0.7134,0.6174,0.5488,0.46648,0.37975,0.35525,0.33688,0.32463,0.31238}),"")</f>
        <v>0</v>
      </c>
      <c r="M48" s="13">
        <f>iferror(if(K48="",G48,K48)*L48,"")</f>
        <v>0</v>
      </c>
      <c r="N48" t="s">
        <v>297</v>
      </c>
      <c r="O48" s="14" t="s">
        <v>269</v>
      </c>
      <c r="P48">
        <v>1234</v>
      </c>
      <c r="R48" s="13">
        <f>iferror(lookup(if(Q48="",G48,Q48),{0,1,50,100,250,500,1500,7500,15000},{0.0,1.291736,0.8057468,0.7168076,0.5865752000000001,0.4955184,0.4626956,0.4298728,0.4214024}),"")</f>
        <v>0</v>
      </c>
      <c r="S48" s="13">
        <f>iferror(if(Q48="",G48,Q48)*R48,"")</f>
        <v>0</v>
      </c>
      <c r="T48" t="s">
        <v>341</v>
      </c>
      <c r="U48" s="14" t="s">
        <v>269</v>
      </c>
      <c r="AB48">
        <v>1874</v>
      </c>
      <c r="AD48" s="13">
        <f>iferror(lookup(if(AC48="",G48,AC48),{0,1,10,25,50,100,250},{0.0,1.53,1.26,1.14,0.927,0.771,0.675}),"")</f>
        <v>0</v>
      </c>
      <c r="AE48" s="13">
        <f>iferror(if(AC48="",G48,AC48)*AD48,"")</f>
        <v>0</v>
      </c>
      <c r="AF48" t="s">
        <v>400</v>
      </c>
      <c r="AG48" s="14" t="s">
        <v>269</v>
      </c>
      <c r="AH48">
        <v>235</v>
      </c>
      <c r="AJ48" s="13">
        <f>iferror(lookup(if(AI48="",G48,AI48),{0,1,5,75},{0.0,0.804688,0.804688,0.6564559999999999}),"")</f>
        <v>0</v>
      </c>
      <c r="AK48" s="13">
        <f>iferror(if(AI48="",G48,AI48)*AJ48,"")</f>
        <v>0</v>
      </c>
      <c r="AL48" t="s">
        <v>434</v>
      </c>
      <c r="AM48" s="14" t="s">
        <v>269</v>
      </c>
    </row>
    <row r="49" spans="1:39">
      <c r="A49" t="s">
        <v>152</v>
      </c>
      <c r="B49" t="s">
        <v>153</v>
      </c>
      <c r="D49" t="s">
        <v>11</v>
      </c>
      <c r="F49" t="s">
        <v>154</v>
      </c>
      <c r="G49">
        <f>BoardQty*1</f>
        <v>0</v>
      </c>
      <c r="H4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49" s="13">
        <f>iferror(G49*H49,"")</f>
        <v>0</v>
      </c>
      <c r="J49">
        <v>223527</v>
      </c>
      <c r="L49" s="13">
        <f>iferror(lookup(if(K49="",G49,K49),{0,1,10,25,50,100,250,500,1000,5000,10000,30000,50000},{0.0,0.1,0.032,0.0232,0.0176,0.013,0.00992,0.00792,0.00583,0.00418,0.0033,0.0029,0.00272}),"")</f>
        <v>0</v>
      </c>
      <c r="M49" s="13">
        <f>iferror(if(K49="",G49,K49)*L49,"")</f>
        <v>0</v>
      </c>
      <c r="N49" t="s">
        <v>298</v>
      </c>
      <c r="O49" s="14" t="s">
        <v>269</v>
      </c>
      <c r="P49">
        <v>66016</v>
      </c>
      <c r="R49" s="13">
        <f>iferror(lookup(if(Q49="",G49,Q49),{0,1,10,400,1000,2500,5000},{0.0,0.010588,0.010588,0.00709396,0.005505759999999999,0.00487048,0.0042352}),"")</f>
        <v>0</v>
      </c>
      <c r="S49" s="13">
        <f>iferror(if(Q49="",G49,Q49)*R49,"")</f>
        <v>0</v>
      </c>
      <c r="T49" t="s">
        <v>342</v>
      </c>
      <c r="U49" s="14" t="s">
        <v>269</v>
      </c>
      <c r="AB49">
        <v>7212</v>
      </c>
      <c r="AD49" s="13">
        <f>iferror(lookup(if(AC49="",G49,AC49),{0,1,10,100,1000},{0.0,0.088,0.045,0.025,0.018}),"")</f>
        <v>0</v>
      </c>
      <c r="AE49" s="13">
        <f>iferror(if(AC49="",G49,AC49)*AD49,"")</f>
        <v>0</v>
      </c>
      <c r="AF49" t="s">
        <v>401</v>
      </c>
      <c r="AG49" s="14" t="s">
        <v>269</v>
      </c>
      <c r="AH49">
        <v>7750</v>
      </c>
      <c r="AJ49" s="13">
        <f>iferror(lookup(if(AI49="",G49,AI49),{0,1,50,500},{0.0,0.0074116,0.0074116,0.005294}),"")</f>
        <v>0</v>
      </c>
      <c r="AK49" s="13">
        <f>iferror(if(AI49="",G49,AI49)*AJ49,"")</f>
        <v>0</v>
      </c>
      <c r="AL49" t="s">
        <v>435</v>
      </c>
      <c r="AM49" s="14" t="s">
        <v>269</v>
      </c>
    </row>
    <row r="50" spans="1:39">
      <c r="A50" t="s">
        <v>155</v>
      </c>
      <c r="B50" t="s">
        <v>157</v>
      </c>
      <c r="D50" t="s">
        <v>156</v>
      </c>
      <c r="F50" t="s">
        <v>158</v>
      </c>
      <c r="G50">
        <f>BoardQty*1</f>
        <v>0</v>
      </c>
      <c r="H5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0" s="13">
        <f>iferror(G50*H50,"")</f>
        <v>0</v>
      </c>
      <c r="J50">
        <v>2991</v>
      </c>
      <c r="L50" s="13">
        <f>iferror(lookup(if(K50="",G50,K50),{0,1,10,25,50,100,250,500,1000,2000,4000,10000,14000,50000,100000},{0.0,0.3,0.207,0.17,0.145,0.1243,0.1036,0.09324,0.07874,0.074,0.06845,0.06475,0.06142,0.0555,0.04903}),"")</f>
        <v>0</v>
      </c>
      <c r="M50" s="13">
        <f>iferror(if(K50="",G50,K50)*L50,"")</f>
        <v>0</v>
      </c>
      <c r="N50" t="s">
        <v>299</v>
      </c>
      <c r="O50" s="14" t="s">
        <v>269</v>
      </c>
      <c r="P50">
        <v>4</v>
      </c>
      <c r="R50" s="13">
        <f>iferror(lookup(if(Q50="",G50,Q50),{0,1,10,100,500,1000},{0.0,0.2922288,0.2212892,0.12282080000000001,0.0974096,0.08830392}),"")</f>
        <v>0</v>
      </c>
      <c r="S50" s="13">
        <f>iferror(if(Q50="",G50,Q50)*R50,"")</f>
        <v>0</v>
      </c>
      <c r="T50" t="s">
        <v>343</v>
      </c>
      <c r="U50" s="14" t="s">
        <v>269</v>
      </c>
      <c r="AB50">
        <v>4</v>
      </c>
      <c r="AD50" s="13">
        <f>iferror(lookup(if(AC50="",G50,AC50),{0,1,10,100,500,1000},{0.0,0.337,0.227,0.106,0.091,0.08}),"")</f>
        <v>0</v>
      </c>
      <c r="AE50" s="13">
        <f>iferror(if(AC50="",G50,AC50)*AD50,"")</f>
        <v>0</v>
      </c>
      <c r="AF50" t="s">
        <v>402</v>
      </c>
      <c r="AG50" s="14" t="s">
        <v>269</v>
      </c>
      <c r="AH50">
        <v>175</v>
      </c>
      <c r="AJ50" s="13">
        <f>iferror(lookup(if(AI50="",G50,AI50),{0,1,25,1250},{0.0,0.222348,0.222348,0.14929079999999997}),"")</f>
        <v>0</v>
      </c>
      <c r="AK50" s="13">
        <f>iferror(if(AI50="",G50,AI50)*AJ50,"")</f>
        <v>0</v>
      </c>
      <c r="AL50" t="s">
        <v>436</v>
      </c>
      <c r="AM50" s="14" t="s">
        <v>269</v>
      </c>
    </row>
    <row r="51" spans="1:39">
      <c r="A51" t="s">
        <v>159</v>
      </c>
      <c r="B51" t="s">
        <v>160</v>
      </c>
      <c r="D51" t="s">
        <v>11</v>
      </c>
      <c r="F51" t="s">
        <v>161</v>
      </c>
      <c r="G51">
        <f>BoardQty*3</f>
        <v>0</v>
      </c>
      <c r="H5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1" s="13">
        <f>iferror(G51*H51,"")</f>
        <v>0</v>
      </c>
      <c r="J51">
        <v>415249</v>
      </c>
      <c r="L51" s="13">
        <f>iferror(lookup(if(K51="",G51,K51),{0,1,10,25,50,100,250,500,1000,5000,10000,30000,50000},{0.0,0.1,0.032,0.0232,0.0176,0.013,0.00992,0.00792,0.00583,0.00418,0.0033,0.0029,0.00272}),"")</f>
        <v>0</v>
      </c>
      <c r="M51" s="13">
        <f>iferror(if(K51="",G51,K51)*L51,"")</f>
        <v>0</v>
      </c>
      <c r="N51" t="s">
        <v>300</v>
      </c>
      <c r="O51" s="14" t="s">
        <v>269</v>
      </c>
      <c r="P51">
        <v>40809</v>
      </c>
      <c r="R51" s="13">
        <f>iferror(lookup(if(Q51="",G51,Q51),{0,1,10,400,1000,2500,5000},{0.0,0.013235,0.013235,0.01027036,0.00730572,0.00603516,0.004341080000000001}),"")</f>
        <v>0</v>
      </c>
      <c r="S51" s="13">
        <f>iferror(if(Q51="",G51,Q51)*R51,"")</f>
        <v>0</v>
      </c>
      <c r="T51" t="s">
        <v>344</v>
      </c>
      <c r="U51" s="14" t="s">
        <v>269</v>
      </c>
      <c r="AB51">
        <v>6517</v>
      </c>
      <c r="AD51" s="13">
        <f>iferror(lookup(if(AC51="",G51,AC51),{0,1,10,100,1000},{0.0,0.072,0.015,0.013,0.011}),"")</f>
        <v>0</v>
      </c>
      <c r="AE51" s="13">
        <f>iferror(if(AC51="",G51,AC51)*AD51,"")</f>
        <v>0</v>
      </c>
      <c r="AF51" t="s">
        <v>403</v>
      </c>
      <c r="AG51" s="14" t="s">
        <v>269</v>
      </c>
      <c r="AH51">
        <v>100</v>
      </c>
      <c r="AJ51" s="13">
        <f>iferror(lookup(if(AI51="",G51,AI51),{0,1,50,500},{0.0,0.0127056,0.0127056,0.010588}),"")</f>
        <v>0</v>
      </c>
      <c r="AK51" s="13">
        <f>iferror(if(AI51="",G51,AI51)*AJ51,"")</f>
        <v>0</v>
      </c>
      <c r="AL51" t="s">
        <v>437</v>
      </c>
      <c r="AM51" s="14" t="s">
        <v>269</v>
      </c>
    </row>
    <row r="52" spans="1:39">
      <c r="A52" t="s">
        <v>162</v>
      </c>
      <c r="B52" t="s">
        <v>164</v>
      </c>
      <c r="D52" t="s">
        <v>163</v>
      </c>
      <c r="F52" t="s">
        <v>165</v>
      </c>
      <c r="G52">
        <f>BoardQty*2</f>
        <v>0</v>
      </c>
      <c r="H5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2" s="13">
        <f>iferror(G52*H52,"")</f>
        <v>0</v>
      </c>
      <c r="J52">
        <v>16608</v>
      </c>
      <c r="L52" s="13">
        <f>iferror(lookup(if(K52="",G52,K52),{0,1,10,25,50,100,350,700,1050,1750,2450,8750,17500},{0.0,1.09,0.954,0.898,0.8608,0.8233,0.6804,0.61236,0.54432,0.5103,0.49329,0.45247,0.44226}),"")</f>
        <v>0</v>
      </c>
      <c r="M52" s="13">
        <f>iferror(if(K52="",G52,K52)*L52,"")</f>
        <v>0</v>
      </c>
      <c r="N52" t="s">
        <v>301</v>
      </c>
      <c r="O52" s="14" t="s">
        <v>269</v>
      </c>
      <c r="AB52">
        <v>11187</v>
      </c>
      <c r="AD52" s="13">
        <f>iferror(lookup(if(AC52="",G52,AC52),{0,1,500,1000,2500,5000,10000,25000},{0.0,1.31,1.19,1.08,0.979,0.89,0.847,0.807}),"")</f>
        <v>0</v>
      </c>
      <c r="AE52" s="13">
        <f>iferror(if(AC52="",G52,AC52)*AD52,"")</f>
        <v>0</v>
      </c>
      <c r="AF52" t="s">
        <v>404</v>
      </c>
      <c r="AG52" s="14" t="s">
        <v>269</v>
      </c>
    </row>
    <row r="53" spans="1:39">
      <c r="A53" t="s">
        <v>166</v>
      </c>
      <c r="B53" t="s">
        <v>167</v>
      </c>
      <c r="D53" t="s">
        <v>40</v>
      </c>
      <c r="F53" t="s">
        <v>42</v>
      </c>
      <c r="G53">
        <f>BoardQty*1</f>
        <v>0</v>
      </c>
      <c r="H5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3" s="13">
        <f>iferror(G53*H53,"")</f>
        <v>0</v>
      </c>
      <c r="J53">
        <v>9056</v>
      </c>
      <c r="L53" s="13">
        <f>iferror(lookup(if(K53="",G53,K53),{0,1,10,25,50,100,250,500,1200,2400,6000,8400},{0.0,2.32,2.107,1.9776,1.8918,1.8057,1.63376,1.50478,1.17255,1.09438,1.03966,1.01621}),"")</f>
        <v>0</v>
      </c>
      <c r="M53" s="13">
        <f>iferror(if(K53="",G53,K53)*L53,"")</f>
        <v>0</v>
      </c>
      <c r="N53" t="s">
        <v>277</v>
      </c>
      <c r="O53" s="14" t="s">
        <v>269</v>
      </c>
      <c r="U53" s="14" t="s">
        <v>269</v>
      </c>
      <c r="AG53" s="14" t="s">
        <v>269</v>
      </c>
    </row>
    <row r="54" spans="1:39">
      <c r="A54" t="s">
        <v>168</v>
      </c>
      <c r="B54" t="s">
        <v>169</v>
      </c>
      <c r="D54" t="s">
        <v>11</v>
      </c>
      <c r="F54" t="s">
        <v>170</v>
      </c>
      <c r="G54">
        <f>BoardQty*6</f>
        <v>0</v>
      </c>
      <c r="H5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4" s="13">
        <f>iferror(G54*H54,"")</f>
        <v>0</v>
      </c>
      <c r="J54">
        <v>2402792</v>
      </c>
      <c r="L54" s="13">
        <f>iferror(lookup(if(K54="",G54,K54),{0,1,50,100,250,500,1000,5000,10000,30000,50000,100000},{0.0,0.1,0.0106,0.0078,0.00596,0.00476,0.0035,0.00251,0.00198,0.00174,0.0016,0.00156}),"")</f>
        <v>0</v>
      </c>
      <c r="M54" s="13">
        <f>iferror(if(K54="",G54,K54)*L54,"")</f>
        <v>0</v>
      </c>
      <c r="N54" t="s">
        <v>302</v>
      </c>
      <c r="O54" s="14" t="s">
        <v>269</v>
      </c>
      <c r="P54">
        <v>20693</v>
      </c>
      <c r="R54" s="13">
        <f>iferror(lookup(if(Q54="",G54,Q54),{0,1,100,500,2500,5000,10000,50000,100000},{0.0,0.010588,0.010588,0.00709396,0.0042352,0.00391756,0.00349404,0.00232936,0.0019058399999999998}),"")</f>
        <v>0</v>
      </c>
      <c r="S54" s="13">
        <f>iferror(if(Q54="",G54,Q54)*R54,"")</f>
        <v>0</v>
      </c>
      <c r="T54" t="s">
        <v>345</v>
      </c>
      <c r="U54" s="14" t="s">
        <v>269</v>
      </c>
      <c r="AB54">
        <v>1106</v>
      </c>
      <c r="AD54" s="13">
        <f>iferror(lookup(if(AC54="",G54,AC54),{0,1,50,100,250,500,1000,5000},{0.0,0.094,0.013,0.01,0.007,0.006,0.004,0.003}),"")</f>
        <v>0</v>
      </c>
      <c r="AE54" s="13">
        <f>iferror(if(AC54="",G54,AC54)*AD54,"")</f>
        <v>0</v>
      </c>
      <c r="AF54" t="s">
        <v>405</v>
      </c>
      <c r="AG54" s="14" t="s">
        <v>269</v>
      </c>
      <c r="AM54" s="14" t="s">
        <v>269</v>
      </c>
    </row>
    <row r="55" spans="1:39">
      <c r="A55" t="s">
        <v>171</v>
      </c>
      <c r="B55" t="s">
        <v>172</v>
      </c>
      <c r="D55" t="s">
        <v>11</v>
      </c>
      <c r="F55" t="s">
        <v>173</v>
      </c>
      <c r="G55">
        <f>BoardQty*5</f>
        <v>0</v>
      </c>
      <c r="H5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5" s="13">
        <f>iferror(G55*H55,"")</f>
        <v>0</v>
      </c>
      <c r="J55">
        <v>118516</v>
      </c>
      <c r="L55" s="13">
        <f>iferror(lookup(if(K55="",G55,K55),{0,1,50,100,250,500,1000,5000,10000,30000,50000,100000},{0.0,0.1,0.015,0.011,0.0084,0.00674,0.00496,0.00355,0.00281,0.00247,0.00226,0.00222}),"")</f>
        <v>0</v>
      </c>
      <c r="M55" s="13">
        <f>iferror(if(K55="",G55,K55)*L55,"")</f>
        <v>0</v>
      </c>
      <c r="N55" t="s">
        <v>303</v>
      </c>
      <c r="O55" s="14" t="s">
        <v>269</v>
      </c>
      <c r="P55">
        <v>9951</v>
      </c>
      <c r="R55" s="13">
        <f>iferror(lookup(if(Q55="",G55,Q55),{0,1,10,400,1000,2500,5000},{0.0,0.010588,0.010588,0.00878804,0.00603516,0.00455284,0.0042352}),"")</f>
        <v>0</v>
      </c>
      <c r="S55" s="13">
        <f>iferror(if(Q55="",G55,Q55)*R55,"")</f>
        <v>0</v>
      </c>
      <c r="T55" t="s">
        <v>346</v>
      </c>
      <c r="U55" s="14" t="s">
        <v>269</v>
      </c>
      <c r="AB55">
        <v>11745</v>
      </c>
      <c r="AD55" s="13">
        <f>iferror(lookup(if(AC55="",G55,AC55),{0,1,50,100,250,500,1000,5000},{0.0,0.084,0.016,0.012,0.01,0.007,0.005,0.004}),"")</f>
        <v>0</v>
      </c>
      <c r="AE55" s="13">
        <f>iferror(if(AC55="",G55,AC55)*AD55,"")</f>
        <v>0</v>
      </c>
      <c r="AF55" t="s">
        <v>406</v>
      </c>
      <c r="AG55" s="14" t="s">
        <v>269</v>
      </c>
      <c r="AM55" s="14" t="s">
        <v>269</v>
      </c>
    </row>
    <row r="56" spans="1:39">
      <c r="A56" t="s">
        <v>174</v>
      </c>
      <c r="B56" t="s">
        <v>176</v>
      </c>
      <c r="D56" t="s">
        <v>175</v>
      </c>
      <c r="F56" t="s">
        <v>177</v>
      </c>
      <c r="G56">
        <f>BoardQty*1</f>
        <v>0</v>
      </c>
      <c r="H5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6" s="13">
        <f>iferror(G56*H56,"")</f>
        <v>0</v>
      </c>
      <c r="J56">
        <v>7235</v>
      </c>
      <c r="L56" s="13">
        <f>iferror(lookup(if(K56="",G56,K56),{0,1,10,25,50,100,250,500,600,1000,1200},{0.0,5.22,4.23,3.42,3.204,3.06,2.97,2.88,2.88,2.79,2.79}),"")</f>
        <v>0</v>
      </c>
      <c r="M56" s="13">
        <f>iferror(if(K56="",G56,K56)*L56,"")</f>
        <v>0</v>
      </c>
      <c r="N56" t="s">
        <v>304</v>
      </c>
      <c r="O56" s="14" t="s">
        <v>269</v>
      </c>
    </row>
    <row r="57" spans="1:39">
      <c r="A57" t="s">
        <v>178</v>
      </c>
      <c r="B57" t="s">
        <v>180</v>
      </c>
      <c r="D57" t="s">
        <v>179</v>
      </c>
      <c r="F57" t="s">
        <v>181</v>
      </c>
      <c r="G57">
        <f>BoardQty*1</f>
        <v>0</v>
      </c>
      <c r="H5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7" s="13">
        <f>iferror(G57*H57,"")</f>
        <v>0</v>
      </c>
      <c r="J57">
        <v>1738</v>
      </c>
      <c r="L57" s="13">
        <f>iferror(lookup(if(K57="",G57,K57),{0,1,10,50,100,250,500,1000,2500,5000},{0.0,3.05,2.928,2.562,2.44,2.135,2.074,1.769,1.647,1.586}),"")</f>
        <v>0</v>
      </c>
      <c r="M57" s="13">
        <f>iferror(if(K57="",G57,K57)*L57,"")</f>
        <v>0</v>
      </c>
      <c r="N57" t="s">
        <v>305</v>
      </c>
      <c r="O57" s="14" t="s">
        <v>269</v>
      </c>
      <c r="P57">
        <v>584</v>
      </c>
      <c r="R57" s="13">
        <f>iferror(lookup(if(Q57="",G57,Q57),{0,1,5,20,50,150,500,1500},{0.0,2.742292,2.5940600000000003,2.43524,1.9905439999999999,1.8211359999999999,1.619964,1.556436}),"")</f>
        <v>0</v>
      </c>
      <c r="S57" s="13">
        <f>iferror(if(Q57="",G57,Q57)*R57,"")</f>
        <v>0</v>
      </c>
      <c r="T57" t="s">
        <v>347</v>
      </c>
      <c r="U57" s="14" t="s">
        <v>269</v>
      </c>
      <c r="AB57">
        <v>96</v>
      </c>
      <c r="AD57" s="13">
        <f>iferror(lookup(if(AC57="",G57,AC57),{0,1,25,50,100,200,500,1000,2000},{0.0,2.99,2.74,2.58,2.49,2.17,2.12,1.8,1.68}),"")</f>
        <v>0</v>
      </c>
      <c r="AE57" s="13">
        <f>iferror(if(AC57="",G57,AC57)*AD57,"")</f>
        <v>0</v>
      </c>
      <c r="AF57" t="s">
        <v>407</v>
      </c>
      <c r="AG57" s="14" t="s">
        <v>269</v>
      </c>
      <c r="AM57" s="14" t="s">
        <v>269</v>
      </c>
    </row>
    <row r="58" spans="1:39">
      <c r="A58" t="s">
        <v>182</v>
      </c>
      <c r="B58" t="s">
        <v>183</v>
      </c>
      <c r="D58" t="s">
        <v>55</v>
      </c>
      <c r="F58" t="s">
        <v>184</v>
      </c>
      <c r="G58">
        <f>BoardQty*2</f>
        <v>0</v>
      </c>
      <c r="H5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8" s="13">
        <f>iferror(G58*H58,"")</f>
        <v>0</v>
      </c>
      <c r="O58" s="14" t="s">
        <v>269</v>
      </c>
      <c r="P58">
        <v>5916</v>
      </c>
      <c r="R58" s="13">
        <f>iferror(lookup(if(Q58="",G58,Q58),{0,1,100,500,2500,5000,10000,50000,100000},{0.0,0.24670040000000001,0.24670040000000001,0.1609376,0.10588,0.08999800000000001,0.084704,0.07930411999999999,0.07771592000000001}),"")</f>
        <v>0</v>
      </c>
      <c r="S58" s="13">
        <f>iferror(if(Q58="",G58,Q58)*R58,"")</f>
        <v>0</v>
      </c>
      <c r="T58" t="s">
        <v>348</v>
      </c>
      <c r="U58" s="14" t="s">
        <v>269</v>
      </c>
      <c r="AB58">
        <v>15076</v>
      </c>
      <c r="AD58" s="13">
        <f>iferror(lookup(if(AC58="",G58,AC58),{0,1,50,100,500,1000},{0.0,0.8,0.44,0.33,0.25,0.21}),"")</f>
        <v>0</v>
      </c>
      <c r="AE58" s="13">
        <f>iferror(if(AC58="",G58,AC58)*AD58,"")</f>
        <v>0</v>
      </c>
      <c r="AF58" t="s">
        <v>408</v>
      </c>
      <c r="AG58" s="14" t="s">
        <v>269</v>
      </c>
      <c r="AM58" s="14" t="s">
        <v>269</v>
      </c>
    </row>
    <row r="59" spans="1:39">
      <c r="A59" t="s">
        <v>185</v>
      </c>
      <c r="B59" t="s">
        <v>186</v>
      </c>
      <c r="D59" t="s">
        <v>55</v>
      </c>
      <c r="F59" t="s">
        <v>57</v>
      </c>
      <c r="G59">
        <f>BoardQty*1</f>
        <v>0</v>
      </c>
      <c r="H5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59" s="13">
        <f>iferror(G59*H59,"")</f>
        <v>0</v>
      </c>
      <c r="J59">
        <v>4873</v>
      </c>
      <c r="L59" s="13">
        <f>iferror(lookup(if(K59="",G59,K59),{0,1,10,50,100,250,500,1000,5000,10000,20000,30000,50000,100000},{0.0,0.1,0.019,0.0104,0.0088,0.0072,0.00616,0.0048,0.004,0.00368,0.0032,0.00304,0.00272,0.0022}),"")</f>
        <v>0</v>
      </c>
      <c r="M59" s="13">
        <f>iferror(if(K59="",G59,K59)*L59,"")</f>
        <v>0</v>
      </c>
      <c r="N59" t="s">
        <v>279</v>
      </c>
      <c r="O59" s="14" t="s">
        <v>269</v>
      </c>
      <c r="U59" s="14" t="s">
        <v>269</v>
      </c>
      <c r="AB59">
        <v>2390</v>
      </c>
      <c r="AD59" s="13">
        <f>iferror(lookup(if(AC59="",G59,AC59),{0,1,10,100,250,500,1000,5000},{0.0,0.104,0.072,0.034,0.029,0.024,0.02,0.016}),"")</f>
        <v>0</v>
      </c>
      <c r="AE59" s="13">
        <f>iferror(if(AC59="",G59,AC59)*AD59,"")</f>
        <v>0</v>
      </c>
      <c r="AF59" t="s">
        <v>384</v>
      </c>
      <c r="AG59" s="14" t="s">
        <v>269</v>
      </c>
      <c r="AM59" s="14" t="s">
        <v>269</v>
      </c>
    </row>
    <row r="60" spans="1:39">
      <c r="A60" t="s">
        <v>187</v>
      </c>
      <c r="B60" t="s">
        <v>188</v>
      </c>
      <c r="D60" t="s">
        <v>11</v>
      </c>
      <c r="F60" t="s">
        <v>189</v>
      </c>
      <c r="G60">
        <f>BoardQty*1</f>
        <v>0</v>
      </c>
      <c r="H6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0" s="13">
        <f>iferror(G60*H60,"")</f>
        <v>0</v>
      </c>
      <c r="J60">
        <v>7495</v>
      </c>
      <c r="L60" s="13">
        <f>iferror(lookup(if(K60="",G60,K60),{0,1,10,50,100,250,500,1000,5000,10000,20000,30000,50000,100000},{0.0,0.1,0.072,0.039,0.033,0.027,0.0231,0.018,0.015,0.0126,0.012,0.0114,0.0102,0.00825}),"")</f>
        <v>0</v>
      </c>
      <c r="M60" s="13">
        <f>iferror(if(K60="",G60,K60)*L60,"")</f>
        <v>0</v>
      </c>
      <c r="N60" t="s">
        <v>306</v>
      </c>
      <c r="O60" s="14" t="s">
        <v>269</v>
      </c>
      <c r="AH60">
        <v>2500</v>
      </c>
      <c r="AJ60" s="13">
        <f>iferror(lookup(if(AI60="",G60,AI60),{0,1,500,50000},{0.0,0.028587599999999998,0.028587599999999998,0.0201172}),"")</f>
        <v>0</v>
      </c>
      <c r="AK60" s="13">
        <f>iferror(if(AI60="",G60,AI60)*AJ60,"")</f>
        <v>0</v>
      </c>
      <c r="AL60" t="s">
        <v>438</v>
      </c>
      <c r="AM60" s="14" t="s">
        <v>269</v>
      </c>
    </row>
    <row r="61" spans="1:39">
      <c r="A61" t="s">
        <v>190</v>
      </c>
      <c r="B61" t="s">
        <v>191</v>
      </c>
      <c r="D61" t="s">
        <v>55</v>
      </c>
      <c r="F61" t="s">
        <v>57</v>
      </c>
      <c r="G61">
        <f>BoardQty*15</f>
        <v>0</v>
      </c>
      <c r="H6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1" s="13">
        <f>iferror(G61*H61,"")</f>
        <v>0</v>
      </c>
      <c r="J61">
        <v>4873</v>
      </c>
      <c r="L61" s="13">
        <f>iferror(lookup(if(K61="",G61,K61),{0,1,10,50,100,250,500,1000,5000,10000,20000,30000,50000,100000},{0.0,0.1,0.019,0.0104,0.0088,0.0072,0.00616,0.0048,0.004,0.00368,0.0032,0.00304,0.00272,0.0022}),"")</f>
        <v>0</v>
      </c>
      <c r="M61" s="13">
        <f>iferror(if(K61="",G61,K61)*L61,"")</f>
        <v>0</v>
      </c>
      <c r="N61" t="s">
        <v>279</v>
      </c>
      <c r="O61" s="14" t="s">
        <v>269</v>
      </c>
      <c r="U61" s="14" t="s">
        <v>269</v>
      </c>
      <c r="AB61">
        <v>2390</v>
      </c>
      <c r="AD61" s="13">
        <f>iferror(lookup(if(AC61="",G61,AC61),{0,1,10,100,250,500,1000,5000},{0.0,0.104,0.072,0.034,0.029,0.024,0.02,0.016}),"")</f>
        <v>0</v>
      </c>
      <c r="AE61" s="13">
        <f>iferror(if(AC61="",G61,AC61)*AD61,"")</f>
        <v>0</v>
      </c>
      <c r="AF61" t="s">
        <v>384</v>
      </c>
      <c r="AG61" s="14" t="s">
        <v>269</v>
      </c>
      <c r="AM61" s="14" t="s">
        <v>269</v>
      </c>
    </row>
    <row r="62" spans="1:39">
      <c r="A62" t="s">
        <v>192</v>
      </c>
      <c r="B62" t="s">
        <v>193</v>
      </c>
      <c r="G62">
        <f>BoardQty*6</f>
        <v>0</v>
      </c>
      <c r="H6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2" s="13">
        <f>iferror(G62*H62,"")</f>
        <v>0</v>
      </c>
    </row>
    <row r="63" spans="1:39">
      <c r="A63" t="s">
        <v>194</v>
      </c>
      <c r="B63" t="s">
        <v>195</v>
      </c>
      <c r="D63" t="s">
        <v>11</v>
      </c>
      <c r="F63" t="s">
        <v>196</v>
      </c>
      <c r="G63">
        <f>BoardQty*2</f>
        <v>0</v>
      </c>
      <c r="H6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3" s="13">
        <f>iferror(G63*H63,"")</f>
        <v>0</v>
      </c>
      <c r="J63">
        <v>38820</v>
      </c>
      <c r="L63" s="13">
        <f>iferror(lookup(if(K63="",G63,K63),{0,1,10,25,50,100,250,500,1000,5000,10000,30000,50000,100000},{0.0,0.14,0.128,0.0884,0.0688,0.0491,0.03828,0.03044,0.0216,0.01669,0.01362,0.0125,0.01174,0.01148}),"")</f>
        <v>0</v>
      </c>
      <c r="M63" s="13">
        <f>iferror(if(K63="",G63,K63)*L63,"")</f>
        <v>0</v>
      </c>
      <c r="N63" t="s">
        <v>307</v>
      </c>
      <c r="O63" s="14" t="s">
        <v>269</v>
      </c>
      <c r="P63">
        <v>8827</v>
      </c>
      <c r="R63" s="13">
        <f>iferror(lookup(if(Q63="",G63,Q63),{0,1,100,500,2500,5000,10000,50000,100000},{0.0,0.08184523999999999,0.08184523999999999,0.04679896,0.032399279999999996,0.031764,0.02107012,0.020646599999999998,0.020223079999999997}),"")</f>
        <v>0</v>
      </c>
      <c r="S63" s="13">
        <f>iferror(if(Q63="",G63,Q63)*R63,"")</f>
        <v>0</v>
      </c>
      <c r="T63" t="s">
        <v>349</v>
      </c>
      <c r="U63" s="14" t="s">
        <v>269</v>
      </c>
    </row>
    <row r="64" spans="1:39">
      <c r="A64" t="s">
        <v>197</v>
      </c>
      <c r="B64" t="s">
        <v>83</v>
      </c>
      <c r="D64" t="s">
        <v>11</v>
      </c>
      <c r="F64" t="s">
        <v>84</v>
      </c>
      <c r="G64">
        <f>BoardQty*1</f>
        <v>0</v>
      </c>
      <c r="H6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4" s="13">
        <f>iferror(G64*H64,"")</f>
        <v>0</v>
      </c>
      <c r="J64">
        <v>330389</v>
      </c>
      <c r="L64" s="13">
        <f>iferror(lookup(if(K64="",G64,K64),{0,1,10,25,50,100,250,500,1000,5000,10000,30000,50000},{0.0,0.1,0.032,0.0232,0.0176,0.013,0.00992,0.00792,0.00583,0.00418,0.0033,0.0029,0.00272}),"")</f>
        <v>0</v>
      </c>
      <c r="M64" s="13">
        <f>iferror(if(K64="",G64,K64)*L64,"")</f>
        <v>0</v>
      </c>
      <c r="N64" t="s">
        <v>284</v>
      </c>
      <c r="O64" s="14" t="s">
        <v>269</v>
      </c>
      <c r="P64">
        <v>24658</v>
      </c>
      <c r="R64" s="13">
        <f>iferror(lookup(if(Q64="",G64,Q64),{0,1,10,400,1000,2500,5000},{0.0,0.010588,0.010588,0.00709396,0.005505759999999999,0.00487048,0.0042352}),"")</f>
        <v>0</v>
      </c>
      <c r="S64" s="13">
        <f>iferror(if(Q64="",G64,Q64)*R64,"")</f>
        <v>0</v>
      </c>
      <c r="T64" t="s">
        <v>330</v>
      </c>
      <c r="U64" s="14" t="s">
        <v>269</v>
      </c>
      <c r="AB64">
        <v>8595</v>
      </c>
      <c r="AD64" s="13">
        <f>iferror(lookup(if(AC64="",G64,AC64),{0,1,10,100,1000},{0.0,0.102,0.046,0.027,0.019}),"")</f>
        <v>0</v>
      </c>
      <c r="AE64" s="13">
        <f>iferror(if(AC64="",G64,AC64)*AD64,"")</f>
        <v>0</v>
      </c>
      <c r="AF64" t="s">
        <v>388</v>
      </c>
      <c r="AG64" s="14" t="s">
        <v>269</v>
      </c>
      <c r="AH64">
        <v>200</v>
      </c>
      <c r="AJ64" s="13">
        <f>iferror(lookup(if(AI64="",G64,AI64),{0,1,50,500},{0.0,0.0074116,0.0074116,0.005294}),"")</f>
        <v>0</v>
      </c>
      <c r="AK64" s="13">
        <f>iferror(if(AI64="",G64,AI64)*AJ64,"")</f>
        <v>0</v>
      </c>
      <c r="AL64" t="s">
        <v>421</v>
      </c>
      <c r="AM64" s="14" t="s">
        <v>269</v>
      </c>
    </row>
    <row r="65" spans="1:39">
      <c r="A65" t="s">
        <v>198</v>
      </c>
      <c r="B65" t="s">
        <v>199</v>
      </c>
      <c r="D65" t="s">
        <v>11</v>
      </c>
      <c r="F65" t="s">
        <v>200</v>
      </c>
      <c r="G65">
        <f>BoardQty*4</f>
        <v>0</v>
      </c>
      <c r="H6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5" s="13">
        <f>iferror(G65*H65,"")</f>
        <v>0</v>
      </c>
      <c r="J65">
        <v>160836</v>
      </c>
      <c r="L65" s="13">
        <f>iferror(lookup(if(K65="",G65,K65),{0,1,50,100,250,500,1000,5000,10000,30000,50000,100000},{0.0,0.1,0.0106,0.0078,0.00596,0.00476,0.0035,0.00251,0.00198,0.00174,0.0016,0.00156}),"")</f>
        <v>0</v>
      </c>
      <c r="M65" s="13">
        <f>iferror(if(K65="",G65,K65)*L65,"")</f>
        <v>0</v>
      </c>
      <c r="N65" t="s">
        <v>308</v>
      </c>
      <c r="O65" s="14" t="s">
        <v>269</v>
      </c>
      <c r="P65">
        <v>18066</v>
      </c>
      <c r="R65" s="13">
        <f>iferror(lookup(if(Q65="",G65,Q65),{0,1,100,500,2500,5000,10000,50000,100000},{0.0,0.010588,0.010588,0.00709396,0.0042352,0.00391756,0.00349404,0.00232936,0.0019058399999999998}),"")</f>
        <v>0</v>
      </c>
      <c r="S65" s="13">
        <f>iferror(if(Q65="",G65,Q65)*R65,"")</f>
        <v>0</v>
      </c>
      <c r="T65" t="s">
        <v>350</v>
      </c>
      <c r="U65" s="14" t="s">
        <v>269</v>
      </c>
      <c r="AB65">
        <v>610</v>
      </c>
      <c r="AD65" s="13">
        <f>iferror(lookup(if(AC65="",G65,AC65),{0,1,50,100,250,500,1000,5000},{0.0,0.094,0.013,0.01,0.007,0.006,0.004,0.003}),"")</f>
        <v>0</v>
      </c>
      <c r="AE65" s="13">
        <f>iferror(if(AC65="",G65,AC65)*AD65,"")</f>
        <v>0</v>
      </c>
      <c r="AF65" t="s">
        <v>409</v>
      </c>
      <c r="AG65" s="14" t="s">
        <v>269</v>
      </c>
    </row>
    <row r="66" spans="1:39">
      <c r="A66" t="s">
        <v>201</v>
      </c>
      <c r="B66" t="s">
        <v>186</v>
      </c>
      <c r="D66" t="s">
        <v>11</v>
      </c>
      <c r="F66" t="s">
        <v>57</v>
      </c>
      <c r="G66">
        <f>BoardQty*1</f>
        <v>0</v>
      </c>
      <c r="H6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6" s="13">
        <f>iferror(G66*H66,"")</f>
        <v>0</v>
      </c>
      <c r="J66">
        <v>4873</v>
      </c>
      <c r="L66" s="13">
        <f>iferror(lookup(if(K66="",G66,K66),{0,1,10,50,100,250,500,1000,5000,10000,20000,30000,50000,100000},{0.0,0.1,0.019,0.0104,0.0088,0.0072,0.00616,0.0048,0.004,0.00368,0.0032,0.00304,0.00272,0.0022}),"")</f>
        <v>0</v>
      </c>
      <c r="M66" s="13">
        <f>iferror(if(K66="",G66,K66)*L66,"")</f>
        <v>0</v>
      </c>
      <c r="N66" t="s">
        <v>279</v>
      </c>
      <c r="O66" s="14" t="s">
        <v>269</v>
      </c>
      <c r="U66" s="14" t="s">
        <v>269</v>
      </c>
      <c r="AB66">
        <v>2390</v>
      </c>
      <c r="AD66" s="13">
        <f>iferror(lookup(if(AC66="",G66,AC66),{0,1,10,100,250,500,1000,5000},{0.0,0.104,0.072,0.034,0.029,0.024,0.02,0.016}),"")</f>
        <v>0</v>
      </c>
      <c r="AE66" s="13">
        <f>iferror(if(AC66="",G66,AC66)*AD66,"")</f>
        <v>0</v>
      </c>
      <c r="AF66" t="s">
        <v>384</v>
      </c>
      <c r="AG66" s="14" t="s">
        <v>269</v>
      </c>
      <c r="AM66" s="14" t="s">
        <v>269</v>
      </c>
    </row>
    <row r="67" spans="1:39">
      <c r="A67" t="s">
        <v>202</v>
      </c>
      <c r="B67" t="s">
        <v>203</v>
      </c>
      <c r="D67" t="s">
        <v>179</v>
      </c>
      <c r="F67" t="s">
        <v>181</v>
      </c>
      <c r="G67">
        <f>BoardQty*1</f>
        <v>0</v>
      </c>
      <c r="H6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7" s="13">
        <f>iferror(G67*H67,"")</f>
        <v>0</v>
      </c>
      <c r="J67">
        <v>1738</v>
      </c>
      <c r="L67" s="13">
        <f>iferror(lookup(if(K67="",G67,K67),{0,1,10,50,100,250,500,1000,2500,5000},{0.0,3.05,2.928,2.562,2.44,2.135,2.074,1.769,1.647,1.586}),"")</f>
        <v>0</v>
      </c>
      <c r="M67" s="13">
        <f>iferror(if(K67="",G67,K67)*L67,"")</f>
        <v>0</v>
      </c>
      <c r="N67" t="s">
        <v>305</v>
      </c>
      <c r="O67" s="14" t="s">
        <v>269</v>
      </c>
      <c r="P67">
        <v>584</v>
      </c>
      <c r="R67" s="13">
        <f>iferror(lookup(if(Q67="",G67,Q67),{0,1,5,20,50,150,500,1500},{0.0,2.742292,2.5940600000000003,2.43524,1.9905439999999999,1.8211359999999999,1.619964,1.556436}),"")</f>
        <v>0</v>
      </c>
      <c r="S67" s="13">
        <f>iferror(if(Q67="",G67,Q67)*R67,"")</f>
        <v>0</v>
      </c>
      <c r="T67" t="s">
        <v>347</v>
      </c>
      <c r="U67" s="14" t="s">
        <v>269</v>
      </c>
      <c r="AB67">
        <v>96</v>
      </c>
      <c r="AD67" s="13">
        <f>iferror(lookup(if(AC67="",G67,AC67),{0,1,25,50,100,200,500,1000,2000},{0.0,2.99,2.74,2.58,2.49,2.17,2.12,1.8,1.68}),"")</f>
        <v>0</v>
      </c>
      <c r="AE67" s="13">
        <f>iferror(if(AC67="",G67,AC67)*AD67,"")</f>
        <v>0</v>
      </c>
      <c r="AF67" t="s">
        <v>407</v>
      </c>
      <c r="AG67" s="14" t="s">
        <v>269</v>
      </c>
      <c r="AM67" s="14" t="s">
        <v>269</v>
      </c>
    </row>
    <row r="68" spans="1:39">
      <c r="A68" t="s">
        <v>204</v>
      </c>
      <c r="B68" t="s">
        <v>205</v>
      </c>
      <c r="D68" t="s">
        <v>55</v>
      </c>
      <c r="F68" t="s">
        <v>206</v>
      </c>
      <c r="G68">
        <f>BoardQty*1</f>
        <v>0</v>
      </c>
      <c r="H6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8" s="13">
        <f>iferror(G68*H68,"")</f>
        <v>0</v>
      </c>
      <c r="P68">
        <v>1125</v>
      </c>
      <c r="R68" s="13">
        <f>iferror(lookup(if(Q68="",G68,Q68),{0,1,100,500,2500,5000,10000,50000,100000},{0.0,0.13235,0.13235,0.09560964,0.0719984,0.0629986,0.06236332,0.05601052,0.05399879999999999}),"")</f>
        <v>0</v>
      </c>
      <c r="S68" s="13">
        <f>iferror(if(Q68="",G68,Q68)*R68,"")</f>
        <v>0</v>
      </c>
      <c r="T68" t="s">
        <v>351</v>
      </c>
      <c r="U68" s="14" t="s">
        <v>269</v>
      </c>
      <c r="AG68" s="14" t="s">
        <v>269</v>
      </c>
      <c r="AM68" s="14" t="s">
        <v>269</v>
      </c>
    </row>
    <row r="69" spans="1:39">
      <c r="A69" t="s">
        <v>207</v>
      </c>
      <c r="B69" t="s">
        <v>209</v>
      </c>
      <c r="D69" t="s">
        <v>208</v>
      </c>
      <c r="F69" t="s">
        <v>209</v>
      </c>
      <c r="G69">
        <f>BoardQty*1</f>
        <v>0</v>
      </c>
      <c r="H6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69" s="13">
        <f>iferror(G69*H69,"")</f>
        <v>0</v>
      </c>
      <c r="J69">
        <v>1073</v>
      </c>
      <c r="L69" s="13">
        <f>iferror(lookup(if(K69="",G69,K69),{0,1,25,100},{0.0,7.61,6.3448,5.768}),"")</f>
        <v>0</v>
      </c>
      <c r="M69" s="13">
        <f>iferror(if(K69="",G69,K69)*L69,"")</f>
        <v>0</v>
      </c>
      <c r="N69" t="s">
        <v>309</v>
      </c>
      <c r="O69" s="14" t="s">
        <v>269</v>
      </c>
      <c r="P69">
        <v>2</v>
      </c>
      <c r="R69" s="13">
        <f>iferror(lookup(if(Q69="",G69,Q69),{0,1,25,100},{0.0,7.72924,6.437504,6.24692}),"")</f>
        <v>0</v>
      </c>
      <c r="S69" s="13">
        <f>iferror(if(Q69="",G69,Q69)*R69,"")</f>
        <v>0</v>
      </c>
      <c r="T69" t="s">
        <v>352</v>
      </c>
      <c r="U69" s="14" t="s">
        <v>269</v>
      </c>
      <c r="AB69">
        <v>2</v>
      </c>
      <c r="AD69" s="13">
        <f>iferror(lookup(if(AC69="",G69,AC69),{0,1,25,100},{0.0,7.39,6.16,5.6}),"")</f>
        <v>0</v>
      </c>
      <c r="AE69" s="13">
        <f>iferror(if(AC69="",G69,AC69)*AD69,"")</f>
        <v>0</v>
      </c>
      <c r="AF69" t="s">
        <v>410</v>
      </c>
      <c r="AG69" s="14" t="s">
        <v>269</v>
      </c>
      <c r="AH69">
        <v>9</v>
      </c>
      <c r="AJ69" s="13">
        <f>iferror(lookup(if(AI69="",G69,AI69),{0,1,10},{0.0,7.718652,6.808083999999999}),"")</f>
        <v>0</v>
      </c>
      <c r="AK69" s="13">
        <f>iferror(if(AI69="",G69,AI69)*AJ69,"")</f>
        <v>0</v>
      </c>
      <c r="AL69" t="s">
        <v>439</v>
      </c>
      <c r="AM69" s="14" t="s">
        <v>269</v>
      </c>
    </row>
    <row r="70" spans="1:39">
      <c r="A70" t="s">
        <v>210</v>
      </c>
      <c r="B70" t="s">
        <v>212</v>
      </c>
      <c r="D70" t="s">
        <v>211</v>
      </c>
      <c r="F70" t="s">
        <v>213</v>
      </c>
      <c r="G70">
        <f>BoardQty*1</f>
        <v>0</v>
      </c>
      <c r="H7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0" s="13">
        <f>iferror(G70*H70,"")</f>
        <v>0</v>
      </c>
      <c r="J70">
        <v>9049</v>
      </c>
      <c r="L70" s="13">
        <f>iferror(lookup(if(K70="",G70,K70),{0,1,10,100,500,1000,3500},{0.0,1.65,1.477,1.1518,0.95256,0.6075,0.6075}),"")</f>
        <v>0</v>
      </c>
      <c r="M70" s="13">
        <f>iferror(if(K70="",G70,K70)*L70,"")</f>
        <v>0</v>
      </c>
      <c r="N70" t="s">
        <v>310</v>
      </c>
      <c r="O70" s="14" t="s">
        <v>269</v>
      </c>
      <c r="P70">
        <v>2000</v>
      </c>
      <c r="R70" s="13">
        <f>iferror(lookup(if(Q70="",G70,Q70),{0,1,1000,3000,5000},{0.0,0.6257507999999999,0.6257507999999999,0.6246919999999999,0.6236332}),"")</f>
        <v>0</v>
      </c>
      <c r="S70" s="13">
        <f>iferror(if(Q70="",G70,Q70)*R70,"")</f>
        <v>0</v>
      </c>
      <c r="T70" t="s">
        <v>353</v>
      </c>
      <c r="U70" s="14" t="s">
        <v>269</v>
      </c>
      <c r="AB70">
        <v>741</v>
      </c>
      <c r="AD70" s="13">
        <f>iferror(lookup(if(AC70="",G70,AC70),{0,1,10,25,50,100,250,500},{0.0,1.6,1.43,1.33,1.19,1.12,1.05,0.924}),"")</f>
        <v>0</v>
      </c>
      <c r="AE70" s="13">
        <f>iferror(if(AC70="",G70,AC70)*AD70,"")</f>
        <v>0</v>
      </c>
      <c r="AF70" t="s">
        <v>411</v>
      </c>
      <c r="AG70" s="14" t="s">
        <v>269</v>
      </c>
      <c r="AH70">
        <v>15</v>
      </c>
      <c r="AJ70" s="13">
        <f>iferror(lookup(if(AI70="",G70,AI70),{0,1,5,25},{0.0,0.8173935999999999,0.8173935999999999,0.7941}),"")</f>
        <v>0</v>
      </c>
      <c r="AK70" s="13">
        <f>iferror(if(AI70="",G70,AI70)*AJ70,"")</f>
        <v>0</v>
      </c>
      <c r="AL70" t="s">
        <v>440</v>
      </c>
      <c r="AM70" s="14" t="s">
        <v>269</v>
      </c>
    </row>
    <row r="71" spans="1:39">
      <c r="A71" t="s">
        <v>214</v>
      </c>
      <c r="B71" t="s">
        <v>215</v>
      </c>
      <c r="D71" t="s">
        <v>96</v>
      </c>
      <c r="F71" t="s">
        <v>215</v>
      </c>
      <c r="G71">
        <f>BoardQty*2</f>
        <v>0</v>
      </c>
      <c r="H7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1" s="13">
        <f>iferror(G71*H71,"")</f>
        <v>0</v>
      </c>
      <c r="J71">
        <v>49382</v>
      </c>
      <c r="L71" s="13">
        <f>iferror(lookup(if(K71="",G71,K71),{0,1,10,25,100,250,500,1000,3000,6000,15000,30000,75000},{0.0,0.4,0.311,0.2624,0.2137,0.17704,0.14652,0.10989,0.10692,0.10098,0.09207,0.08613,0.07722}),"")</f>
        <v>0</v>
      </c>
      <c r="M71" s="13">
        <f>iferror(if(K71="",G71,K71)*L71,"")</f>
        <v>0</v>
      </c>
      <c r="N71" t="s">
        <v>311</v>
      </c>
      <c r="O71" s="14" t="s">
        <v>269</v>
      </c>
      <c r="P71">
        <v>10613</v>
      </c>
      <c r="R71" s="13">
        <f>iferror(lookup(if(Q71="",G71,Q71),{0,1,25,100,250,500,2000,5000,20000},{0.0,0.36952119999999994,0.3504628,0.19058399999999998,0.18528999999999998,0.11540919999999999,0.09592727999999999,0.08724512,0.08226876}),"")</f>
        <v>0</v>
      </c>
      <c r="S71" s="13">
        <f>iferror(if(Q71="",G71,Q71)*R71,"")</f>
        <v>0</v>
      </c>
      <c r="T71" t="s">
        <v>354</v>
      </c>
      <c r="U71" s="14" t="s">
        <v>269</v>
      </c>
      <c r="AM71" s="14" t="s">
        <v>269</v>
      </c>
    </row>
    <row r="72" spans="1:39">
      <c r="A72" t="s">
        <v>216</v>
      </c>
      <c r="B72" t="s">
        <v>218</v>
      </c>
      <c r="D72" t="s">
        <v>217</v>
      </c>
      <c r="F72" t="s">
        <v>219</v>
      </c>
      <c r="G72">
        <f>BoardQty*2</f>
        <v>0</v>
      </c>
      <c r="H7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2" s="13">
        <f>iferror(G72*H72,"")</f>
        <v>0</v>
      </c>
      <c r="O72" s="14" t="s">
        <v>269</v>
      </c>
      <c r="AG72" s="14" t="s">
        <v>269</v>
      </c>
      <c r="AM72" s="14" t="s">
        <v>269</v>
      </c>
    </row>
    <row r="73" spans="1:39">
      <c r="A73" t="s">
        <v>220</v>
      </c>
      <c r="B73" t="s">
        <v>108</v>
      </c>
      <c r="D73" t="s">
        <v>221</v>
      </c>
      <c r="F73" t="s">
        <v>222</v>
      </c>
      <c r="G73">
        <f>BoardQty*1</f>
        <v>0</v>
      </c>
      <c r="H7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3" s="13">
        <f>iferror(G73*H73,"")</f>
        <v>0</v>
      </c>
    </row>
    <row r="74" spans="1:39">
      <c r="A74" t="s">
        <v>223</v>
      </c>
      <c r="B74" t="s">
        <v>224</v>
      </c>
      <c r="D74" t="s">
        <v>55</v>
      </c>
      <c r="F74" t="s">
        <v>225</v>
      </c>
      <c r="G74">
        <f>BoardQty*4</f>
        <v>0</v>
      </c>
      <c r="H7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4" s="13">
        <f>iferror(G74*H74,"")</f>
        <v>0</v>
      </c>
      <c r="J74">
        <v>1413352</v>
      </c>
      <c r="L74" s="13">
        <f>iferror(lookup(if(K74="",G74,K74),{0,1,10,50,100,250,500,1000,5000,10000,20000,30000,50000,100000},{0.0,0.1,0.012,0.0066,0.0055,0.00452,0.00386,0.003,0.0025,0.0021,0.002,0.0019,0.0017,0.00138}),"")</f>
        <v>0</v>
      </c>
      <c r="M74" s="13">
        <f>iferror(if(K74="",G74,K74)*L74,"")</f>
        <v>0</v>
      </c>
      <c r="N74" t="s">
        <v>312</v>
      </c>
      <c r="O74" s="14" t="s">
        <v>269</v>
      </c>
      <c r="P74">
        <v>24240</v>
      </c>
      <c r="R74" s="13">
        <f>iferror(lookup(if(Q74="",G74,Q74),{0,1,100,500,2500,5000,10000,50000,100000},{0.0,0.00730572,0.00730572,0.00571752,0.00444696,0.00402344,0.0037058,0.0030705199999999998,0.00285876}),"")</f>
        <v>0</v>
      </c>
      <c r="S74" s="13">
        <f>iferror(if(Q74="",G74,Q74)*R74,"")</f>
        <v>0</v>
      </c>
      <c r="T74" t="s">
        <v>355</v>
      </c>
      <c r="U74" s="14" t="s">
        <v>269</v>
      </c>
      <c r="AB74">
        <v>19780</v>
      </c>
      <c r="AD74" s="13">
        <f>iferror(lookup(if(AC74="",G74,AC74),{0,1,250,500,1000,5000},{0.0,0.01,0.007,0.007,0.006,0.006}),"")</f>
        <v>0</v>
      </c>
      <c r="AE74" s="13">
        <f>iferror(if(AC74="",G74,AC74)*AD74,"")</f>
        <v>0</v>
      </c>
      <c r="AF74" t="s">
        <v>412</v>
      </c>
      <c r="AG74" s="14" t="s">
        <v>269</v>
      </c>
      <c r="AH74">
        <v>1000</v>
      </c>
      <c r="AJ74" s="13">
        <f>iferror(lookup(if(AI74="",G74,AI74),{0,1,1000,5000},{0.0,0.005294,0.005294,0.0042352}),"")</f>
        <v>0</v>
      </c>
      <c r="AK74" s="13">
        <f>iferror(if(AI74="",G74,AI74)*AJ74,"")</f>
        <v>0</v>
      </c>
      <c r="AL74" t="s">
        <v>441</v>
      </c>
      <c r="AM74" s="14" t="s">
        <v>269</v>
      </c>
    </row>
    <row r="75" spans="1:39">
      <c r="A75" t="s">
        <v>226</v>
      </c>
      <c r="B75" t="s">
        <v>112</v>
      </c>
      <c r="D75" t="s">
        <v>111</v>
      </c>
      <c r="F75" t="s">
        <v>113</v>
      </c>
      <c r="G75">
        <f>BoardQty*2</f>
        <v>0</v>
      </c>
      <c r="H7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5" s="13">
        <f>iferror(G75*H75,"")</f>
        <v>0</v>
      </c>
      <c r="J75">
        <v>231192</v>
      </c>
      <c r="L75" s="13">
        <f>iferror(lookup(if(K75="",G75,K75),{0,1,10,100,500,1000,3000,6000,15000,30000,75000,150000},{0.0,0.3,0.244,0.1292,0.08498,0.05778,0.0506,0.044,0.0374,0.0352,0.033,0.0286}),"")</f>
        <v>0</v>
      </c>
      <c r="M75" s="13">
        <f>iferror(if(K75="",G75,K75)*L75,"")</f>
        <v>0</v>
      </c>
      <c r="N75" t="s">
        <v>289</v>
      </c>
      <c r="O75" s="14" t="s">
        <v>269</v>
      </c>
      <c r="P75">
        <v>927</v>
      </c>
      <c r="R75" s="13">
        <f>iferror(lookup(if(Q75="",G75,Q75),{0,1,100,250,500,1000},{0.0,0.06977492,0.06977492,0.06384564,0.059928079999999995,0.04214024}),"")</f>
        <v>0</v>
      </c>
      <c r="S75" s="13">
        <f>iferror(if(Q75="",G75,Q75)*R75,"")</f>
        <v>0</v>
      </c>
      <c r="T75" t="s">
        <v>333</v>
      </c>
      <c r="U75" s="14" t="s">
        <v>269</v>
      </c>
      <c r="AB75">
        <v>767</v>
      </c>
      <c r="AD75" s="13">
        <f>iferror(lookup(if(AC75="",G75,AC75),{0,1,250,500,1000,5000},{0.0,0.094,0.071,0.063,0.057,0.052}),"")</f>
        <v>0</v>
      </c>
      <c r="AE75" s="13">
        <f>iferror(if(AC75="",G75,AC75)*AD75,"")</f>
        <v>0</v>
      </c>
      <c r="AF75" t="s">
        <v>392</v>
      </c>
      <c r="AG75" s="14" t="s">
        <v>269</v>
      </c>
      <c r="AH75">
        <v>4700</v>
      </c>
      <c r="AJ75" s="13">
        <f>iferror(lookup(if(AI75="",G75,AI75),{0,1,100,500},{0.0,0.1281148,0.1281148,0.121762}),"")</f>
        <v>0</v>
      </c>
      <c r="AK75" s="13">
        <f>iferror(if(AI75="",G75,AI75)*AJ75,"")</f>
        <v>0</v>
      </c>
      <c r="AL75" t="s">
        <v>426</v>
      </c>
      <c r="AM75" s="14" t="s">
        <v>269</v>
      </c>
    </row>
    <row r="76" spans="1:39">
      <c r="A76" t="s">
        <v>227</v>
      </c>
      <c r="B76" t="s">
        <v>228</v>
      </c>
      <c r="D76" t="s">
        <v>11</v>
      </c>
      <c r="F76" t="s">
        <v>229</v>
      </c>
      <c r="G76">
        <f>BoardQty*4</f>
        <v>0</v>
      </c>
      <c r="H7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6" s="13">
        <f>iferror(G76*H76,"")</f>
        <v>0</v>
      </c>
      <c r="J76">
        <v>457782</v>
      </c>
      <c r="L76" s="13">
        <f>iferror(lookup(if(K76="",G76,K76),{0,1,50,100,250,500,1000,5000,10000,30000,50000,100000},{0.0,0.1,0.015,0.011,0.0084,0.00674,0.00496,0.00355,0.00281,0.00247,0.00226,0.00222}),"")</f>
        <v>0</v>
      </c>
      <c r="M76" s="13">
        <f>iferror(if(K76="",G76,K76)*L76,"")</f>
        <v>0</v>
      </c>
      <c r="N76" t="s">
        <v>313</v>
      </c>
      <c r="O76" s="14" t="s">
        <v>269</v>
      </c>
      <c r="P76">
        <v>25580</v>
      </c>
      <c r="R76" s="13">
        <f>iferror(lookup(if(Q76="",G76,Q76),{0,1,100,500,2500,5000,10000,50000,100000},{0.0,0.010588,0.010588,0.00709396,0.00455284,0.0042352,0.00349404,0.00232936,0.0019058399999999998}),"")</f>
        <v>0</v>
      </c>
      <c r="S76" s="13">
        <f>iferror(if(Q76="",G76,Q76)*R76,"")</f>
        <v>0</v>
      </c>
      <c r="T76" t="s">
        <v>356</v>
      </c>
      <c r="U76" s="14" t="s">
        <v>269</v>
      </c>
      <c r="AB76">
        <v>10803</v>
      </c>
      <c r="AD76" s="13">
        <f>iferror(lookup(if(AC76="",G76,AC76),{0,1,50,100,250,500,1000,5000},{0.0,0.084,0.016,0.012,0.01,0.007,0.005,0.004}),"")</f>
        <v>0</v>
      </c>
      <c r="AE76" s="13">
        <f>iferror(if(AC76="",G76,AC76)*AD76,"")</f>
        <v>0</v>
      </c>
      <c r="AF76" t="s">
        <v>413</v>
      </c>
      <c r="AG76" s="14" t="s">
        <v>269</v>
      </c>
      <c r="AH76">
        <v>1</v>
      </c>
      <c r="AJ76" s="13">
        <f>iferror(lookup(if(AI76="",G76,AI76),{0,1,2,3,4,5},{0.0,32.716919999999995,25.78178,20.583072,17.68196,17.014916}),"")</f>
        <v>0</v>
      </c>
      <c r="AK76" s="13">
        <f>iferror(if(AI76="",G76,AI76)*AJ76,"")</f>
        <v>0</v>
      </c>
      <c r="AL76" t="s">
        <v>442</v>
      </c>
      <c r="AM76" s="14" t="s">
        <v>269</v>
      </c>
    </row>
    <row r="77" spans="1:39">
      <c r="A77" t="s">
        <v>230</v>
      </c>
      <c r="B77" t="s">
        <v>231</v>
      </c>
      <c r="D77" t="s">
        <v>59</v>
      </c>
      <c r="F77" t="s">
        <v>232</v>
      </c>
      <c r="G77">
        <f>BoardQty*1</f>
        <v>0</v>
      </c>
      <c r="H7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7" s="13">
        <f>iferror(G77*H77,"")</f>
        <v>0</v>
      </c>
    </row>
    <row r="78" spans="1:39">
      <c r="A78" t="s">
        <v>233</v>
      </c>
      <c r="B78" t="s">
        <v>235</v>
      </c>
      <c r="D78" t="s">
        <v>234</v>
      </c>
      <c r="F78" t="s">
        <v>236</v>
      </c>
      <c r="G78">
        <f>BoardQty*1</f>
        <v>0</v>
      </c>
      <c r="H78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8" s="13">
        <f>iferror(G78*H78,"")</f>
        <v>0</v>
      </c>
      <c r="J78">
        <v>1182</v>
      </c>
      <c r="L78" s="13">
        <f>iferror(lookup(if(K78="",G78,K78),{0,1,10,25,50,100,250,500,1000,2500},{0.0,0.81,0.504,0.4316,0.3878,0.3797,0.32316,0.307,0.27469,0.24238}),"")</f>
        <v>0</v>
      </c>
      <c r="M78" s="13">
        <f>iferror(if(K78="",G78,K78)*L78,"")</f>
        <v>0</v>
      </c>
      <c r="N78" t="s">
        <v>314</v>
      </c>
      <c r="O78" s="14" t="s">
        <v>269</v>
      </c>
      <c r="U78" s="14" t="s">
        <v>269</v>
      </c>
    </row>
    <row r="79" spans="1:39">
      <c r="A79" t="s">
        <v>237</v>
      </c>
      <c r="B79" t="s">
        <v>238</v>
      </c>
      <c r="D79" t="s">
        <v>59</v>
      </c>
      <c r="F79" t="s">
        <v>61</v>
      </c>
      <c r="G79">
        <f>BoardQty*1</f>
        <v>0</v>
      </c>
      <c r="H79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79" s="13">
        <f>iferror(G79*H79,"")</f>
        <v>0</v>
      </c>
    </row>
    <row r="80" spans="1:39">
      <c r="A80" t="s">
        <v>239</v>
      </c>
      <c r="B80" t="s">
        <v>241</v>
      </c>
      <c r="D80" t="s">
        <v>240</v>
      </c>
      <c r="F80" t="s">
        <v>242</v>
      </c>
      <c r="G80">
        <f>BoardQty*1</f>
        <v>0</v>
      </c>
      <c r="H80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0" s="13">
        <f>iferror(G80*H80,"")</f>
        <v>0</v>
      </c>
      <c r="J80">
        <v>83137</v>
      </c>
      <c r="L80" s="13">
        <f>iferror(lookup(if(K80="",G80,K80),{0,1,10,100,500,1000,3000,6000,15000,30000,75000,150000},{0.0,0.38,0.311,0.165,0.10852,0.0738,0.06463,0.0562,0.04777,0.04496,0.04215,0.03653}),"")</f>
        <v>0</v>
      </c>
      <c r="M80" s="13">
        <f>iferror(if(K80="",G80,K80)*L80,"")</f>
        <v>0</v>
      </c>
      <c r="N80" t="s">
        <v>315</v>
      </c>
      <c r="O80" s="14" t="s">
        <v>269</v>
      </c>
      <c r="P80">
        <v>1565</v>
      </c>
      <c r="R80" s="13">
        <f>iferror(lookup(if(Q80="",G80,Q80),{0,1,100,250,500,1000},{0.0,0.09391556,0.09391556,0.08703335999999999,0.07453952,0.04754012}),"")</f>
        <v>0</v>
      </c>
      <c r="S80" s="13">
        <f>iferror(if(Q80="",G80,Q80)*R80,"")</f>
        <v>0</v>
      </c>
      <c r="T80" t="s">
        <v>357</v>
      </c>
      <c r="U80" s="14" t="s">
        <v>269</v>
      </c>
      <c r="AB80">
        <v>1565</v>
      </c>
      <c r="AD80" s="13">
        <f>iferror(lookup(if(AC80="",G80,AC80),{0,1,250,500,1000,5000},{0.0,0.128,0.097,0.086,0.078,0.07}),"")</f>
        <v>0</v>
      </c>
      <c r="AE80" s="13">
        <f>iferror(if(AC80="",G80,AC80)*AD80,"")</f>
        <v>0</v>
      </c>
      <c r="AF80" t="s">
        <v>414</v>
      </c>
      <c r="AG80" s="14" t="s">
        <v>269</v>
      </c>
      <c r="AH80">
        <v>1600</v>
      </c>
      <c r="AJ80" s="13">
        <f>iferror(lookup(if(AI80="",G80,AI80),{0,1,100,500},{0.0,0.1016448,0.1016448,0.0804688}),"")</f>
        <v>0</v>
      </c>
      <c r="AK80" s="13">
        <f>iferror(if(AI80="",G80,AI80)*AJ80,"")</f>
        <v>0</v>
      </c>
      <c r="AL80" t="s">
        <v>443</v>
      </c>
      <c r="AM80" s="14" t="s">
        <v>269</v>
      </c>
    </row>
    <row r="81" spans="1:39">
      <c r="A81" t="s">
        <v>243</v>
      </c>
      <c r="B81" t="s">
        <v>245</v>
      </c>
      <c r="D81" t="s">
        <v>244</v>
      </c>
      <c r="F81" t="s">
        <v>246</v>
      </c>
      <c r="G81">
        <f>BoardQty*2</f>
        <v>0</v>
      </c>
      <c r="H81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1" s="13">
        <f>iferror(G81*H81,"")</f>
        <v>0</v>
      </c>
      <c r="J81">
        <v>550</v>
      </c>
      <c r="L81" s="13">
        <f>iferror(lookup(if(K81="",G81,K81),{0,1,10,25,50,100,250,700,1400,3500,7000,17500},{0.0,1.44,1.335,1.232,1.0268,0.9651,0.86248,0.66006,0.58672,0.56839,0.55005,0.53171}),"")</f>
        <v>0</v>
      </c>
      <c r="M81" s="13">
        <f>iferror(if(K81="",G81,K81)*L81,"")</f>
        <v>0</v>
      </c>
      <c r="N81" t="s">
        <v>316</v>
      </c>
      <c r="O81" s="14" t="s">
        <v>269</v>
      </c>
      <c r="AG81" s="14" t="s">
        <v>269</v>
      </c>
    </row>
    <row r="82" spans="1:39">
      <c r="A82" t="s">
        <v>247</v>
      </c>
      <c r="B82" t="s">
        <v>191</v>
      </c>
      <c r="D82" t="s">
        <v>11</v>
      </c>
      <c r="F82" t="s">
        <v>57</v>
      </c>
      <c r="G82">
        <f>BoardQty*2</f>
        <v>0</v>
      </c>
      <c r="H82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2" s="13">
        <f>iferror(G82*H82,"")</f>
        <v>0</v>
      </c>
      <c r="J82">
        <v>4873</v>
      </c>
      <c r="L82" s="13">
        <f>iferror(lookup(if(K82="",G82,K82),{0,1,10,50,100,250,500,1000,5000,10000,20000,30000,50000,100000},{0.0,0.1,0.019,0.0104,0.0088,0.0072,0.00616,0.0048,0.004,0.00368,0.0032,0.00304,0.00272,0.0022}),"")</f>
        <v>0</v>
      </c>
      <c r="M82" s="13">
        <f>iferror(if(K82="",G82,K82)*L82,"")</f>
        <v>0</v>
      </c>
      <c r="N82" t="s">
        <v>279</v>
      </c>
      <c r="O82" s="14" t="s">
        <v>269</v>
      </c>
      <c r="U82" s="14" t="s">
        <v>269</v>
      </c>
      <c r="AB82">
        <v>2390</v>
      </c>
      <c r="AD82" s="13">
        <f>iferror(lookup(if(AC82="",G82,AC82),{0,1,10,100,250,500,1000,5000},{0.0,0.104,0.072,0.034,0.029,0.024,0.02,0.016}),"")</f>
        <v>0</v>
      </c>
      <c r="AE82" s="13">
        <f>iferror(if(AC82="",G82,AC82)*AD82,"")</f>
        <v>0</v>
      </c>
      <c r="AF82" t="s">
        <v>384</v>
      </c>
      <c r="AG82" s="14" t="s">
        <v>269</v>
      </c>
      <c r="AM82" s="14" t="s">
        <v>269</v>
      </c>
    </row>
    <row r="83" spans="1:39">
      <c r="A83" t="s">
        <v>248</v>
      </c>
      <c r="B83" t="s">
        <v>249</v>
      </c>
      <c r="D83" t="s">
        <v>55</v>
      </c>
      <c r="F83" t="s">
        <v>13</v>
      </c>
      <c r="G83">
        <f>BoardQty*1</f>
        <v>0</v>
      </c>
      <c r="H83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3" s="13">
        <f>iferror(G83*H83,"")</f>
        <v>0</v>
      </c>
    </row>
    <row r="84" spans="1:39">
      <c r="A84" t="s">
        <v>250</v>
      </c>
      <c r="B84" t="s">
        <v>52</v>
      </c>
      <c r="D84" t="s">
        <v>11</v>
      </c>
      <c r="F84" t="s">
        <v>53</v>
      </c>
      <c r="G84">
        <f>BoardQty*6</f>
        <v>0</v>
      </c>
      <c r="H84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4" s="13">
        <f>iferror(G84*H84,"")</f>
        <v>0</v>
      </c>
      <c r="J84">
        <v>4213026</v>
      </c>
      <c r="L84" s="13">
        <f>iferror(lookup(if(K84="",G84,K84),{0,1,50,100,250,500,1000,5000,10000,30000,50000,100000},{0.0,0.1,0.0106,0.0078,0.00596,0.00476,0.0035,0.00251,0.00198,0.00174,0.0016,0.00156}),"")</f>
        <v>0</v>
      </c>
      <c r="M84" s="13">
        <f>iferror(if(K84="",G84,K84)*L84,"")</f>
        <v>0</v>
      </c>
      <c r="N84" t="s">
        <v>278</v>
      </c>
      <c r="O84" s="14" t="s">
        <v>269</v>
      </c>
      <c r="P84">
        <v>55245</v>
      </c>
      <c r="R84" s="13">
        <f>iferror(lookup(if(Q84="",G84,Q84),{0,1,100,500,2500,5000,10000,50000,100000},{0.0,0.010588,0.010588,0.00709396,0.0042352,0.00391756,0.00349404,0.00232936,0.0019058399999999998}),"")</f>
        <v>0</v>
      </c>
      <c r="S84" s="13">
        <f>iferror(if(Q84="",G84,Q84)*R84,"")</f>
        <v>0</v>
      </c>
      <c r="T84" t="s">
        <v>325</v>
      </c>
      <c r="U84" s="14" t="s">
        <v>269</v>
      </c>
      <c r="AB84">
        <v>3111</v>
      </c>
      <c r="AD84" s="13">
        <f>iferror(lookup(if(AC84="",G84,AC84),{0,1,50,100,250,500,1000,5000},{0.0,0.094,0.013,0.01,0.007,0.006,0.004,0.003}),"")</f>
        <v>0</v>
      </c>
      <c r="AE84" s="13">
        <f>iferror(if(AC84="",G84,AC84)*AD84,"")</f>
        <v>0</v>
      </c>
      <c r="AF84" t="s">
        <v>383</v>
      </c>
      <c r="AG84" s="14" t="s">
        <v>269</v>
      </c>
      <c r="AM84" s="14" t="s">
        <v>269</v>
      </c>
    </row>
    <row r="85" spans="1:39">
      <c r="A85" t="s">
        <v>251</v>
      </c>
      <c r="B85" t="s">
        <v>253</v>
      </c>
      <c r="D85" t="s">
        <v>252</v>
      </c>
      <c r="F85" t="s">
        <v>13</v>
      </c>
      <c r="G85">
        <f>BoardQty*7</f>
        <v>0</v>
      </c>
      <c r="H85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5" s="13">
        <f>iferror(G85*H85,"")</f>
        <v>0</v>
      </c>
    </row>
    <row r="86" spans="1:39">
      <c r="A86" t="s">
        <v>254</v>
      </c>
      <c r="B86" t="s">
        <v>255</v>
      </c>
      <c r="D86" t="s">
        <v>240</v>
      </c>
      <c r="F86" t="s">
        <v>256</v>
      </c>
      <c r="G86">
        <f>BoardQty*1</f>
        <v>0</v>
      </c>
      <c r="H86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6" s="13">
        <f>iferror(G86*H86,"")</f>
        <v>0</v>
      </c>
      <c r="J86">
        <v>3630</v>
      </c>
      <c r="L86" s="13">
        <f>iferror(lookup(if(K86="",G86,K86),{0,1,10,100,500,1000,3000,6000,15000,30000,75000},{0.0,0.39,0.338,0.2524,0.19828,0.15322,0.14438,0.13563,0.12688,0.11638,0.112}),"")</f>
        <v>0</v>
      </c>
      <c r="M86" s="13">
        <f>iferror(if(K86="",G86,K86)*L86,"")</f>
        <v>0</v>
      </c>
      <c r="N86" t="s">
        <v>317</v>
      </c>
      <c r="O86" s="14" t="s">
        <v>269</v>
      </c>
      <c r="AH86">
        <v>1900</v>
      </c>
      <c r="AJ86" s="13">
        <f>iferror(lookup(if(AI86="",G86,AI86),{0,1,50,250},{0.0,0.3186988,0.3186988,0.18423119999999998}),"")</f>
        <v>0</v>
      </c>
      <c r="AK86" s="13">
        <f>iferror(if(AI86="",G86,AI86)*AJ86,"")</f>
        <v>0</v>
      </c>
      <c r="AL86" t="s">
        <v>444</v>
      </c>
      <c r="AM86" s="14" t="s">
        <v>269</v>
      </c>
    </row>
    <row r="87" spans="1:39">
      <c r="A87" t="s">
        <v>257</v>
      </c>
      <c r="B87" t="s">
        <v>259</v>
      </c>
      <c r="D87" t="s">
        <v>258</v>
      </c>
      <c r="F87" t="s">
        <v>260</v>
      </c>
      <c r="G87">
        <f>BoardQty*4</f>
        <v>0</v>
      </c>
      <c r="H87" s="13">
        <f>MINA(INDIRECT(ADDRESS(ROW(),COLUMN(newark_part_data)+2)),INDIRECT(ADDRESS(ROW(),COLUMN(farnell_part_data)+2)),INDIRECT(ADDRESS(ROW(),COLUMN(mouser_part_data)+2)),INDIRECT(ADDRESS(ROW(),COLUMN(digikey_part_data)+2)),INDIRECT(ADDRESS(ROW(),COLUMN(rs_part_data)+2)))</f>
        <v>0</v>
      </c>
      <c r="I87" s="13">
        <f>iferror(G87*H87,"")</f>
        <v>0</v>
      </c>
      <c r="J87">
        <v>2409021</v>
      </c>
      <c r="L87" s="13">
        <f>iferror(lookup(if(K87="",G87,K87),{0,1,10,50,100,250,500,1000,3000,6000,9000,15000,30000,75000,150000},{0.0,0.24,0.2,0.1126,0.1,0.075,0.06626,0.05875,0.05,0.04625,0.04375,0.0415,0.04,0.0375,0.03313}),"")</f>
        <v>0</v>
      </c>
      <c r="M87" s="13">
        <f>iferror(if(K87="",G87,K87)*L87,"")</f>
        <v>0</v>
      </c>
      <c r="N87" t="s">
        <v>318</v>
      </c>
      <c r="O87" s="14" t="s">
        <v>269</v>
      </c>
      <c r="P87">
        <v>42516</v>
      </c>
      <c r="R87" s="13">
        <f>iferror(lookup(if(Q87="",G87,Q87),{0,1,50,250,500,1500,3000,15000,30000},{0.0,0.1556436,0.1556436,0.1281148,0.1175268,0.10799759999999999,0.10026836,0.09359792,0.09169208}),"")</f>
        <v>0</v>
      </c>
      <c r="S87" s="13">
        <f>iferror(if(Q87="",G87,Q87)*R87,"")</f>
        <v>0</v>
      </c>
      <c r="T87" t="s">
        <v>358</v>
      </c>
      <c r="U87" s="14" t="s">
        <v>269</v>
      </c>
      <c r="AB87">
        <v>290</v>
      </c>
      <c r="AD87" s="13">
        <f>iferror(lookup(if(AC87="",G87,AC87),{0,1,250,500,1000,5000},{0.0,0.14,0.126,0.112,0.101,0.07}),"")</f>
        <v>0</v>
      </c>
      <c r="AE87" s="13">
        <f>iferror(if(AC87="",G87,AC87)*AD87,"")</f>
        <v>0</v>
      </c>
      <c r="AF87" t="s">
        <v>415</v>
      </c>
      <c r="AG87" s="14" t="s">
        <v>269</v>
      </c>
      <c r="AH87">
        <v>100</v>
      </c>
      <c r="AJ87" s="13">
        <f>iferror(lookup(if(AI87="",G87,AI87),{0,1,25,125},{0.0,0.1238796,0.1238796,0.1207032}),"")</f>
        <v>0</v>
      </c>
      <c r="AK87" s="13">
        <f>iferror(if(AI87="",G87,AI87)*AJ87,"")</f>
        <v>0</v>
      </c>
      <c r="AL87" t="s">
        <v>445</v>
      </c>
      <c r="AM87" s="14" t="s">
        <v>269</v>
      </c>
    </row>
    <row r="89" spans="1:39">
      <c r="K89">
        <f t="array" ref="K89">IFERROR(CONCATENATE(TEXT(INDEX($K$7:$K$87,SMALL(IF($N$7:$N$87&lt;&gt;"",IF($K$7:$K$87&lt;&gt;"",ROW($K$7:$K$87)-MIN(ROW($K$7:$K$87))+1,""),""),ROW()-ROW(A$89)+1)),"##0"),","),"")</f>
        <v>0</v>
      </c>
      <c r="L89">
        <f t="array" ref="L89">IFERROR(CONCATENATE((INDEX($N$7:$N$87,SMALL(IF($N$7:$N$87&lt;&gt;"",IF($K$7:$K$87&lt;&gt;"",ROW($K$7:$K$87)-MIN(ROW($K$7:$K$87))+1,""),""),ROW()-ROW(A$89)+1))),","),"")</f>
        <v>0</v>
      </c>
      <c r="M89">
        <f t="array" ref="M89">IFERROR(CONCATENATE((INDEX($A$7:$A$87,SMALL(IF($N$7:$N$87&lt;&gt;"",IF($K$7:$K$87&lt;&gt;"",ROW($K$7:$K$87)-MIN(ROW($K$7:$K$87))+1,""),""),ROW()-ROW(A$89)+1))),),"")</f>
        <v>0</v>
      </c>
      <c r="Q89">
        <f t="array" ref="Q89">IFERROR(CONCATENATE((INDEX($T$7:$T$87,SMALL(IF($T$7:$T$87&lt;&gt;"",IF($Q$7:$Q$87&lt;&gt;"",ROW($Q$7:$Q$87)-MIN(ROW($Q$7:$Q$87))+1,""),""),ROW()-ROW(A$89)+1)))," "),"")</f>
        <v>0</v>
      </c>
      <c r="R89">
        <f t="array" ref="R89">IFERROR(CONCATENATE(TEXT(INDEX($Q$7:$Q$87,SMALL(IF($T$7:$T$87&lt;&gt;"",IF($Q$7:$Q$87&lt;&gt;"",ROW($Q$7:$Q$87)-MIN(ROW($Q$7:$Q$87))+1,""),""),ROW()-ROW(A$89)+1)),"##0")," "),"")</f>
        <v>0</v>
      </c>
      <c r="S89">
        <f t="array" ref="S89">IFERROR(CONCATENATE((INDEX($A$7:$A$87,SMALL(IF($T$7:$T$87&lt;&gt;"",IF($Q$7:$Q$87&lt;&gt;"",ROW($Q$7:$Q$87)-MIN(ROW($Q$7:$Q$87))+1,""),""),ROW()-ROW(A$89)+1))),),"")</f>
        <v>0</v>
      </c>
      <c r="W89">
        <f t="array" ref="W89">IFERROR(CONCATENATE((INDEX($Z$7:$Z$87,SMALL(IF($Z$7:$Z$87&lt;&gt;"",IF($W$7:$W$87&lt;&gt;"",ROW($W$7:$W$87)-MIN(ROW($W$7:$W$87))+1,""),""),ROW()-ROW(A$89)+1)))," "),"")</f>
        <v>0</v>
      </c>
      <c r="X89">
        <f t="array" ref="X89">IFERROR(CONCATENATE(TEXT(INDEX($W$7:$W$87,SMALL(IF($Z$7:$Z$87&lt;&gt;"",IF($W$7:$W$87&lt;&gt;"",ROW($W$7:$W$87)-MIN(ROW($W$7:$W$87))+1,""),""),ROW()-ROW(A$89)+1)),"##0")," "),"")</f>
        <v>0</v>
      </c>
      <c r="Y89">
        <f t="array" ref="Y89">IFERROR(CONCATENATE((INDEX($A$7:$A$87,SMALL(IF($Z$7:$Z$87&lt;&gt;"",IF($W$7:$W$87&lt;&gt;"",ROW($W$7:$W$87)-MIN(ROW($W$7:$W$87))+1,""),""),ROW()-ROW(A$89)+1))),),"")</f>
        <v>0</v>
      </c>
      <c r="AC89">
        <f t="array" ref="AC89">IFERROR(CONCATENATE((INDEX($AF$7:$AF$87,SMALL(IF($AF$7:$AF$87&lt;&gt;"",IF($AC$7:$AC$87&lt;&gt;"",ROW($AC$7:$AC$87)-MIN(ROW($AC$7:$AC$87))+1,""),""),ROW()-ROW(A$89)+1))),","),"")</f>
        <v>0</v>
      </c>
      <c r="AD89">
        <f t="array" ref="AD89">IFERROR(CONCATENATE(TEXT(INDEX($AC$7:$AC$87,SMALL(IF($AF$7:$AF$87&lt;&gt;"",IF($AC$7:$AC$87&lt;&gt;"",ROW($AC$7:$AC$87)-MIN(ROW($AC$7:$AC$87))+1,""),""),ROW()-ROW(A$89)+1)),"##0"),","),"")</f>
        <v>0</v>
      </c>
      <c r="AE89">
        <f t="array" ref="AE89">IFERROR(CONCATENATE((INDEX($A$7:$A$87,SMALL(IF($AF$7:$AF$87&lt;&gt;"",IF($AC$7:$AC$87&lt;&gt;"",ROW($AC$7:$AC$87)-MIN(ROW($AC$7:$AC$87))+1,""),""),ROW()-ROW(A$89)+1))),),"")</f>
        <v>0</v>
      </c>
      <c r="AI89">
        <f t="array" ref="AI89">IFERROR(CONCATENATE((INDEX($AL$7:$AL$87,SMALL(IF($AL$7:$AL$87&lt;&gt;"",IF($AI$7:$AI$87&lt;&gt;"",ROW($AI$7:$AI$87)-MIN(ROW($AI$7:$AI$87))+1,""),""),ROW()-ROW(A$89)+1)))," "),"")</f>
        <v>0</v>
      </c>
      <c r="AJ89">
        <f t="array" ref="AJ89">IFERROR(CONCATENATE(TEXT(INDEX($AI$7:$AI$87,SMALL(IF($AL$7:$AL$87&lt;&gt;"",IF($AI$7:$AI$87&lt;&gt;"",ROW($AI$7:$AI$87)-MIN(ROW($AI$7:$AI$87))+1,""),""),ROW()-ROW(A$89)+1)),"##0")," "),"")</f>
        <v>0</v>
      </c>
      <c r="AK89">
        <f t="array" ref="AK89">IFERROR(CONCATENATE((INDEX($A$7:$A$87,SMALL(IF($AL$7:$AL$87&lt;&gt;"",IF($AI$7:$AI$87&lt;&gt;"",ROW($AI$7:$AI$87)-MIN(ROW($AI$7:$AI$87))+1,""),""),ROW()-ROW(A$89)+1))),),"")</f>
        <v>0</v>
      </c>
    </row>
    <row r="90" spans="1:39">
      <c r="K90">
        <f t="array" ref="K90">IFERROR(CONCATENATE(TEXT(INDEX($K$7:$K$87,SMALL(IF($N$7:$N$87&lt;&gt;"",IF($K$7:$K$87&lt;&gt;"",ROW($K$7:$K$87)-MIN(ROW($K$7:$K$87))+1,""),""),ROW()-ROW(A$89)+1)),"##0"),","),"")</f>
        <v>0</v>
      </c>
      <c r="L90">
        <f t="array" ref="L90">IFERROR(CONCATENATE((INDEX($N$7:$N$87,SMALL(IF($N$7:$N$87&lt;&gt;"",IF($K$7:$K$87&lt;&gt;"",ROW($K$7:$K$87)-MIN(ROW($K$7:$K$87))+1,""),""),ROW()-ROW(A$89)+1))),","),"")</f>
        <v>0</v>
      </c>
      <c r="M90">
        <f t="array" ref="M90">IFERROR(CONCATENATE((INDEX($A$7:$A$87,SMALL(IF($N$7:$N$87&lt;&gt;"",IF($K$7:$K$87&lt;&gt;"",ROW($K$7:$K$87)-MIN(ROW($K$7:$K$87))+1,""),""),ROW()-ROW(A$89)+1))),),"")</f>
        <v>0</v>
      </c>
      <c r="Q90">
        <f t="array" ref="Q90">IFERROR(CONCATENATE((INDEX($T$7:$T$87,SMALL(IF($T$7:$T$87&lt;&gt;"",IF($Q$7:$Q$87&lt;&gt;"",ROW($Q$7:$Q$87)-MIN(ROW($Q$7:$Q$87))+1,""),""),ROW()-ROW(A$89)+1)))," "),"")</f>
        <v>0</v>
      </c>
      <c r="R90">
        <f t="array" ref="R90">IFERROR(CONCATENATE(TEXT(INDEX($Q$7:$Q$87,SMALL(IF($T$7:$T$87&lt;&gt;"",IF($Q$7:$Q$87&lt;&gt;"",ROW($Q$7:$Q$87)-MIN(ROW($Q$7:$Q$87))+1,""),""),ROW()-ROW(A$89)+1)),"##0")," "),"")</f>
        <v>0</v>
      </c>
      <c r="S90">
        <f t="array" ref="S90">IFERROR(CONCATENATE((INDEX($A$7:$A$87,SMALL(IF($T$7:$T$87&lt;&gt;"",IF($Q$7:$Q$87&lt;&gt;"",ROW($Q$7:$Q$87)-MIN(ROW($Q$7:$Q$87))+1,""),""),ROW()-ROW(A$89)+1))),),"")</f>
        <v>0</v>
      </c>
      <c r="W90">
        <f t="array" ref="W90">IFERROR(CONCATENATE((INDEX($Z$7:$Z$87,SMALL(IF($Z$7:$Z$87&lt;&gt;"",IF($W$7:$W$87&lt;&gt;"",ROW($W$7:$W$87)-MIN(ROW($W$7:$W$87))+1,""),""),ROW()-ROW(A$89)+1)))," "),"")</f>
        <v>0</v>
      </c>
      <c r="X90">
        <f t="array" ref="X90">IFERROR(CONCATENATE(TEXT(INDEX($W$7:$W$87,SMALL(IF($Z$7:$Z$87&lt;&gt;"",IF($W$7:$W$87&lt;&gt;"",ROW($W$7:$W$87)-MIN(ROW($W$7:$W$87))+1,""),""),ROW()-ROW(A$89)+1)),"##0")," "),"")</f>
        <v>0</v>
      </c>
      <c r="Y90">
        <f t="array" ref="Y90">IFERROR(CONCATENATE((INDEX($A$7:$A$87,SMALL(IF($Z$7:$Z$87&lt;&gt;"",IF($W$7:$W$87&lt;&gt;"",ROW($W$7:$W$87)-MIN(ROW($W$7:$W$87))+1,""),""),ROW()-ROW(A$89)+1))),),"")</f>
        <v>0</v>
      </c>
      <c r="AC90">
        <f t="array" ref="AC90">IFERROR(CONCATENATE((INDEX($AF$7:$AF$87,SMALL(IF($AF$7:$AF$87&lt;&gt;"",IF($AC$7:$AC$87&lt;&gt;"",ROW($AC$7:$AC$87)-MIN(ROW($AC$7:$AC$87))+1,""),""),ROW()-ROW(A$89)+1))),","),"")</f>
        <v>0</v>
      </c>
      <c r="AD90">
        <f t="array" ref="AD90">IFERROR(CONCATENATE(TEXT(INDEX($AC$7:$AC$87,SMALL(IF($AF$7:$AF$87&lt;&gt;"",IF($AC$7:$AC$87&lt;&gt;"",ROW($AC$7:$AC$87)-MIN(ROW($AC$7:$AC$87))+1,""),""),ROW()-ROW(A$89)+1)),"##0"),","),"")</f>
        <v>0</v>
      </c>
      <c r="AE90">
        <f t="array" ref="AE90">IFERROR(CONCATENATE((INDEX($A$7:$A$87,SMALL(IF($AF$7:$AF$87&lt;&gt;"",IF($AC$7:$AC$87&lt;&gt;"",ROW($AC$7:$AC$87)-MIN(ROW($AC$7:$AC$87))+1,""),""),ROW()-ROW(A$89)+1))),),"")</f>
        <v>0</v>
      </c>
      <c r="AI90">
        <f t="array" ref="AI90">IFERROR(CONCATENATE((INDEX($AL$7:$AL$87,SMALL(IF($AL$7:$AL$87&lt;&gt;"",IF($AI$7:$AI$87&lt;&gt;"",ROW($AI$7:$AI$87)-MIN(ROW($AI$7:$AI$87))+1,""),""),ROW()-ROW(A$89)+1)))," "),"")</f>
        <v>0</v>
      </c>
      <c r="AJ90">
        <f t="array" ref="AJ90">IFERROR(CONCATENATE(TEXT(INDEX($AI$7:$AI$87,SMALL(IF($AL$7:$AL$87&lt;&gt;"",IF($AI$7:$AI$87&lt;&gt;"",ROW($AI$7:$AI$87)-MIN(ROW($AI$7:$AI$87))+1,""),""),ROW()-ROW(A$89)+1)),"##0")," "),"")</f>
        <v>0</v>
      </c>
      <c r="AK90">
        <f t="array" ref="AK90">IFERROR(CONCATENATE((INDEX($A$7:$A$87,SMALL(IF($AL$7:$AL$87&lt;&gt;"",IF($AI$7:$AI$87&lt;&gt;"",ROW($AI$7:$AI$87)-MIN(ROW($AI$7:$AI$87))+1,""),""),ROW()-ROW(A$89)+1))),),"")</f>
        <v>0</v>
      </c>
    </row>
    <row r="91" spans="1:39">
      <c r="K91">
        <f t="array" ref="K91">IFERROR(CONCATENATE(TEXT(INDEX($K$7:$K$87,SMALL(IF($N$7:$N$87&lt;&gt;"",IF($K$7:$K$87&lt;&gt;"",ROW($K$7:$K$87)-MIN(ROW($K$7:$K$87))+1,""),""),ROW()-ROW(A$89)+1)),"##0"),","),"")</f>
        <v>0</v>
      </c>
      <c r="L91">
        <f t="array" ref="L91">IFERROR(CONCATENATE((INDEX($N$7:$N$87,SMALL(IF($N$7:$N$87&lt;&gt;"",IF($K$7:$K$87&lt;&gt;"",ROW($K$7:$K$87)-MIN(ROW($K$7:$K$87))+1,""),""),ROW()-ROW(A$89)+1))),","),"")</f>
        <v>0</v>
      </c>
      <c r="M91">
        <f t="array" ref="M91">IFERROR(CONCATENATE((INDEX($A$7:$A$87,SMALL(IF($N$7:$N$87&lt;&gt;"",IF($K$7:$K$87&lt;&gt;"",ROW($K$7:$K$87)-MIN(ROW($K$7:$K$87))+1,""),""),ROW()-ROW(A$89)+1))),),"")</f>
        <v>0</v>
      </c>
      <c r="Q91">
        <f t="array" ref="Q91">IFERROR(CONCATENATE((INDEX($T$7:$T$87,SMALL(IF($T$7:$T$87&lt;&gt;"",IF($Q$7:$Q$87&lt;&gt;"",ROW($Q$7:$Q$87)-MIN(ROW($Q$7:$Q$87))+1,""),""),ROW()-ROW(A$89)+1)))," "),"")</f>
        <v>0</v>
      </c>
      <c r="R91">
        <f t="array" ref="R91">IFERROR(CONCATENATE(TEXT(INDEX($Q$7:$Q$87,SMALL(IF($T$7:$T$87&lt;&gt;"",IF($Q$7:$Q$87&lt;&gt;"",ROW($Q$7:$Q$87)-MIN(ROW($Q$7:$Q$87))+1,""),""),ROW()-ROW(A$89)+1)),"##0")," "),"")</f>
        <v>0</v>
      </c>
      <c r="S91">
        <f t="array" ref="S91">IFERROR(CONCATENATE((INDEX($A$7:$A$87,SMALL(IF($T$7:$T$87&lt;&gt;"",IF($Q$7:$Q$87&lt;&gt;"",ROW($Q$7:$Q$87)-MIN(ROW($Q$7:$Q$87))+1,""),""),ROW()-ROW(A$89)+1))),),"")</f>
        <v>0</v>
      </c>
      <c r="W91">
        <f t="array" ref="W91">IFERROR(CONCATENATE((INDEX($Z$7:$Z$87,SMALL(IF($Z$7:$Z$87&lt;&gt;"",IF($W$7:$W$87&lt;&gt;"",ROW($W$7:$W$87)-MIN(ROW($W$7:$W$87))+1,""),""),ROW()-ROW(A$89)+1)))," "),"")</f>
        <v>0</v>
      </c>
      <c r="X91">
        <f t="array" ref="X91">IFERROR(CONCATENATE(TEXT(INDEX($W$7:$W$87,SMALL(IF($Z$7:$Z$87&lt;&gt;"",IF($W$7:$W$87&lt;&gt;"",ROW($W$7:$W$87)-MIN(ROW($W$7:$W$87))+1,""),""),ROW()-ROW(A$89)+1)),"##0")," "),"")</f>
        <v>0</v>
      </c>
      <c r="Y91">
        <f t="array" ref="Y91">IFERROR(CONCATENATE((INDEX($A$7:$A$87,SMALL(IF($Z$7:$Z$87&lt;&gt;"",IF($W$7:$W$87&lt;&gt;"",ROW($W$7:$W$87)-MIN(ROW($W$7:$W$87))+1,""),""),ROW()-ROW(A$89)+1))),),"")</f>
        <v>0</v>
      </c>
      <c r="AC91">
        <f t="array" ref="AC91">IFERROR(CONCATENATE((INDEX($AF$7:$AF$87,SMALL(IF($AF$7:$AF$87&lt;&gt;"",IF($AC$7:$AC$87&lt;&gt;"",ROW($AC$7:$AC$87)-MIN(ROW($AC$7:$AC$87))+1,""),""),ROW()-ROW(A$89)+1))),","),"")</f>
        <v>0</v>
      </c>
      <c r="AD91">
        <f t="array" ref="AD91">IFERROR(CONCATENATE(TEXT(INDEX($AC$7:$AC$87,SMALL(IF($AF$7:$AF$87&lt;&gt;"",IF($AC$7:$AC$87&lt;&gt;"",ROW($AC$7:$AC$87)-MIN(ROW($AC$7:$AC$87))+1,""),""),ROW()-ROW(A$89)+1)),"##0"),","),"")</f>
        <v>0</v>
      </c>
      <c r="AE91">
        <f t="array" ref="AE91">IFERROR(CONCATENATE((INDEX($A$7:$A$87,SMALL(IF($AF$7:$AF$87&lt;&gt;"",IF($AC$7:$AC$87&lt;&gt;"",ROW($AC$7:$AC$87)-MIN(ROW($AC$7:$AC$87))+1,""),""),ROW()-ROW(A$89)+1))),),"")</f>
        <v>0</v>
      </c>
      <c r="AI91">
        <f t="array" ref="AI91">IFERROR(CONCATENATE((INDEX($AL$7:$AL$87,SMALL(IF($AL$7:$AL$87&lt;&gt;"",IF($AI$7:$AI$87&lt;&gt;"",ROW($AI$7:$AI$87)-MIN(ROW($AI$7:$AI$87))+1,""),""),ROW()-ROW(A$89)+1)))," "),"")</f>
        <v>0</v>
      </c>
      <c r="AJ91">
        <f t="array" ref="AJ91">IFERROR(CONCATENATE(TEXT(INDEX($AI$7:$AI$87,SMALL(IF($AL$7:$AL$87&lt;&gt;"",IF($AI$7:$AI$87&lt;&gt;"",ROW($AI$7:$AI$87)-MIN(ROW($AI$7:$AI$87))+1,""),""),ROW()-ROW(A$89)+1)),"##0")," "),"")</f>
        <v>0</v>
      </c>
      <c r="AK91">
        <f t="array" ref="AK91">IFERROR(CONCATENATE((INDEX($A$7:$A$87,SMALL(IF($AL$7:$AL$87&lt;&gt;"",IF($AI$7:$AI$87&lt;&gt;"",ROW($AI$7:$AI$87)-MIN(ROW($AI$7:$AI$87))+1,""),""),ROW()-ROW(A$89)+1))),),"")</f>
        <v>0</v>
      </c>
    </row>
    <row r="92" spans="1:39">
      <c r="K92">
        <f t="array" ref="K92">IFERROR(CONCATENATE(TEXT(INDEX($K$7:$K$87,SMALL(IF($N$7:$N$87&lt;&gt;"",IF($K$7:$K$87&lt;&gt;"",ROW($K$7:$K$87)-MIN(ROW($K$7:$K$87))+1,""),""),ROW()-ROW(A$89)+1)),"##0"),","),"")</f>
        <v>0</v>
      </c>
      <c r="L92">
        <f t="array" ref="L92">IFERROR(CONCATENATE((INDEX($N$7:$N$87,SMALL(IF($N$7:$N$87&lt;&gt;"",IF($K$7:$K$87&lt;&gt;"",ROW($K$7:$K$87)-MIN(ROW($K$7:$K$87))+1,""),""),ROW()-ROW(A$89)+1))),","),"")</f>
        <v>0</v>
      </c>
      <c r="M92">
        <f t="array" ref="M92">IFERROR(CONCATENATE((INDEX($A$7:$A$87,SMALL(IF($N$7:$N$87&lt;&gt;"",IF($K$7:$K$87&lt;&gt;"",ROW($K$7:$K$87)-MIN(ROW($K$7:$K$87))+1,""),""),ROW()-ROW(A$89)+1))),),"")</f>
        <v>0</v>
      </c>
      <c r="Q92">
        <f t="array" ref="Q92">IFERROR(CONCATENATE((INDEX($T$7:$T$87,SMALL(IF($T$7:$T$87&lt;&gt;"",IF($Q$7:$Q$87&lt;&gt;"",ROW($Q$7:$Q$87)-MIN(ROW($Q$7:$Q$87))+1,""),""),ROW()-ROW(A$89)+1)))," "),"")</f>
        <v>0</v>
      </c>
      <c r="R92">
        <f t="array" ref="R92">IFERROR(CONCATENATE(TEXT(INDEX($Q$7:$Q$87,SMALL(IF($T$7:$T$87&lt;&gt;"",IF($Q$7:$Q$87&lt;&gt;"",ROW($Q$7:$Q$87)-MIN(ROW($Q$7:$Q$87))+1,""),""),ROW()-ROW(A$89)+1)),"##0")," "),"")</f>
        <v>0</v>
      </c>
      <c r="S92">
        <f t="array" ref="S92">IFERROR(CONCATENATE((INDEX($A$7:$A$87,SMALL(IF($T$7:$T$87&lt;&gt;"",IF($Q$7:$Q$87&lt;&gt;"",ROW($Q$7:$Q$87)-MIN(ROW($Q$7:$Q$87))+1,""),""),ROW()-ROW(A$89)+1))),),"")</f>
        <v>0</v>
      </c>
      <c r="W92">
        <f t="array" ref="W92">IFERROR(CONCATENATE((INDEX($Z$7:$Z$87,SMALL(IF($Z$7:$Z$87&lt;&gt;"",IF($W$7:$W$87&lt;&gt;"",ROW($W$7:$W$87)-MIN(ROW($W$7:$W$87))+1,""),""),ROW()-ROW(A$89)+1)))," "),"")</f>
        <v>0</v>
      </c>
      <c r="X92">
        <f t="array" ref="X92">IFERROR(CONCATENATE(TEXT(INDEX($W$7:$W$87,SMALL(IF($Z$7:$Z$87&lt;&gt;"",IF($W$7:$W$87&lt;&gt;"",ROW($W$7:$W$87)-MIN(ROW($W$7:$W$87))+1,""),""),ROW()-ROW(A$89)+1)),"##0")," "),"")</f>
        <v>0</v>
      </c>
      <c r="Y92">
        <f t="array" ref="Y92">IFERROR(CONCATENATE((INDEX($A$7:$A$87,SMALL(IF($Z$7:$Z$87&lt;&gt;"",IF($W$7:$W$87&lt;&gt;"",ROW($W$7:$W$87)-MIN(ROW($W$7:$W$87))+1,""),""),ROW()-ROW(A$89)+1))),),"")</f>
        <v>0</v>
      </c>
      <c r="AC92">
        <f t="array" ref="AC92">IFERROR(CONCATENATE((INDEX($AF$7:$AF$87,SMALL(IF($AF$7:$AF$87&lt;&gt;"",IF($AC$7:$AC$87&lt;&gt;"",ROW($AC$7:$AC$87)-MIN(ROW($AC$7:$AC$87))+1,""),""),ROW()-ROW(A$89)+1))),","),"")</f>
        <v>0</v>
      </c>
      <c r="AD92">
        <f t="array" ref="AD92">IFERROR(CONCATENATE(TEXT(INDEX($AC$7:$AC$87,SMALL(IF($AF$7:$AF$87&lt;&gt;"",IF($AC$7:$AC$87&lt;&gt;"",ROW($AC$7:$AC$87)-MIN(ROW($AC$7:$AC$87))+1,""),""),ROW()-ROW(A$89)+1)),"##0"),","),"")</f>
        <v>0</v>
      </c>
      <c r="AE92">
        <f t="array" ref="AE92">IFERROR(CONCATENATE((INDEX($A$7:$A$87,SMALL(IF($AF$7:$AF$87&lt;&gt;"",IF($AC$7:$AC$87&lt;&gt;"",ROW($AC$7:$AC$87)-MIN(ROW($AC$7:$AC$87))+1,""),""),ROW()-ROW(A$89)+1))),),"")</f>
        <v>0</v>
      </c>
      <c r="AI92">
        <f t="array" ref="AI92">IFERROR(CONCATENATE((INDEX($AL$7:$AL$87,SMALL(IF($AL$7:$AL$87&lt;&gt;"",IF($AI$7:$AI$87&lt;&gt;"",ROW($AI$7:$AI$87)-MIN(ROW($AI$7:$AI$87))+1,""),""),ROW()-ROW(A$89)+1)))," "),"")</f>
        <v>0</v>
      </c>
      <c r="AJ92">
        <f t="array" ref="AJ92">IFERROR(CONCATENATE(TEXT(INDEX($AI$7:$AI$87,SMALL(IF($AL$7:$AL$87&lt;&gt;"",IF($AI$7:$AI$87&lt;&gt;"",ROW($AI$7:$AI$87)-MIN(ROW($AI$7:$AI$87))+1,""),""),ROW()-ROW(A$89)+1)),"##0")," "),"")</f>
        <v>0</v>
      </c>
      <c r="AK92">
        <f t="array" ref="AK92">IFERROR(CONCATENATE((INDEX($A$7:$A$87,SMALL(IF($AL$7:$AL$87&lt;&gt;"",IF($AI$7:$AI$87&lt;&gt;"",ROW($AI$7:$AI$87)-MIN(ROW($AI$7:$AI$87))+1,""),""),ROW()-ROW(A$89)+1))),),"")</f>
        <v>0</v>
      </c>
    </row>
    <row r="93" spans="1:39">
      <c r="K93">
        <f t="array" ref="K93">IFERROR(CONCATENATE(TEXT(INDEX($K$7:$K$87,SMALL(IF($N$7:$N$87&lt;&gt;"",IF($K$7:$K$87&lt;&gt;"",ROW($K$7:$K$87)-MIN(ROW($K$7:$K$87))+1,""),""),ROW()-ROW(A$89)+1)),"##0"),","),"")</f>
        <v>0</v>
      </c>
      <c r="L93">
        <f t="array" ref="L93">IFERROR(CONCATENATE((INDEX($N$7:$N$87,SMALL(IF($N$7:$N$87&lt;&gt;"",IF($K$7:$K$87&lt;&gt;"",ROW($K$7:$K$87)-MIN(ROW($K$7:$K$87))+1,""),""),ROW()-ROW(A$89)+1))),","),"")</f>
        <v>0</v>
      </c>
      <c r="M93">
        <f t="array" ref="M93">IFERROR(CONCATENATE((INDEX($A$7:$A$87,SMALL(IF($N$7:$N$87&lt;&gt;"",IF($K$7:$K$87&lt;&gt;"",ROW($K$7:$K$87)-MIN(ROW($K$7:$K$87))+1,""),""),ROW()-ROW(A$89)+1))),),"")</f>
        <v>0</v>
      </c>
      <c r="Q93">
        <f t="array" ref="Q93">IFERROR(CONCATENATE((INDEX($T$7:$T$87,SMALL(IF($T$7:$T$87&lt;&gt;"",IF($Q$7:$Q$87&lt;&gt;"",ROW($Q$7:$Q$87)-MIN(ROW($Q$7:$Q$87))+1,""),""),ROW()-ROW(A$89)+1)))," "),"")</f>
        <v>0</v>
      </c>
      <c r="R93">
        <f t="array" ref="R93">IFERROR(CONCATENATE(TEXT(INDEX($Q$7:$Q$87,SMALL(IF($T$7:$T$87&lt;&gt;"",IF($Q$7:$Q$87&lt;&gt;"",ROW($Q$7:$Q$87)-MIN(ROW($Q$7:$Q$87))+1,""),""),ROW()-ROW(A$89)+1)),"##0")," "),"")</f>
        <v>0</v>
      </c>
      <c r="S93">
        <f t="array" ref="S93">IFERROR(CONCATENATE((INDEX($A$7:$A$87,SMALL(IF($T$7:$T$87&lt;&gt;"",IF($Q$7:$Q$87&lt;&gt;"",ROW($Q$7:$Q$87)-MIN(ROW($Q$7:$Q$87))+1,""),""),ROW()-ROW(A$89)+1))),),"")</f>
        <v>0</v>
      </c>
      <c r="W93">
        <f t="array" ref="W93">IFERROR(CONCATENATE((INDEX($Z$7:$Z$87,SMALL(IF($Z$7:$Z$87&lt;&gt;"",IF($W$7:$W$87&lt;&gt;"",ROW($W$7:$W$87)-MIN(ROW($W$7:$W$87))+1,""),""),ROW()-ROW(A$89)+1)))," "),"")</f>
        <v>0</v>
      </c>
      <c r="X93">
        <f t="array" ref="X93">IFERROR(CONCATENATE(TEXT(INDEX($W$7:$W$87,SMALL(IF($Z$7:$Z$87&lt;&gt;"",IF($W$7:$W$87&lt;&gt;"",ROW($W$7:$W$87)-MIN(ROW($W$7:$W$87))+1,""),""),ROW()-ROW(A$89)+1)),"##0")," "),"")</f>
        <v>0</v>
      </c>
      <c r="Y93">
        <f t="array" ref="Y93">IFERROR(CONCATENATE((INDEX($A$7:$A$87,SMALL(IF($Z$7:$Z$87&lt;&gt;"",IF($W$7:$W$87&lt;&gt;"",ROW($W$7:$W$87)-MIN(ROW($W$7:$W$87))+1,""),""),ROW()-ROW(A$89)+1))),),"")</f>
        <v>0</v>
      </c>
      <c r="AC93">
        <f t="array" ref="AC93">IFERROR(CONCATENATE((INDEX($AF$7:$AF$87,SMALL(IF($AF$7:$AF$87&lt;&gt;"",IF($AC$7:$AC$87&lt;&gt;"",ROW($AC$7:$AC$87)-MIN(ROW($AC$7:$AC$87))+1,""),""),ROW()-ROW(A$89)+1))),","),"")</f>
        <v>0</v>
      </c>
      <c r="AD93">
        <f t="array" ref="AD93">IFERROR(CONCATENATE(TEXT(INDEX($AC$7:$AC$87,SMALL(IF($AF$7:$AF$87&lt;&gt;"",IF($AC$7:$AC$87&lt;&gt;"",ROW($AC$7:$AC$87)-MIN(ROW($AC$7:$AC$87))+1,""),""),ROW()-ROW(A$89)+1)),"##0"),","),"")</f>
        <v>0</v>
      </c>
      <c r="AE93">
        <f t="array" ref="AE93">IFERROR(CONCATENATE((INDEX($A$7:$A$87,SMALL(IF($AF$7:$AF$87&lt;&gt;"",IF($AC$7:$AC$87&lt;&gt;"",ROW($AC$7:$AC$87)-MIN(ROW($AC$7:$AC$87))+1,""),""),ROW()-ROW(A$89)+1))),),"")</f>
        <v>0</v>
      </c>
      <c r="AI93">
        <f t="array" ref="AI93">IFERROR(CONCATENATE((INDEX($AL$7:$AL$87,SMALL(IF($AL$7:$AL$87&lt;&gt;"",IF($AI$7:$AI$87&lt;&gt;"",ROW($AI$7:$AI$87)-MIN(ROW($AI$7:$AI$87))+1,""),""),ROW()-ROW(A$89)+1)))," "),"")</f>
        <v>0</v>
      </c>
      <c r="AJ93">
        <f t="array" ref="AJ93">IFERROR(CONCATENATE(TEXT(INDEX($AI$7:$AI$87,SMALL(IF($AL$7:$AL$87&lt;&gt;"",IF($AI$7:$AI$87&lt;&gt;"",ROW($AI$7:$AI$87)-MIN(ROW($AI$7:$AI$87))+1,""),""),ROW()-ROW(A$89)+1)),"##0")," "),"")</f>
        <v>0</v>
      </c>
      <c r="AK93">
        <f t="array" ref="AK93">IFERROR(CONCATENATE((INDEX($A$7:$A$87,SMALL(IF($AL$7:$AL$87&lt;&gt;"",IF($AI$7:$AI$87&lt;&gt;"",ROW($AI$7:$AI$87)-MIN(ROW($AI$7:$AI$87))+1,""),""),ROW()-ROW(A$89)+1))),),"")</f>
        <v>0</v>
      </c>
    </row>
    <row r="94" spans="1:39">
      <c r="K94">
        <f t="array" ref="K94">IFERROR(CONCATENATE(TEXT(INDEX($K$7:$K$87,SMALL(IF($N$7:$N$87&lt;&gt;"",IF($K$7:$K$87&lt;&gt;"",ROW($K$7:$K$87)-MIN(ROW($K$7:$K$87))+1,""),""),ROW()-ROW(A$89)+1)),"##0"),","),"")</f>
        <v>0</v>
      </c>
      <c r="L94">
        <f t="array" ref="L94">IFERROR(CONCATENATE((INDEX($N$7:$N$87,SMALL(IF($N$7:$N$87&lt;&gt;"",IF($K$7:$K$87&lt;&gt;"",ROW($K$7:$K$87)-MIN(ROW($K$7:$K$87))+1,""),""),ROW()-ROW(A$89)+1))),","),"")</f>
        <v>0</v>
      </c>
      <c r="M94">
        <f t="array" ref="M94">IFERROR(CONCATENATE((INDEX($A$7:$A$87,SMALL(IF($N$7:$N$87&lt;&gt;"",IF($K$7:$K$87&lt;&gt;"",ROW($K$7:$K$87)-MIN(ROW($K$7:$K$87))+1,""),""),ROW()-ROW(A$89)+1))),),"")</f>
        <v>0</v>
      </c>
      <c r="Q94">
        <f t="array" ref="Q94">IFERROR(CONCATENATE((INDEX($T$7:$T$87,SMALL(IF($T$7:$T$87&lt;&gt;"",IF($Q$7:$Q$87&lt;&gt;"",ROW($Q$7:$Q$87)-MIN(ROW($Q$7:$Q$87))+1,""),""),ROW()-ROW(A$89)+1)))," "),"")</f>
        <v>0</v>
      </c>
      <c r="R94">
        <f t="array" ref="R94">IFERROR(CONCATENATE(TEXT(INDEX($Q$7:$Q$87,SMALL(IF($T$7:$T$87&lt;&gt;"",IF($Q$7:$Q$87&lt;&gt;"",ROW($Q$7:$Q$87)-MIN(ROW($Q$7:$Q$87))+1,""),""),ROW()-ROW(A$89)+1)),"##0")," "),"")</f>
        <v>0</v>
      </c>
      <c r="S94">
        <f t="array" ref="S94">IFERROR(CONCATENATE((INDEX($A$7:$A$87,SMALL(IF($T$7:$T$87&lt;&gt;"",IF($Q$7:$Q$87&lt;&gt;"",ROW($Q$7:$Q$87)-MIN(ROW($Q$7:$Q$87))+1,""),""),ROW()-ROW(A$89)+1))),),"")</f>
        <v>0</v>
      </c>
      <c r="W94">
        <f t="array" ref="W94">IFERROR(CONCATENATE((INDEX($Z$7:$Z$87,SMALL(IF($Z$7:$Z$87&lt;&gt;"",IF($W$7:$W$87&lt;&gt;"",ROW($W$7:$W$87)-MIN(ROW($W$7:$W$87))+1,""),""),ROW()-ROW(A$89)+1)))," "),"")</f>
        <v>0</v>
      </c>
      <c r="X94">
        <f t="array" ref="X94">IFERROR(CONCATENATE(TEXT(INDEX($W$7:$W$87,SMALL(IF($Z$7:$Z$87&lt;&gt;"",IF($W$7:$W$87&lt;&gt;"",ROW($W$7:$W$87)-MIN(ROW($W$7:$W$87))+1,""),""),ROW()-ROW(A$89)+1)),"##0")," "),"")</f>
        <v>0</v>
      </c>
      <c r="Y94">
        <f t="array" ref="Y94">IFERROR(CONCATENATE((INDEX($A$7:$A$87,SMALL(IF($Z$7:$Z$87&lt;&gt;"",IF($W$7:$W$87&lt;&gt;"",ROW($W$7:$W$87)-MIN(ROW($W$7:$W$87))+1,""),""),ROW()-ROW(A$89)+1))),),"")</f>
        <v>0</v>
      </c>
      <c r="AC94">
        <f t="array" ref="AC94">IFERROR(CONCATENATE((INDEX($AF$7:$AF$87,SMALL(IF($AF$7:$AF$87&lt;&gt;"",IF($AC$7:$AC$87&lt;&gt;"",ROW($AC$7:$AC$87)-MIN(ROW($AC$7:$AC$87))+1,""),""),ROW()-ROW(A$89)+1))),","),"")</f>
        <v>0</v>
      </c>
      <c r="AD94">
        <f t="array" ref="AD94">IFERROR(CONCATENATE(TEXT(INDEX($AC$7:$AC$87,SMALL(IF($AF$7:$AF$87&lt;&gt;"",IF($AC$7:$AC$87&lt;&gt;"",ROW($AC$7:$AC$87)-MIN(ROW($AC$7:$AC$87))+1,""),""),ROW()-ROW(A$89)+1)),"##0"),","),"")</f>
        <v>0</v>
      </c>
      <c r="AE94">
        <f t="array" ref="AE94">IFERROR(CONCATENATE((INDEX($A$7:$A$87,SMALL(IF($AF$7:$AF$87&lt;&gt;"",IF($AC$7:$AC$87&lt;&gt;"",ROW($AC$7:$AC$87)-MIN(ROW($AC$7:$AC$87))+1,""),""),ROW()-ROW(A$89)+1))),),"")</f>
        <v>0</v>
      </c>
      <c r="AI94">
        <f t="array" ref="AI94">IFERROR(CONCATENATE((INDEX($AL$7:$AL$87,SMALL(IF($AL$7:$AL$87&lt;&gt;"",IF($AI$7:$AI$87&lt;&gt;"",ROW($AI$7:$AI$87)-MIN(ROW($AI$7:$AI$87))+1,""),""),ROW()-ROW(A$89)+1)))," "),"")</f>
        <v>0</v>
      </c>
      <c r="AJ94">
        <f t="array" ref="AJ94">IFERROR(CONCATENATE(TEXT(INDEX($AI$7:$AI$87,SMALL(IF($AL$7:$AL$87&lt;&gt;"",IF($AI$7:$AI$87&lt;&gt;"",ROW($AI$7:$AI$87)-MIN(ROW($AI$7:$AI$87))+1,""),""),ROW()-ROW(A$89)+1)),"##0")," "),"")</f>
        <v>0</v>
      </c>
      <c r="AK94">
        <f t="array" ref="AK94">IFERROR(CONCATENATE((INDEX($A$7:$A$87,SMALL(IF($AL$7:$AL$87&lt;&gt;"",IF($AI$7:$AI$87&lt;&gt;"",ROW($AI$7:$AI$87)-MIN(ROW($AI$7:$AI$87))+1,""),""),ROW()-ROW(A$89)+1))),),"")</f>
        <v>0</v>
      </c>
    </row>
    <row r="95" spans="1:39">
      <c r="K95">
        <f t="array" ref="K95">IFERROR(CONCATENATE(TEXT(INDEX($K$7:$K$87,SMALL(IF($N$7:$N$87&lt;&gt;"",IF($K$7:$K$87&lt;&gt;"",ROW($K$7:$K$87)-MIN(ROW($K$7:$K$87))+1,""),""),ROW()-ROW(A$89)+1)),"##0"),","),"")</f>
        <v>0</v>
      </c>
      <c r="L95">
        <f t="array" ref="L95">IFERROR(CONCATENATE((INDEX($N$7:$N$87,SMALL(IF($N$7:$N$87&lt;&gt;"",IF($K$7:$K$87&lt;&gt;"",ROW($K$7:$K$87)-MIN(ROW($K$7:$K$87))+1,""),""),ROW()-ROW(A$89)+1))),","),"")</f>
        <v>0</v>
      </c>
      <c r="M95">
        <f t="array" ref="M95">IFERROR(CONCATENATE((INDEX($A$7:$A$87,SMALL(IF($N$7:$N$87&lt;&gt;"",IF($K$7:$K$87&lt;&gt;"",ROW($K$7:$K$87)-MIN(ROW($K$7:$K$87))+1,""),""),ROW()-ROW(A$89)+1))),),"")</f>
        <v>0</v>
      </c>
      <c r="Q95">
        <f t="array" ref="Q95">IFERROR(CONCATENATE((INDEX($T$7:$T$87,SMALL(IF($T$7:$T$87&lt;&gt;"",IF($Q$7:$Q$87&lt;&gt;"",ROW($Q$7:$Q$87)-MIN(ROW($Q$7:$Q$87))+1,""),""),ROW()-ROW(A$89)+1)))," "),"")</f>
        <v>0</v>
      </c>
      <c r="R95">
        <f t="array" ref="R95">IFERROR(CONCATENATE(TEXT(INDEX($Q$7:$Q$87,SMALL(IF($T$7:$T$87&lt;&gt;"",IF($Q$7:$Q$87&lt;&gt;"",ROW($Q$7:$Q$87)-MIN(ROW($Q$7:$Q$87))+1,""),""),ROW()-ROW(A$89)+1)),"##0")," "),"")</f>
        <v>0</v>
      </c>
      <c r="S95">
        <f t="array" ref="S95">IFERROR(CONCATENATE((INDEX($A$7:$A$87,SMALL(IF($T$7:$T$87&lt;&gt;"",IF($Q$7:$Q$87&lt;&gt;"",ROW($Q$7:$Q$87)-MIN(ROW($Q$7:$Q$87))+1,""),""),ROW()-ROW(A$89)+1))),),"")</f>
        <v>0</v>
      </c>
      <c r="W95">
        <f t="array" ref="W95">IFERROR(CONCATENATE((INDEX($Z$7:$Z$87,SMALL(IF($Z$7:$Z$87&lt;&gt;"",IF($W$7:$W$87&lt;&gt;"",ROW($W$7:$W$87)-MIN(ROW($W$7:$W$87))+1,""),""),ROW()-ROW(A$89)+1)))," "),"")</f>
        <v>0</v>
      </c>
      <c r="X95">
        <f t="array" ref="X95">IFERROR(CONCATENATE(TEXT(INDEX($W$7:$W$87,SMALL(IF($Z$7:$Z$87&lt;&gt;"",IF($W$7:$W$87&lt;&gt;"",ROW($W$7:$W$87)-MIN(ROW($W$7:$W$87))+1,""),""),ROW()-ROW(A$89)+1)),"##0")," "),"")</f>
        <v>0</v>
      </c>
      <c r="Y95">
        <f t="array" ref="Y95">IFERROR(CONCATENATE((INDEX($A$7:$A$87,SMALL(IF($Z$7:$Z$87&lt;&gt;"",IF($W$7:$W$87&lt;&gt;"",ROW($W$7:$W$87)-MIN(ROW($W$7:$W$87))+1,""),""),ROW()-ROW(A$89)+1))),),"")</f>
        <v>0</v>
      </c>
      <c r="AC95">
        <f t="array" ref="AC95">IFERROR(CONCATENATE((INDEX($AF$7:$AF$87,SMALL(IF($AF$7:$AF$87&lt;&gt;"",IF($AC$7:$AC$87&lt;&gt;"",ROW($AC$7:$AC$87)-MIN(ROW($AC$7:$AC$87))+1,""),""),ROW()-ROW(A$89)+1))),","),"")</f>
        <v>0</v>
      </c>
      <c r="AD95">
        <f t="array" ref="AD95">IFERROR(CONCATENATE(TEXT(INDEX($AC$7:$AC$87,SMALL(IF($AF$7:$AF$87&lt;&gt;"",IF($AC$7:$AC$87&lt;&gt;"",ROW($AC$7:$AC$87)-MIN(ROW($AC$7:$AC$87))+1,""),""),ROW()-ROW(A$89)+1)),"##0"),","),"")</f>
        <v>0</v>
      </c>
      <c r="AE95">
        <f t="array" ref="AE95">IFERROR(CONCATENATE((INDEX($A$7:$A$87,SMALL(IF($AF$7:$AF$87&lt;&gt;"",IF($AC$7:$AC$87&lt;&gt;"",ROW($AC$7:$AC$87)-MIN(ROW($AC$7:$AC$87))+1,""),""),ROW()-ROW(A$89)+1))),),"")</f>
        <v>0</v>
      </c>
      <c r="AI95">
        <f t="array" ref="AI95">IFERROR(CONCATENATE((INDEX($AL$7:$AL$87,SMALL(IF($AL$7:$AL$87&lt;&gt;"",IF($AI$7:$AI$87&lt;&gt;"",ROW($AI$7:$AI$87)-MIN(ROW($AI$7:$AI$87))+1,""),""),ROW()-ROW(A$89)+1)))," "),"")</f>
        <v>0</v>
      </c>
      <c r="AJ95">
        <f t="array" ref="AJ95">IFERROR(CONCATENATE(TEXT(INDEX($AI$7:$AI$87,SMALL(IF($AL$7:$AL$87&lt;&gt;"",IF($AI$7:$AI$87&lt;&gt;"",ROW($AI$7:$AI$87)-MIN(ROW($AI$7:$AI$87))+1,""),""),ROW()-ROW(A$89)+1)),"##0")," "),"")</f>
        <v>0</v>
      </c>
      <c r="AK95">
        <f t="array" ref="AK95">IFERROR(CONCATENATE((INDEX($A$7:$A$87,SMALL(IF($AL$7:$AL$87&lt;&gt;"",IF($AI$7:$AI$87&lt;&gt;"",ROW($AI$7:$AI$87)-MIN(ROW($AI$7:$AI$87))+1,""),""),ROW()-ROW(A$89)+1))),),"")</f>
        <v>0</v>
      </c>
    </row>
    <row r="96" spans="1:39">
      <c r="K96">
        <f t="array" ref="K96">IFERROR(CONCATENATE(TEXT(INDEX($K$7:$K$87,SMALL(IF($N$7:$N$87&lt;&gt;"",IF($K$7:$K$87&lt;&gt;"",ROW($K$7:$K$87)-MIN(ROW($K$7:$K$87))+1,""),""),ROW()-ROW(A$89)+1)),"##0"),","),"")</f>
        <v>0</v>
      </c>
      <c r="L96">
        <f t="array" ref="L96">IFERROR(CONCATENATE((INDEX($N$7:$N$87,SMALL(IF($N$7:$N$87&lt;&gt;"",IF($K$7:$K$87&lt;&gt;"",ROW($K$7:$K$87)-MIN(ROW($K$7:$K$87))+1,""),""),ROW()-ROW(A$89)+1))),","),"")</f>
        <v>0</v>
      </c>
      <c r="M96">
        <f t="array" ref="M96">IFERROR(CONCATENATE((INDEX($A$7:$A$87,SMALL(IF($N$7:$N$87&lt;&gt;"",IF($K$7:$K$87&lt;&gt;"",ROW($K$7:$K$87)-MIN(ROW($K$7:$K$87))+1,""),""),ROW()-ROW(A$89)+1))),),"")</f>
        <v>0</v>
      </c>
      <c r="Q96">
        <f t="array" ref="Q96">IFERROR(CONCATENATE((INDEX($T$7:$T$87,SMALL(IF($T$7:$T$87&lt;&gt;"",IF($Q$7:$Q$87&lt;&gt;"",ROW($Q$7:$Q$87)-MIN(ROW($Q$7:$Q$87))+1,""),""),ROW()-ROW(A$89)+1)))," "),"")</f>
        <v>0</v>
      </c>
      <c r="R96">
        <f t="array" ref="R96">IFERROR(CONCATENATE(TEXT(INDEX($Q$7:$Q$87,SMALL(IF($T$7:$T$87&lt;&gt;"",IF($Q$7:$Q$87&lt;&gt;"",ROW($Q$7:$Q$87)-MIN(ROW($Q$7:$Q$87))+1,""),""),ROW()-ROW(A$89)+1)),"##0")," "),"")</f>
        <v>0</v>
      </c>
      <c r="S96">
        <f t="array" ref="S96">IFERROR(CONCATENATE((INDEX($A$7:$A$87,SMALL(IF($T$7:$T$87&lt;&gt;"",IF($Q$7:$Q$87&lt;&gt;"",ROW($Q$7:$Q$87)-MIN(ROW($Q$7:$Q$87))+1,""),""),ROW()-ROW(A$89)+1))),),"")</f>
        <v>0</v>
      </c>
      <c r="W96">
        <f t="array" ref="W96">IFERROR(CONCATENATE((INDEX($Z$7:$Z$87,SMALL(IF($Z$7:$Z$87&lt;&gt;"",IF($W$7:$W$87&lt;&gt;"",ROW($W$7:$W$87)-MIN(ROW($W$7:$W$87))+1,""),""),ROW()-ROW(A$89)+1)))," "),"")</f>
        <v>0</v>
      </c>
      <c r="X96">
        <f t="array" ref="X96">IFERROR(CONCATENATE(TEXT(INDEX($W$7:$W$87,SMALL(IF($Z$7:$Z$87&lt;&gt;"",IF($W$7:$W$87&lt;&gt;"",ROW($W$7:$W$87)-MIN(ROW($W$7:$W$87))+1,""),""),ROW()-ROW(A$89)+1)),"##0")," "),"")</f>
        <v>0</v>
      </c>
      <c r="Y96">
        <f t="array" ref="Y96">IFERROR(CONCATENATE((INDEX($A$7:$A$87,SMALL(IF($Z$7:$Z$87&lt;&gt;"",IF($W$7:$W$87&lt;&gt;"",ROW($W$7:$W$87)-MIN(ROW($W$7:$W$87))+1,""),""),ROW()-ROW(A$89)+1))),),"")</f>
        <v>0</v>
      </c>
      <c r="AC96">
        <f t="array" ref="AC96">IFERROR(CONCATENATE((INDEX($AF$7:$AF$87,SMALL(IF($AF$7:$AF$87&lt;&gt;"",IF($AC$7:$AC$87&lt;&gt;"",ROW($AC$7:$AC$87)-MIN(ROW($AC$7:$AC$87))+1,""),""),ROW()-ROW(A$89)+1))),","),"")</f>
        <v>0</v>
      </c>
      <c r="AD96">
        <f t="array" ref="AD96">IFERROR(CONCATENATE(TEXT(INDEX($AC$7:$AC$87,SMALL(IF($AF$7:$AF$87&lt;&gt;"",IF($AC$7:$AC$87&lt;&gt;"",ROW($AC$7:$AC$87)-MIN(ROW($AC$7:$AC$87))+1,""),""),ROW()-ROW(A$89)+1)),"##0"),","),"")</f>
        <v>0</v>
      </c>
      <c r="AE96">
        <f t="array" ref="AE96">IFERROR(CONCATENATE((INDEX($A$7:$A$87,SMALL(IF($AF$7:$AF$87&lt;&gt;"",IF($AC$7:$AC$87&lt;&gt;"",ROW($AC$7:$AC$87)-MIN(ROW($AC$7:$AC$87))+1,""),""),ROW()-ROW(A$89)+1))),),"")</f>
        <v>0</v>
      </c>
      <c r="AI96">
        <f t="array" ref="AI96">IFERROR(CONCATENATE((INDEX($AL$7:$AL$87,SMALL(IF($AL$7:$AL$87&lt;&gt;"",IF($AI$7:$AI$87&lt;&gt;"",ROW($AI$7:$AI$87)-MIN(ROW($AI$7:$AI$87))+1,""),""),ROW()-ROW(A$89)+1)))," "),"")</f>
        <v>0</v>
      </c>
      <c r="AJ96">
        <f t="array" ref="AJ96">IFERROR(CONCATENATE(TEXT(INDEX($AI$7:$AI$87,SMALL(IF($AL$7:$AL$87&lt;&gt;"",IF($AI$7:$AI$87&lt;&gt;"",ROW($AI$7:$AI$87)-MIN(ROW($AI$7:$AI$87))+1,""),""),ROW()-ROW(A$89)+1)),"##0")," "),"")</f>
        <v>0</v>
      </c>
      <c r="AK96">
        <f t="array" ref="AK96">IFERROR(CONCATENATE((INDEX($A$7:$A$87,SMALL(IF($AL$7:$AL$87&lt;&gt;"",IF($AI$7:$AI$87&lt;&gt;"",ROW($AI$7:$AI$87)-MIN(ROW($AI$7:$AI$87))+1,""),""),ROW()-ROW(A$89)+1))),),"")</f>
        <v>0</v>
      </c>
    </row>
    <row r="97" spans="11:37">
      <c r="K97">
        <f t="array" ref="K97">IFERROR(CONCATENATE(TEXT(INDEX($K$7:$K$87,SMALL(IF($N$7:$N$87&lt;&gt;"",IF($K$7:$K$87&lt;&gt;"",ROW($K$7:$K$87)-MIN(ROW($K$7:$K$87))+1,""),""),ROW()-ROW(A$89)+1)),"##0"),","),"")</f>
        <v>0</v>
      </c>
      <c r="L97">
        <f t="array" ref="L97">IFERROR(CONCATENATE((INDEX($N$7:$N$87,SMALL(IF($N$7:$N$87&lt;&gt;"",IF($K$7:$K$87&lt;&gt;"",ROW($K$7:$K$87)-MIN(ROW($K$7:$K$87))+1,""),""),ROW()-ROW(A$89)+1))),","),"")</f>
        <v>0</v>
      </c>
      <c r="M97">
        <f t="array" ref="M97">IFERROR(CONCATENATE((INDEX($A$7:$A$87,SMALL(IF($N$7:$N$87&lt;&gt;"",IF($K$7:$K$87&lt;&gt;"",ROW($K$7:$K$87)-MIN(ROW($K$7:$K$87))+1,""),""),ROW()-ROW(A$89)+1))),),"")</f>
        <v>0</v>
      </c>
      <c r="Q97">
        <f t="array" ref="Q97">IFERROR(CONCATENATE((INDEX($T$7:$T$87,SMALL(IF($T$7:$T$87&lt;&gt;"",IF($Q$7:$Q$87&lt;&gt;"",ROW($Q$7:$Q$87)-MIN(ROW($Q$7:$Q$87))+1,""),""),ROW()-ROW(A$89)+1)))," "),"")</f>
        <v>0</v>
      </c>
      <c r="R97">
        <f t="array" ref="R97">IFERROR(CONCATENATE(TEXT(INDEX($Q$7:$Q$87,SMALL(IF($T$7:$T$87&lt;&gt;"",IF($Q$7:$Q$87&lt;&gt;"",ROW($Q$7:$Q$87)-MIN(ROW($Q$7:$Q$87))+1,""),""),ROW()-ROW(A$89)+1)),"##0")," "),"")</f>
        <v>0</v>
      </c>
      <c r="S97">
        <f t="array" ref="S97">IFERROR(CONCATENATE((INDEX($A$7:$A$87,SMALL(IF($T$7:$T$87&lt;&gt;"",IF($Q$7:$Q$87&lt;&gt;"",ROW($Q$7:$Q$87)-MIN(ROW($Q$7:$Q$87))+1,""),""),ROW()-ROW(A$89)+1))),),"")</f>
        <v>0</v>
      </c>
      <c r="W97">
        <f t="array" ref="W97">IFERROR(CONCATENATE((INDEX($Z$7:$Z$87,SMALL(IF($Z$7:$Z$87&lt;&gt;"",IF($W$7:$W$87&lt;&gt;"",ROW($W$7:$W$87)-MIN(ROW($W$7:$W$87))+1,""),""),ROW()-ROW(A$89)+1)))," "),"")</f>
        <v>0</v>
      </c>
      <c r="X97">
        <f t="array" ref="X97">IFERROR(CONCATENATE(TEXT(INDEX($W$7:$W$87,SMALL(IF($Z$7:$Z$87&lt;&gt;"",IF($W$7:$W$87&lt;&gt;"",ROW($W$7:$W$87)-MIN(ROW($W$7:$W$87))+1,""),""),ROW()-ROW(A$89)+1)),"##0")," "),"")</f>
        <v>0</v>
      </c>
      <c r="Y97">
        <f t="array" ref="Y97">IFERROR(CONCATENATE((INDEX($A$7:$A$87,SMALL(IF($Z$7:$Z$87&lt;&gt;"",IF($W$7:$W$87&lt;&gt;"",ROW($W$7:$W$87)-MIN(ROW($W$7:$W$87))+1,""),""),ROW()-ROW(A$89)+1))),),"")</f>
        <v>0</v>
      </c>
      <c r="AC97">
        <f t="array" ref="AC97">IFERROR(CONCATENATE((INDEX($AF$7:$AF$87,SMALL(IF($AF$7:$AF$87&lt;&gt;"",IF($AC$7:$AC$87&lt;&gt;"",ROW($AC$7:$AC$87)-MIN(ROW($AC$7:$AC$87))+1,""),""),ROW()-ROW(A$89)+1))),","),"")</f>
        <v>0</v>
      </c>
      <c r="AD97">
        <f t="array" ref="AD97">IFERROR(CONCATENATE(TEXT(INDEX($AC$7:$AC$87,SMALL(IF($AF$7:$AF$87&lt;&gt;"",IF($AC$7:$AC$87&lt;&gt;"",ROW($AC$7:$AC$87)-MIN(ROW($AC$7:$AC$87))+1,""),""),ROW()-ROW(A$89)+1)),"##0"),","),"")</f>
        <v>0</v>
      </c>
      <c r="AE97">
        <f t="array" ref="AE97">IFERROR(CONCATENATE((INDEX($A$7:$A$87,SMALL(IF($AF$7:$AF$87&lt;&gt;"",IF($AC$7:$AC$87&lt;&gt;"",ROW($AC$7:$AC$87)-MIN(ROW($AC$7:$AC$87))+1,""),""),ROW()-ROW(A$89)+1))),),"")</f>
        <v>0</v>
      </c>
      <c r="AI97">
        <f t="array" ref="AI97">IFERROR(CONCATENATE((INDEX($AL$7:$AL$87,SMALL(IF($AL$7:$AL$87&lt;&gt;"",IF($AI$7:$AI$87&lt;&gt;"",ROW($AI$7:$AI$87)-MIN(ROW($AI$7:$AI$87))+1,""),""),ROW()-ROW(A$89)+1)))," "),"")</f>
        <v>0</v>
      </c>
      <c r="AJ97">
        <f t="array" ref="AJ97">IFERROR(CONCATENATE(TEXT(INDEX($AI$7:$AI$87,SMALL(IF($AL$7:$AL$87&lt;&gt;"",IF($AI$7:$AI$87&lt;&gt;"",ROW($AI$7:$AI$87)-MIN(ROW($AI$7:$AI$87))+1,""),""),ROW()-ROW(A$89)+1)),"##0")," "),"")</f>
        <v>0</v>
      </c>
      <c r="AK97">
        <f t="array" ref="AK97">IFERROR(CONCATENATE((INDEX($A$7:$A$87,SMALL(IF($AL$7:$AL$87&lt;&gt;"",IF($AI$7:$AI$87&lt;&gt;"",ROW($AI$7:$AI$87)-MIN(ROW($AI$7:$AI$87))+1,""),""),ROW()-ROW(A$89)+1))),),"")</f>
        <v>0</v>
      </c>
    </row>
    <row r="98" spans="11:37">
      <c r="K98">
        <f t="array" ref="K98">IFERROR(CONCATENATE(TEXT(INDEX($K$7:$K$87,SMALL(IF($N$7:$N$87&lt;&gt;"",IF($K$7:$K$87&lt;&gt;"",ROW($K$7:$K$87)-MIN(ROW($K$7:$K$87))+1,""),""),ROW()-ROW(A$89)+1)),"##0"),","),"")</f>
        <v>0</v>
      </c>
      <c r="L98">
        <f t="array" ref="L98">IFERROR(CONCATENATE((INDEX($N$7:$N$87,SMALL(IF($N$7:$N$87&lt;&gt;"",IF($K$7:$K$87&lt;&gt;"",ROW($K$7:$K$87)-MIN(ROW($K$7:$K$87))+1,""),""),ROW()-ROW(A$89)+1))),","),"")</f>
        <v>0</v>
      </c>
      <c r="M98">
        <f t="array" ref="M98">IFERROR(CONCATENATE((INDEX($A$7:$A$87,SMALL(IF($N$7:$N$87&lt;&gt;"",IF($K$7:$K$87&lt;&gt;"",ROW($K$7:$K$87)-MIN(ROW($K$7:$K$87))+1,""),""),ROW()-ROW(A$89)+1))),),"")</f>
        <v>0</v>
      </c>
      <c r="Q98">
        <f t="array" ref="Q98">IFERROR(CONCATENATE((INDEX($T$7:$T$87,SMALL(IF($T$7:$T$87&lt;&gt;"",IF($Q$7:$Q$87&lt;&gt;"",ROW($Q$7:$Q$87)-MIN(ROW($Q$7:$Q$87))+1,""),""),ROW()-ROW(A$89)+1)))," "),"")</f>
        <v>0</v>
      </c>
      <c r="R98">
        <f t="array" ref="R98">IFERROR(CONCATENATE(TEXT(INDEX($Q$7:$Q$87,SMALL(IF($T$7:$T$87&lt;&gt;"",IF($Q$7:$Q$87&lt;&gt;"",ROW($Q$7:$Q$87)-MIN(ROW($Q$7:$Q$87))+1,""),""),ROW()-ROW(A$89)+1)),"##0")," "),"")</f>
        <v>0</v>
      </c>
      <c r="S98">
        <f t="array" ref="S98">IFERROR(CONCATENATE((INDEX($A$7:$A$87,SMALL(IF($T$7:$T$87&lt;&gt;"",IF($Q$7:$Q$87&lt;&gt;"",ROW($Q$7:$Q$87)-MIN(ROW($Q$7:$Q$87))+1,""),""),ROW()-ROW(A$89)+1))),),"")</f>
        <v>0</v>
      </c>
      <c r="W98">
        <f t="array" ref="W98">IFERROR(CONCATENATE((INDEX($Z$7:$Z$87,SMALL(IF($Z$7:$Z$87&lt;&gt;"",IF($W$7:$W$87&lt;&gt;"",ROW($W$7:$W$87)-MIN(ROW($W$7:$W$87))+1,""),""),ROW()-ROW(A$89)+1)))," "),"")</f>
        <v>0</v>
      </c>
      <c r="X98">
        <f t="array" ref="X98">IFERROR(CONCATENATE(TEXT(INDEX($W$7:$W$87,SMALL(IF($Z$7:$Z$87&lt;&gt;"",IF($W$7:$W$87&lt;&gt;"",ROW($W$7:$W$87)-MIN(ROW($W$7:$W$87))+1,""),""),ROW()-ROW(A$89)+1)),"##0")," "),"")</f>
        <v>0</v>
      </c>
      <c r="Y98">
        <f t="array" ref="Y98">IFERROR(CONCATENATE((INDEX($A$7:$A$87,SMALL(IF($Z$7:$Z$87&lt;&gt;"",IF($W$7:$W$87&lt;&gt;"",ROW($W$7:$W$87)-MIN(ROW($W$7:$W$87))+1,""),""),ROW()-ROW(A$89)+1))),),"")</f>
        <v>0</v>
      </c>
      <c r="AC98">
        <f t="array" ref="AC98">IFERROR(CONCATENATE((INDEX($AF$7:$AF$87,SMALL(IF($AF$7:$AF$87&lt;&gt;"",IF($AC$7:$AC$87&lt;&gt;"",ROW($AC$7:$AC$87)-MIN(ROW($AC$7:$AC$87))+1,""),""),ROW()-ROW(A$89)+1))),","),"")</f>
        <v>0</v>
      </c>
      <c r="AD98">
        <f t="array" ref="AD98">IFERROR(CONCATENATE(TEXT(INDEX($AC$7:$AC$87,SMALL(IF($AF$7:$AF$87&lt;&gt;"",IF($AC$7:$AC$87&lt;&gt;"",ROW($AC$7:$AC$87)-MIN(ROW($AC$7:$AC$87))+1,""),""),ROW()-ROW(A$89)+1)),"##0"),","),"")</f>
        <v>0</v>
      </c>
      <c r="AE98">
        <f t="array" ref="AE98">IFERROR(CONCATENATE((INDEX($A$7:$A$87,SMALL(IF($AF$7:$AF$87&lt;&gt;"",IF($AC$7:$AC$87&lt;&gt;"",ROW($AC$7:$AC$87)-MIN(ROW($AC$7:$AC$87))+1,""),""),ROW()-ROW(A$89)+1))),),"")</f>
        <v>0</v>
      </c>
      <c r="AI98">
        <f t="array" ref="AI98">IFERROR(CONCATENATE((INDEX($AL$7:$AL$87,SMALL(IF($AL$7:$AL$87&lt;&gt;"",IF($AI$7:$AI$87&lt;&gt;"",ROW($AI$7:$AI$87)-MIN(ROW($AI$7:$AI$87))+1,""),""),ROW()-ROW(A$89)+1)))," "),"")</f>
        <v>0</v>
      </c>
      <c r="AJ98">
        <f t="array" ref="AJ98">IFERROR(CONCATENATE(TEXT(INDEX($AI$7:$AI$87,SMALL(IF($AL$7:$AL$87&lt;&gt;"",IF($AI$7:$AI$87&lt;&gt;"",ROW($AI$7:$AI$87)-MIN(ROW($AI$7:$AI$87))+1,""),""),ROW()-ROW(A$89)+1)),"##0")," "),"")</f>
        <v>0</v>
      </c>
      <c r="AK98">
        <f t="array" ref="AK98">IFERROR(CONCATENATE((INDEX($A$7:$A$87,SMALL(IF($AL$7:$AL$87&lt;&gt;"",IF($AI$7:$AI$87&lt;&gt;"",ROW($AI$7:$AI$87)-MIN(ROW($AI$7:$AI$87))+1,""),""),ROW()-ROW(A$89)+1))),),"")</f>
        <v>0</v>
      </c>
    </row>
    <row r="99" spans="11:37">
      <c r="K99">
        <f t="array" ref="K99">IFERROR(CONCATENATE(TEXT(INDEX($K$7:$K$87,SMALL(IF($N$7:$N$87&lt;&gt;"",IF($K$7:$K$87&lt;&gt;"",ROW($K$7:$K$87)-MIN(ROW($K$7:$K$87))+1,""),""),ROW()-ROW(A$89)+1)),"##0"),","),"")</f>
        <v>0</v>
      </c>
      <c r="L99">
        <f t="array" ref="L99">IFERROR(CONCATENATE((INDEX($N$7:$N$87,SMALL(IF($N$7:$N$87&lt;&gt;"",IF($K$7:$K$87&lt;&gt;"",ROW($K$7:$K$87)-MIN(ROW($K$7:$K$87))+1,""),""),ROW()-ROW(A$89)+1))),","),"")</f>
        <v>0</v>
      </c>
      <c r="M99">
        <f t="array" ref="M99">IFERROR(CONCATENATE((INDEX($A$7:$A$87,SMALL(IF($N$7:$N$87&lt;&gt;"",IF($K$7:$K$87&lt;&gt;"",ROW($K$7:$K$87)-MIN(ROW($K$7:$K$87))+1,""),""),ROW()-ROW(A$89)+1))),),"")</f>
        <v>0</v>
      </c>
      <c r="Q99">
        <f t="array" ref="Q99">IFERROR(CONCATENATE((INDEX($T$7:$T$87,SMALL(IF($T$7:$T$87&lt;&gt;"",IF($Q$7:$Q$87&lt;&gt;"",ROW($Q$7:$Q$87)-MIN(ROW($Q$7:$Q$87))+1,""),""),ROW()-ROW(A$89)+1)))," "),"")</f>
        <v>0</v>
      </c>
      <c r="R99">
        <f t="array" ref="R99">IFERROR(CONCATENATE(TEXT(INDEX($Q$7:$Q$87,SMALL(IF($T$7:$T$87&lt;&gt;"",IF($Q$7:$Q$87&lt;&gt;"",ROW($Q$7:$Q$87)-MIN(ROW($Q$7:$Q$87))+1,""),""),ROW()-ROW(A$89)+1)),"##0")," "),"")</f>
        <v>0</v>
      </c>
      <c r="S99">
        <f t="array" ref="S99">IFERROR(CONCATENATE((INDEX($A$7:$A$87,SMALL(IF($T$7:$T$87&lt;&gt;"",IF($Q$7:$Q$87&lt;&gt;"",ROW($Q$7:$Q$87)-MIN(ROW($Q$7:$Q$87))+1,""),""),ROW()-ROW(A$89)+1))),),"")</f>
        <v>0</v>
      </c>
      <c r="W99">
        <f t="array" ref="W99">IFERROR(CONCATENATE((INDEX($Z$7:$Z$87,SMALL(IF($Z$7:$Z$87&lt;&gt;"",IF($W$7:$W$87&lt;&gt;"",ROW($W$7:$W$87)-MIN(ROW($W$7:$W$87))+1,""),""),ROW()-ROW(A$89)+1)))," "),"")</f>
        <v>0</v>
      </c>
      <c r="X99">
        <f t="array" ref="X99">IFERROR(CONCATENATE(TEXT(INDEX($W$7:$W$87,SMALL(IF($Z$7:$Z$87&lt;&gt;"",IF($W$7:$W$87&lt;&gt;"",ROW($W$7:$W$87)-MIN(ROW($W$7:$W$87))+1,""),""),ROW()-ROW(A$89)+1)),"##0")," "),"")</f>
        <v>0</v>
      </c>
      <c r="Y99">
        <f t="array" ref="Y99">IFERROR(CONCATENATE((INDEX($A$7:$A$87,SMALL(IF($Z$7:$Z$87&lt;&gt;"",IF($W$7:$W$87&lt;&gt;"",ROW($W$7:$W$87)-MIN(ROW($W$7:$W$87))+1,""),""),ROW()-ROW(A$89)+1))),),"")</f>
        <v>0</v>
      </c>
      <c r="AC99">
        <f t="array" ref="AC99">IFERROR(CONCATENATE((INDEX($AF$7:$AF$87,SMALL(IF($AF$7:$AF$87&lt;&gt;"",IF($AC$7:$AC$87&lt;&gt;"",ROW($AC$7:$AC$87)-MIN(ROW($AC$7:$AC$87))+1,""),""),ROW()-ROW(A$89)+1))),","),"")</f>
        <v>0</v>
      </c>
      <c r="AD99">
        <f t="array" ref="AD99">IFERROR(CONCATENATE(TEXT(INDEX($AC$7:$AC$87,SMALL(IF($AF$7:$AF$87&lt;&gt;"",IF($AC$7:$AC$87&lt;&gt;"",ROW($AC$7:$AC$87)-MIN(ROW($AC$7:$AC$87))+1,""),""),ROW()-ROW(A$89)+1)),"##0"),","),"")</f>
        <v>0</v>
      </c>
      <c r="AE99">
        <f t="array" ref="AE99">IFERROR(CONCATENATE((INDEX($A$7:$A$87,SMALL(IF($AF$7:$AF$87&lt;&gt;"",IF($AC$7:$AC$87&lt;&gt;"",ROW($AC$7:$AC$87)-MIN(ROW($AC$7:$AC$87))+1,""),""),ROW()-ROW(A$89)+1))),),"")</f>
        <v>0</v>
      </c>
      <c r="AI99">
        <f t="array" ref="AI99">IFERROR(CONCATENATE((INDEX($AL$7:$AL$87,SMALL(IF($AL$7:$AL$87&lt;&gt;"",IF($AI$7:$AI$87&lt;&gt;"",ROW($AI$7:$AI$87)-MIN(ROW($AI$7:$AI$87))+1,""),""),ROW()-ROW(A$89)+1)))," "),"")</f>
        <v>0</v>
      </c>
      <c r="AJ99">
        <f t="array" ref="AJ99">IFERROR(CONCATENATE(TEXT(INDEX($AI$7:$AI$87,SMALL(IF($AL$7:$AL$87&lt;&gt;"",IF($AI$7:$AI$87&lt;&gt;"",ROW($AI$7:$AI$87)-MIN(ROW($AI$7:$AI$87))+1,""),""),ROW()-ROW(A$89)+1)),"##0")," "),"")</f>
        <v>0</v>
      </c>
      <c r="AK99">
        <f t="array" ref="AK99">IFERROR(CONCATENATE((INDEX($A$7:$A$87,SMALL(IF($AL$7:$AL$87&lt;&gt;"",IF($AI$7:$AI$87&lt;&gt;"",ROW($AI$7:$AI$87)-MIN(ROW($AI$7:$AI$87))+1,""),""),ROW()-ROW(A$89)+1))),),"")</f>
        <v>0</v>
      </c>
    </row>
    <row r="100" spans="11:37">
      <c r="K100">
        <f t="array" ref="K100">IFERROR(CONCATENATE(TEXT(INDEX($K$7:$K$87,SMALL(IF($N$7:$N$87&lt;&gt;"",IF($K$7:$K$87&lt;&gt;"",ROW($K$7:$K$87)-MIN(ROW($K$7:$K$87))+1,""),""),ROW()-ROW(A$89)+1)),"##0"),","),"")</f>
        <v>0</v>
      </c>
      <c r="L100">
        <f t="array" ref="L100">IFERROR(CONCATENATE((INDEX($N$7:$N$87,SMALL(IF($N$7:$N$87&lt;&gt;"",IF($K$7:$K$87&lt;&gt;"",ROW($K$7:$K$87)-MIN(ROW($K$7:$K$87))+1,""),""),ROW()-ROW(A$89)+1))),","),"")</f>
        <v>0</v>
      </c>
      <c r="M100">
        <f t="array" ref="M100">IFERROR(CONCATENATE((INDEX($A$7:$A$87,SMALL(IF($N$7:$N$87&lt;&gt;"",IF($K$7:$K$87&lt;&gt;"",ROW($K$7:$K$87)-MIN(ROW($K$7:$K$87))+1,""),""),ROW()-ROW(A$89)+1))),),"")</f>
        <v>0</v>
      </c>
      <c r="Q100">
        <f t="array" ref="Q100">IFERROR(CONCATENATE((INDEX($T$7:$T$87,SMALL(IF($T$7:$T$87&lt;&gt;"",IF($Q$7:$Q$87&lt;&gt;"",ROW($Q$7:$Q$87)-MIN(ROW($Q$7:$Q$87))+1,""),""),ROW()-ROW(A$89)+1)))," "),"")</f>
        <v>0</v>
      </c>
      <c r="R100">
        <f t="array" ref="R100">IFERROR(CONCATENATE(TEXT(INDEX($Q$7:$Q$87,SMALL(IF($T$7:$T$87&lt;&gt;"",IF($Q$7:$Q$87&lt;&gt;"",ROW($Q$7:$Q$87)-MIN(ROW($Q$7:$Q$87))+1,""),""),ROW()-ROW(A$89)+1)),"##0")," "),"")</f>
        <v>0</v>
      </c>
      <c r="S100">
        <f t="array" ref="S100">IFERROR(CONCATENATE((INDEX($A$7:$A$87,SMALL(IF($T$7:$T$87&lt;&gt;"",IF($Q$7:$Q$87&lt;&gt;"",ROW($Q$7:$Q$87)-MIN(ROW($Q$7:$Q$87))+1,""),""),ROW()-ROW(A$89)+1))),),"")</f>
        <v>0</v>
      </c>
      <c r="W100">
        <f t="array" ref="W100">IFERROR(CONCATENATE((INDEX($Z$7:$Z$87,SMALL(IF($Z$7:$Z$87&lt;&gt;"",IF($W$7:$W$87&lt;&gt;"",ROW($W$7:$W$87)-MIN(ROW($W$7:$W$87))+1,""),""),ROW()-ROW(A$89)+1)))," "),"")</f>
        <v>0</v>
      </c>
      <c r="X100">
        <f t="array" ref="X100">IFERROR(CONCATENATE(TEXT(INDEX($W$7:$W$87,SMALL(IF($Z$7:$Z$87&lt;&gt;"",IF($W$7:$W$87&lt;&gt;"",ROW($W$7:$W$87)-MIN(ROW($W$7:$W$87))+1,""),""),ROW()-ROW(A$89)+1)),"##0")," "),"")</f>
        <v>0</v>
      </c>
      <c r="Y100">
        <f t="array" ref="Y100">IFERROR(CONCATENATE((INDEX($A$7:$A$87,SMALL(IF($Z$7:$Z$87&lt;&gt;"",IF($W$7:$W$87&lt;&gt;"",ROW($W$7:$W$87)-MIN(ROW($W$7:$W$87))+1,""),""),ROW()-ROW(A$89)+1))),),"")</f>
        <v>0</v>
      </c>
      <c r="AC100">
        <f t="array" ref="AC100">IFERROR(CONCATENATE((INDEX($AF$7:$AF$87,SMALL(IF($AF$7:$AF$87&lt;&gt;"",IF($AC$7:$AC$87&lt;&gt;"",ROW($AC$7:$AC$87)-MIN(ROW($AC$7:$AC$87))+1,""),""),ROW()-ROW(A$89)+1))),","),"")</f>
        <v>0</v>
      </c>
      <c r="AD100">
        <f t="array" ref="AD100">IFERROR(CONCATENATE(TEXT(INDEX($AC$7:$AC$87,SMALL(IF($AF$7:$AF$87&lt;&gt;"",IF($AC$7:$AC$87&lt;&gt;"",ROW($AC$7:$AC$87)-MIN(ROW($AC$7:$AC$87))+1,""),""),ROW()-ROW(A$89)+1)),"##0"),","),"")</f>
        <v>0</v>
      </c>
      <c r="AE100">
        <f t="array" ref="AE100">IFERROR(CONCATENATE((INDEX($A$7:$A$87,SMALL(IF($AF$7:$AF$87&lt;&gt;"",IF($AC$7:$AC$87&lt;&gt;"",ROW($AC$7:$AC$87)-MIN(ROW($AC$7:$AC$87))+1,""),""),ROW()-ROW(A$89)+1))),),"")</f>
        <v>0</v>
      </c>
      <c r="AI100">
        <f t="array" ref="AI100">IFERROR(CONCATENATE((INDEX($AL$7:$AL$87,SMALL(IF($AL$7:$AL$87&lt;&gt;"",IF($AI$7:$AI$87&lt;&gt;"",ROW($AI$7:$AI$87)-MIN(ROW($AI$7:$AI$87))+1,""),""),ROW()-ROW(A$89)+1)))," "),"")</f>
        <v>0</v>
      </c>
      <c r="AJ100">
        <f t="array" ref="AJ100">IFERROR(CONCATENATE(TEXT(INDEX($AI$7:$AI$87,SMALL(IF($AL$7:$AL$87&lt;&gt;"",IF($AI$7:$AI$87&lt;&gt;"",ROW($AI$7:$AI$87)-MIN(ROW($AI$7:$AI$87))+1,""),""),ROW()-ROW(A$89)+1)),"##0")," "),"")</f>
        <v>0</v>
      </c>
      <c r="AK100">
        <f t="array" ref="AK100">IFERROR(CONCATENATE((INDEX($A$7:$A$87,SMALL(IF($AL$7:$AL$87&lt;&gt;"",IF($AI$7:$AI$87&lt;&gt;"",ROW($AI$7:$AI$87)-MIN(ROW($AI$7:$AI$87))+1,""),""),ROW()-ROW(A$89)+1))),),"")</f>
        <v>0</v>
      </c>
    </row>
    <row r="101" spans="11:37">
      <c r="K101">
        <f t="array" ref="K101">IFERROR(CONCATENATE(TEXT(INDEX($K$7:$K$87,SMALL(IF($N$7:$N$87&lt;&gt;"",IF($K$7:$K$87&lt;&gt;"",ROW($K$7:$K$87)-MIN(ROW($K$7:$K$87))+1,""),""),ROW()-ROW(A$89)+1)),"##0"),","),"")</f>
        <v>0</v>
      </c>
      <c r="L101">
        <f t="array" ref="L101">IFERROR(CONCATENATE((INDEX($N$7:$N$87,SMALL(IF($N$7:$N$87&lt;&gt;"",IF($K$7:$K$87&lt;&gt;"",ROW($K$7:$K$87)-MIN(ROW($K$7:$K$87))+1,""),""),ROW()-ROW(A$89)+1))),","),"")</f>
        <v>0</v>
      </c>
      <c r="M101">
        <f t="array" ref="M101">IFERROR(CONCATENATE((INDEX($A$7:$A$87,SMALL(IF($N$7:$N$87&lt;&gt;"",IF($K$7:$K$87&lt;&gt;"",ROW($K$7:$K$87)-MIN(ROW($K$7:$K$87))+1,""),""),ROW()-ROW(A$89)+1))),),"")</f>
        <v>0</v>
      </c>
      <c r="Q101">
        <f t="array" ref="Q101">IFERROR(CONCATENATE((INDEX($T$7:$T$87,SMALL(IF($T$7:$T$87&lt;&gt;"",IF($Q$7:$Q$87&lt;&gt;"",ROW($Q$7:$Q$87)-MIN(ROW($Q$7:$Q$87))+1,""),""),ROW()-ROW(A$89)+1)))," "),"")</f>
        <v>0</v>
      </c>
      <c r="R101">
        <f t="array" ref="R101">IFERROR(CONCATENATE(TEXT(INDEX($Q$7:$Q$87,SMALL(IF($T$7:$T$87&lt;&gt;"",IF($Q$7:$Q$87&lt;&gt;"",ROW($Q$7:$Q$87)-MIN(ROW($Q$7:$Q$87))+1,""),""),ROW()-ROW(A$89)+1)),"##0")," "),"")</f>
        <v>0</v>
      </c>
      <c r="S101">
        <f t="array" ref="S101">IFERROR(CONCATENATE((INDEX($A$7:$A$87,SMALL(IF($T$7:$T$87&lt;&gt;"",IF($Q$7:$Q$87&lt;&gt;"",ROW($Q$7:$Q$87)-MIN(ROW($Q$7:$Q$87))+1,""),""),ROW()-ROW(A$89)+1))),),"")</f>
        <v>0</v>
      </c>
      <c r="W101">
        <f t="array" ref="W101">IFERROR(CONCATENATE((INDEX($Z$7:$Z$87,SMALL(IF($Z$7:$Z$87&lt;&gt;"",IF($W$7:$W$87&lt;&gt;"",ROW($W$7:$W$87)-MIN(ROW($W$7:$W$87))+1,""),""),ROW()-ROW(A$89)+1)))," "),"")</f>
        <v>0</v>
      </c>
      <c r="X101">
        <f t="array" ref="X101">IFERROR(CONCATENATE(TEXT(INDEX($W$7:$W$87,SMALL(IF($Z$7:$Z$87&lt;&gt;"",IF($W$7:$W$87&lt;&gt;"",ROW($W$7:$W$87)-MIN(ROW($W$7:$W$87))+1,""),""),ROW()-ROW(A$89)+1)),"##0")," "),"")</f>
        <v>0</v>
      </c>
      <c r="Y101">
        <f t="array" ref="Y101">IFERROR(CONCATENATE((INDEX($A$7:$A$87,SMALL(IF($Z$7:$Z$87&lt;&gt;"",IF($W$7:$W$87&lt;&gt;"",ROW($W$7:$W$87)-MIN(ROW($W$7:$W$87))+1,""),""),ROW()-ROW(A$89)+1))),),"")</f>
        <v>0</v>
      </c>
      <c r="AC101">
        <f t="array" ref="AC101">IFERROR(CONCATENATE((INDEX($AF$7:$AF$87,SMALL(IF($AF$7:$AF$87&lt;&gt;"",IF($AC$7:$AC$87&lt;&gt;"",ROW($AC$7:$AC$87)-MIN(ROW($AC$7:$AC$87))+1,""),""),ROW()-ROW(A$89)+1))),","),"")</f>
        <v>0</v>
      </c>
      <c r="AD101">
        <f t="array" ref="AD101">IFERROR(CONCATENATE(TEXT(INDEX($AC$7:$AC$87,SMALL(IF($AF$7:$AF$87&lt;&gt;"",IF($AC$7:$AC$87&lt;&gt;"",ROW($AC$7:$AC$87)-MIN(ROW($AC$7:$AC$87))+1,""),""),ROW()-ROW(A$89)+1)),"##0"),","),"")</f>
        <v>0</v>
      </c>
      <c r="AE101">
        <f t="array" ref="AE101">IFERROR(CONCATENATE((INDEX($A$7:$A$87,SMALL(IF($AF$7:$AF$87&lt;&gt;"",IF($AC$7:$AC$87&lt;&gt;"",ROW($AC$7:$AC$87)-MIN(ROW($AC$7:$AC$87))+1,""),""),ROW()-ROW(A$89)+1))),),"")</f>
        <v>0</v>
      </c>
      <c r="AI101">
        <f t="array" ref="AI101">IFERROR(CONCATENATE((INDEX($AL$7:$AL$87,SMALL(IF($AL$7:$AL$87&lt;&gt;"",IF($AI$7:$AI$87&lt;&gt;"",ROW($AI$7:$AI$87)-MIN(ROW($AI$7:$AI$87))+1,""),""),ROW()-ROW(A$89)+1)))," "),"")</f>
        <v>0</v>
      </c>
      <c r="AJ101">
        <f t="array" ref="AJ101">IFERROR(CONCATENATE(TEXT(INDEX($AI$7:$AI$87,SMALL(IF($AL$7:$AL$87&lt;&gt;"",IF($AI$7:$AI$87&lt;&gt;"",ROW($AI$7:$AI$87)-MIN(ROW($AI$7:$AI$87))+1,""),""),ROW()-ROW(A$89)+1)),"##0")," "),"")</f>
        <v>0</v>
      </c>
      <c r="AK101">
        <f t="array" ref="AK101">IFERROR(CONCATENATE((INDEX($A$7:$A$87,SMALL(IF($AL$7:$AL$87&lt;&gt;"",IF($AI$7:$AI$87&lt;&gt;"",ROW($AI$7:$AI$87)-MIN(ROW($AI$7:$AI$87))+1,""),""),ROW()-ROW(A$89)+1))),),"")</f>
        <v>0</v>
      </c>
    </row>
    <row r="102" spans="11:37">
      <c r="K102">
        <f t="array" ref="K102">IFERROR(CONCATENATE(TEXT(INDEX($K$7:$K$87,SMALL(IF($N$7:$N$87&lt;&gt;"",IF($K$7:$K$87&lt;&gt;"",ROW($K$7:$K$87)-MIN(ROW($K$7:$K$87))+1,""),""),ROW()-ROW(A$89)+1)),"##0"),","),"")</f>
        <v>0</v>
      </c>
      <c r="L102">
        <f t="array" ref="L102">IFERROR(CONCATENATE((INDEX($N$7:$N$87,SMALL(IF($N$7:$N$87&lt;&gt;"",IF($K$7:$K$87&lt;&gt;"",ROW($K$7:$K$87)-MIN(ROW($K$7:$K$87))+1,""),""),ROW()-ROW(A$89)+1))),","),"")</f>
        <v>0</v>
      </c>
      <c r="M102">
        <f t="array" ref="M102">IFERROR(CONCATENATE((INDEX($A$7:$A$87,SMALL(IF($N$7:$N$87&lt;&gt;"",IF($K$7:$K$87&lt;&gt;"",ROW($K$7:$K$87)-MIN(ROW($K$7:$K$87))+1,""),""),ROW()-ROW(A$89)+1))),),"")</f>
        <v>0</v>
      </c>
      <c r="Q102">
        <f t="array" ref="Q102">IFERROR(CONCATENATE((INDEX($T$7:$T$87,SMALL(IF($T$7:$T$87&lt;&gt;"",IF($Q$7:$Q$87&lt;&gt;"",ROW($Q$7:$Q$87)-MIN(ROW($Q$7:$Q$87))+1,""),""),ROW()-ROW(A$89)+1)))," "),"")</f>
        <v>0</v>
      </c>
      <c r="R102">
        <f t="array" ref="R102">IFERROR(CONCATENATE(TEXT(INDEX($Q$7:$Q$87,SMALL(IF($T$7:$T$87&lt;&gt;"",IF($Q$7:$Q$87&lt;&gt;"",ROW($Q$7:$Q$87)-MIN(ROW($Q$7:$Q$87))+1,""),""),ROW()-ROW(A$89)+1)),"##0")," "),"")</f>
        <v>0</v>
      </c>
      <c r="S102">
        <f t="array" ref="S102">IFERROR(CONCATENATE((INDEX($A$7:$A$87,SMALL(IF($T$7:$T$87&lt;&gt;"",IF($Q$7:$Q$87&lt;&gt;"",ROW($Q$7:$Q$87)-MIN(ROW($Q$7:$Q$87))+1,""),""),ROW()-ROW(A$89)+1))),),"")</f>
        <v>0</v>
      </c>
      <c r="W102">
        <f t="array" ref="W102">IFERROR(CONCATENATE((INDEX($Z$7:$Z$87,SMALL(IF($Z$7:$Z$87&lt;&gt;"",IF($W$7:$W$87&lt;&gt;"",ROW($W$7:$W$87)-MIN(ROW($W$7:$W$87))+1,""),""),ROW()-ROW(A$89)+1)))," "),"")</f>
        <v>0</v>
      </c>
      <c r="X102">
        <f t="array" ref="X102">IFERROR(CONCATENATE(TEXT(INDEX($W$7:$W$87,SMALL(IF($Z$7:$Z$87&lt;&gt;"",IF($W$7:$W$87&lt;&gt;"",ROW($W$7:$W$87)-MIN(ROW($W$7:$W$87))+1,""),""),ROW()-ROW(A$89)+1)),"##0")," "),"")</f>
        <v>0</v>
      </c>
      <c r="Y102">
        <f t="array" ref="Y102">IFERROR(CONCATENATE((INDEX($A$7:$A$87,SMALL(IF($Z$7:$Z$87&lt;&gt;"",IF($W$7:$W$87&lt;&gt;"",ROW($W$7:$W$87)-MIN(ROW($W$7:$W$87))+1,""),""),ROW()-ROW(A$89)+1))),),"")</f>
        <v>0</v>
      </c>
      <c r="AC102">
        <f t="array" ref="AC102">IFERROR(CONCATENATE((INDEX($AF$7:$AF$87,SMALL(IF($AF$7:$AF$87&lt;&gt;"",IF($AC$7:$AC$87&lt;&gt;"",ROW($AC$7:$AC$87)-MIN(ROW($AC$7:$AC$87))+1,""),""),ROW()-ROW(A$89)+1))),","),"")</f>
        <v>0</v>
      </c>
      <c r="AD102">
        <f t="array" ref="AD102">IFERROR(CONCATENATE(TEXT(INDEX($AC$7:$AC$87,SMALL(IF($AF$7:$AF$87&lt;&gt;"",IF($AC$7:$AC$87&lt;&gt;"",ROW($AC$7:$AC$87)-MIN(ROW($AC$7:$AC$87))+1,""),""),ROW()-ROW(A$89)+1)),"##0"),","),"")</f>
        <v>0</v>
      </c>
      <c r="AE102">
        <f t="array" ref="AE102">IFERROR(CONCATENATE((INDEX($A$7:$A$87,SMALL(IF($AF$7:$AF$87&lt;&gt;"",IF($AC$7:$AC$87&lt;&gt;"",ROW($AC$7:$AC$87)-MIN(ROW($AC$7:$AC$87))+1,""),""),ROW()-ROW(A$89)+1))),),"")</f>
        <v>0</v>
      </c>
      <c r="AI102">
        <f t="array" ref="AI102">IFERROR(CONCATENATE((INDEX($AL$7:$AL$87,SMALL(IF($AL$7:$AL$87&lt;&gt;"",IF($AI$7:$AI$87&lt;&gt;"",ROW($AI$7:$AI$87)-MIN(ROW($AI$7:$AI$87))+1,""),""),ROW()-ROW(A$89)+1)))," "),"")</f>
        <v>0</v>
      </c>
      <c r="AJ102">
        <f t="array" ref="AJ102">IFERROR(CONCATENATE(TEXT(INDEX($AI$7:$AI$87,SMALL(IF($AL$7:$AL$87&lt;&gt;"",IF($AI$7:$AI$87&lt;&gt;"",ROW($AI$7:$AI$87)-MIN(ROW($AI$7:$AI$87))+1,""),""),ROW()-ROW(A$89)+1)),"##0")," "),"")</f>
        <v>0</v>
      </c>
      <c r="AK102">
        <f t="array" ref="AK102">IFERROR(CONCATENATE((INDEX($A$7:$A$87,SMALL(IF($AL$7:$AL$87&lt;&gt;"",IF($AI$7:$AI$87&lt;&gt;"",ROW($AI$7:$AI$87)-MIN(ROW($AI$7:$AI$87))+1,""),""),ROW()-ROW(A$89)+1))),),"")</f>
        <v>0</v>
      </c>
    </row>
    <row r="103" spans="11:37">
      <c r="K103">
        <f t="array" ref="K103">IFERROR(CONCATENATE(TEXT(INDEX($K$7:$K$87,SMALL(IF($N$7:$N$87&lt;&gt;"",IF($K$7:$K$87&lt;&gt;"",ROW($K$7:$K$87)-MIN(ROW($K$7:$K$87))+1,""),""),ROW()-ROW(A$89)+1)),"##0"),","),"")</f>
        <v>0</v>
      </c>
      <c r="L103">
        <f t="array" ref="L103">IFERROR(CONCATENATE((INDEX($N$7:$N$87,SMALL(IF($N$7:$N$87&lt;&gt;"",IF($K$7:$K$87&lt;&gt;"",ROW($K$7:$K$87)-MIN(ROW($K$7:$K$87))+1,""),""),ROW()-ROW(A$89)+1))),","),"")</f>
        <v>0</v>
      </c>
      <c r="M103">
        <f t="array" ref="M103">IFERROR(CONCATENATE((INDEX($A$7:$A$87,SMALL(IF($N$7:$N$87&lt;&gt;"",IF($K$7:$K$87&lt;&gt;"",ROW($K$7:$K$87)-MIN(ROW($K$7:$K$87))+1,""),""),ROW()-ROW(A$89)+1))),),"")</f>
        <v>0</v>
      </c>
      <c r="Q103">
        <f t="array" ref="Q103">IFERROR(CONCATENATE((INDEX($T$7:$T$87,SMALL(IF($T$7:$T$87&lt;&gt;"",IF($Q$7:$Q$87&lt;&gt;"",ROW($Q$7:$Q$87)-MIN(ROW($Q$7:$Q$87))+1,""),""),ROW()-ROW(A$89)+1)))," "),"")</f>
        <v>0</v>
      </c>
      <c r="R103">
        <f t="array" ref="R103">IFERROR(CONCATENATE(TEXT(INDEX($Q$7:$Q$87,SMALL(IF($T$7:$T$87&lt;&gt;"",IF($Q$7:$Q$87&lt;&gt;"",ROW($Q$7:$Q$87)-MIN(ROW($Q$7:$Q$87))+1,""),""),ROW()-ROW(A$89)+1)),"##0")," "),"")</f>
        <v>0</v>
      </c>
      <c r="S103">
        <f t="array" ref="S103">IFERROR(CONCATENATE((INDEX($A$7:$A$87,SMALL(IF($T$7:$T$87&lt;&gt;"",IF($Q$7:$Q$87&lt;&gt;"",ROW($Q$7:$Q$87)-MIN(ROW($Q$7:$Q$87))+1,""),""),ROW()-ROW(A$89)+1))),),"")</f>
        <v>0</v>
      </c>
      <c r="W103">
        <f t="array" ref="W103">IFERROR(CONCATENATE((INDEX($Z$7:$Z$87,SMALL(IF($Z$7:$Z$87&lt;&gt;"",IF($W$7:$W$87&lt;&gt;"",ROW($W$7:$W$87)-MIN(ROW($W$7:$W$87))+1,""),""),ROW()-ROW(A$89)+1)))," "),"")</f>
        <v>0</v>
      </c>
      <c r="X103">
        <f t="array" ref="X103">IFERROR(CONCATENATE(TEXT(INDEX($W$7:$W$87,SMALL(IF($Z$7:$Z$87&lt;&gt;"",IF($W$7:$W$87&lt;&gt;"",ROW($W$7:$W$87)-MIN(ROW($W$7:$W$87))+1,""),""),ROW()-ROW(A$89)+1)),"##0")," "),"")</f>
        <v>0</v>
      </c>
      <c r="Y103">
        <f t="array" ref="Y103">IFERROR(CONCATENATE((INDEX($A$7:$A$87,SMALL(IF($Z$7:$Z$87&lt;&gt;"",IF($W$7:$W$87&lt;&gt;"",ROW($W$7:$W$87)-MIN(ROW($W$7:$W$87))+1,""),""),ROW()-ROW(A$89)+1))),),"")</f>
        <v>0</v>
      </c>
      <c r="AC103">
        <f t="array" ref="AC103">IFERROR(CONCATENATE((INDEX($AF$7:$AF$87,SMALL(IF($AF$7:$AF$87&lt;&gt;"",IF($AC$7:$AC$87&lt;&gt;"",ROW($AC$7:$AC$87)-MIN(ROW($AC$7:$AC$87))+1,""),""),ROW()-ROW(A$89)+1))),","),"")</f>
        <v>0</v>
      </c>
      <c r="AD103">
        <f t="array" ref="AD103">IFERROR(CONCATENATE(TEXT(INDEX($AC$7:$AC$87,SMALL(IF($AF$7:$AF$87&lt;&gt;"",IF($AC$7:$AC$87&lt;&gt;"",ROW($AC$7:$AC$87)-MIN(ROW($AC$7:$AC$87))+1,""),""),ROW()-ROW(A$89)+1)),"##0"),","),"")</f>
        <v>0</v>
      </c>
      <c r="AE103">
        <f t="array" ref="AE103">IFERROR(CONCATENATE((INDEX($A$7:$A$87,SMALL(IF($AF$7:$AF$87&lt;&gt;"",IF($AC$7:$AC$87&lt;&gt;"",ROW($AC$7:$AC$87)-MIN(ROW($AC$7:$AC$87))+1,""),""),ROW()-ROW(A$89)+1))),),"")</f>
        <v>0</v>
      </c>
      <c r="AI103">
        <f t="array" ref="AI103">IFERROR(CONCATENATE((INDEX($AL$7:$AL$87,SMALL(IF($AL$7:$AL$87&lt;&gt;"",IF($AI$7:$AI$87&lt;&gt;"",ROW($AI$7:$AI$87)-MIN(ROW($AI$7:$AI$87))+1,""),""),ROW()-ROW(A$89)+1)))," "),"")</f>
        <v>0</v>
      </c>
      <c r="AJ103">
        <f t="array" ref="AJ103">IFERROR(CONCATENATE(TEXT(INDEX($AI$7:$AI$87,SMALL(IF($AL$7:$AL$87&lt;&gt;"",IF($AI$7:$AI$87&lt;&gt;"",ROW($AI$7:$AI$87)-MIN(ROW($AI$7:$AI$87))+1,""),""),ROW()-ROW(A$89)+1)),"##0")," "),"")</f>
        <v>0</v>
      </c>
      <c r="AK103">
        <f t="array" ref="AK103">IFERROR(CONCATENATE((INDEX($A$7:$A$87,SMALL(IF($AL$7:$AL$87&lt;&gt;"",IF($AI$7:$AI$87&lt;&gt;"",ROW($AI$7:$AI$87)-MIN(ROW($AI$7:$AI$87))+1,""),""),ROW()-ROW(A$89)+1))),),"")</f>
        <v>0</v>
      </c>
    </row>
    <row r="104" spans="11:37">
      <c r="K104">
        <f t="array" ref="K104">IFERROR(CONCATENATE(TEXT(INDEX($K$7:$K$87,SMALL(IF($N$7:$N$87&lt;&gt;"",IF($K$7:$K$87&lt;&gt;"",ROW($K$7:$K$87)-MIN(ROW($K$7:$K$87))+1,""),""),ROW()-ROW(A$89)+1)),"##0"),","),"")</f>
        <v>0</v>
      </c>
      <c r="L104">
        <f t="array" ref="L104">IFERROR(CONCATENATE((INDEX($N$7:$N$87,SMALL(IF($N$7:$N$87&lt;&gt;"",IF($K$7:$K$87&lt;&gt;"",ROW($K$7:$K$87)-MIN(ROW($K$7:$K$87))+1,""),""),ROW()-ROW(A$89)+1))),","),"")</f>
        <v>0</v>
      </c>
      <c r="M104">
        <f t="array" ref="M104">IFERROR(CONCATENATE((INDEX($A$7:$A$87,SMALL(IF($N$7:$N$87&lt;&gt;"",IF($K$7:$K$87&lt;&gt;"",ROW($K$7:$K$87)-MIN(ROW($K$7:$K$87))+1,""),""),ROW()-ROW(A$89)+1))),),"")</f>
        <v>0</v>
      </c>
      <c r="Q104">
        <f t="array" ref="Q104">IFERROR(CONCATENATE((INDEX($T$7:$T$87,SMALL(IF($T$7:$T$87&lt;&gt;"",IF($Q$7:$Q$87&lt;&gt;"",ROW($Q$7:$Q$87)-MIN(ROW($Q$7:$Q$87))+1,""),""),ROW()-ROW(A$89)+1)))," "),"")</f>
        <v>0</v>
      </c>
      <c r="R104">
        <f t="array" ref="R104">IFERROR(CONCATENATE(TEXT(INDEX($Q$7:$Q$87,SMALL(IF($T$7:$T$87&lt;&gt;"",IF($Q$7:$Q$87&lt;&gt;"",ROW($Q$7:$Q$87)-MIN(ROW($Q$7:$Q$87))+1,""),""),ROW()-ROW(A$89)+1)),"##0")," "),"")</f>
        <v>0</v>
      </c>
      <c r="S104">
        <f t="array" ref="S104">IFERROR(CONCATENATE((INDEX($A$7:$A$87,SMALL(IF($T$7:$T$87&lt;&gt;"",IF($Q$7:$Q$87&lt;&gt;"",ROW($Q$7:$Q$87)-MIN(ROW($Q$7:$Q$87))+1,""),""),ROW()-ROW(A$89)+1))),),"")</f>
        <v>0</v>
      </c>
      <c r="W104">
        <f t="array" ref="W104">IFERROR(CONCATENATE((INDEX($Z$7:$Z$87,SMALL(IF($Z$7:$Z$87&lt;&gt;"",IF($W$7:$W$87&lt;&gt;"",ROW($W$7:$W$87)-MIN(ROW($W$7:$W$87))+1,""),""),ROW()-ROW(A$89)+1)))," "),"")</f>
        <v>0</v>
      </c>
      <c r="X104">
        <f t="array" ref="X104">IFERROR(CONCATENATE(TEXT(INDEX($W$7:$W$87,SMALL(IF($Z$7:$Z$87&lt;&gt;"",IF($W$7:$W$87&lt;&gt;"",ROW($W$7:$W$87)-MIN(ROW($W$7:$W$87))+1,""),""),ROW()-ROW(A$89)+1)),"##0")," "),"")</f>
        <v>0</v>
      </c>
      <c r="Y104">
        <f t="array" ref="Y104">IFERROR(CONCATENATE((INDEX($A$7:$A$87,SMALL(IF($Z$7:$Z$87&lt;&gt;"",IF($W$7:$W$87&lt;&gt;"",ROW($W$7:$W$87)-MIN(ROW($W$7:$W$87))+1,""),""),ROW()-ROW(A$89)+1))),),"")</f>
        <v>0</v>
      </c>
      <c r="AC104">
        <f t="array" ref="AC104">IFERROR(CONCATENATE((INDEX($AF$7:$AF$87,SMALL(IF($AF$7:$AF$87&lt;&gt;"",IF($AC$7:$AC$87&lt;&gt;"",ROW($AC$7:$AC$87)-MIN(ROW($AC$7:$AC$87))+1,""),""),ROW()-ROW(A$89)+1))),","),"")</f>
        <v>0</v>
      </c>
      <c r="AD104">
        <f t="array" ref="AD104">IFERROR(CONCATENATE(TEXT(INDEX($AC$7:$AC$87,SMALL(IF($AF$7:$AF$87&lt;&gt;"",IF($AC$7:$AC$87&lt;&gt;"",ROW($AC$7:$AC$87)-MIN(ROW($AC$7:$AC$87))+1,""),""),ROW()-ROW(A$89)+1)),"##0"),","),"")</f>
        <v>0</v>
      </c>
      <c r="AE104">
        <f t="array" ref="AE104">IFERROR(CONCATENATE((INDEX($A$7:$A$87,SMALL(IF($AF$7:$AF$87&lt;&gt;"",IF($AC$7:$AC$87&lt;&gt;"",ROW($AC$7:$AC$87)-MIN(ROW($AC$7:$AC$87))+1,""),""),ROW()-ROW(A$89)+1))),),"")</f>
        <v>0</v>
      </c>
      <c r="AI104">
        <f t="array" ref="AI104">IFERROR(CONCATENATE((INDEX($AL$7:$AL$87,SMALL(IF($AL$7:$AL$87&lt;&gt;"",IF($AI$7:$AI$87&lt;&gt;"",ROW($AI$7:$AI$87)-MIN(ROW($AI$7:$AI$87))+1,""),""),ROW()-ROW(A$89)+1)))," "),"")</f>
        <v>0</v>
      </c>
      <c r="AJ104">
        <f t="array" ref="AJ104">IFERROR(CONCATENATE(TEXT(INDEX($AI$7:$AI$87,SMALL(IF($AL$7:$AL$87&lt;&gt;"",IF($AI$7:$AI$87&lt;&gt;"",ROW($AI$7:$AI$87)-MIN(ROW($AI$7:$AI$87))+1,""),""),ROW()-ROW(A$89)+1)),"##0")," "),"")</f>
        <v>0</v>
      </c>
      <c r="AK104">
        <f t="array" ref="AK104">IFERROR(CONCATENATE((INDEX($A$7:$A$87,SMALL(IF($AL$7:$AL$87&lt;&gt;"",IF($AI$7:$AI$87&lt;&gt;"",ROW($AI$7:$AI$87)-MIN(ROW($AI$7:$AI$87))+1,""),""),ROW()-ROW(A$89)+1))),),"")</f>
        <v>0</v>
      </c>
    </row>
    <row r="105" spans="11:37">
      <c r="K105">
        <f t="array" ref="K105">IFERROR(CONCATENATE(TEXT(INDEX($K$7:$K$87,SMALL(IF($N$7:$N$87&lt;&gt;"",IF($K$7:$K$87&lt;&gt;"",ROW($K$7:$K$87)-MIN(ROW($K$7:$K$87))+1,""),""),ROW()-ROW(A$89)+1)),"##0"),","),"")</f>
        <v>0</v>
      </c>
      <c r="L105">
        <f t="array" ref="L105">IFERROR(CONCATENATE((INDEX($N$7:$N$87,SMALL(IF($N$7:$N$87&lt;&gt;"",IF($K$7:$K$87&lt;&gt;"",ROW($K$7:$K$87)-MIN(ROW($K$7:$K$87))+1,""),""),ROW()-ROW(A$89)+1))),","),"")</f>
        <v>0</v>
      </c>
      <c r="M105">
        <f t="array" ref="M105">IFERROR(CONCATENATE((INDEX($A$7:$A$87,SMALL(IF($N$7:$N$87&lt;&gt;"",IF($K$7:$K$87&lt;&gt;"",ROW($K$7:$K$87)-MIN(ROW($K$7:$K$87))+1,""),""),ROW()-ROW(A$89)+1))),),"")</f>
        <v>0</v>
      </c>
      <c r="Q105">
        <f t="array" ref="Q105">IFERROR(CONCATENATE((INDEX($T$7:$T$87,SMALL(IF($T$7:$T$87&lt;&gt;"",IF($Q$7:$Q$87&lt;&gt;"",ROW($Q$7:$Q$87)-MIN(ROW($Q$7:$Q$87))+1,""),""),ROW()-ROW(A$89)+1)))," "),"")</f>
        <v>0</v>
      </c>
      <c r="R105">
        <f t="array" ref="R105">IFERROR(CONCATENATE(TEXT(INDEX($Q$7:$Q$87,SMALL(IF($T$7:$T$87&lt;&gt;"",IF($Q$7:$Q$87&lt;&gt;"",ROW($Q$7:$Q$87)-MIN(ROW($Q$7:$Q$87))+1,""),""),ROW()-ROW(A$89)+1)),"##0")," "),"")</f>
        <v>0</v>
      </c>
      <c r="S105">
        <f t="array" ref="S105">IFERROR(CONCATENATE((INDEX($A$7:$A$87,SMALL(IF($T$7:$T$87&lt;&gt;"",IF($Q$7:$Q$87&lt;&gt;"",ROW($Q$7:$Q$87)-MIN(ROW($Q$7:$Q$87))+1,""),""),ROW()-ROW(A$89)+1))),),"")</f>
        <v>0</v>
      </c>
      <c r="W105">
        <f t="array" ref="W105">IFERROR(CONCATENATE((INDEX($Z$7:$Z$87,SMALL(IF($Z$7:$Z$87&lt;&gt;"",IF($W$7:$W$87&lt;&gt;"",ROW($W$7:$W$87)-MIN(ROW($W$7:$W$87))+1,""),""),ROW()-ROW(A$89)+1)))," "),"")</f>
        <v>0</v>
      </c>
      <c r="X105">
        <f t="array" ref="X105">IFERROR(CONCATENATE(TEXT(INDEX($W$7:$W$87,SMALL(IF($Z$7:$Z$87&lt;&gt;"",IF($W$7:$W$87&lt;&gt;"",ROW($W$7:$W$87)-MIN(ROW($W$7:$W$87))+1,""),""),ROW()-ROW(A$89)+1)),"##0")," "),"")</f>
        <v>0</v>
      </c>
      <c r="Y105">
        <f t="array" ref="Y105">IFERROR(CONCATENATE((INDEX($A$7:$A$87,SMALL(IF($Z$7:$Z$87&lt;&gt;"",IF($W$7:$W$87&lt;&gt;"",ROW($W$7:$W$87)-MIN(ROW($W$7:$W$87))+1,""),""),ROW()-ROW(A$89)+1))),),"")</f>
        <v>0</v>
      </c>
      <c r="AC105">
        <f t="array" ref="AC105">IFERROR(CONCATENATE((INDEX($AF$7:$AF$87,SMALL(IF($AF$7:$AF$87&lt;&gt;"",IF($AC$7:$AC$87&lt;&gt;"",ROW($AC$7:$AC$87)-MIN(ROW($AC$7:$AC$87))+1,""),""),ROW()-ROW(A$89)+1))),","),"")</f>
        <v>0</v>
      </c>
      <c r="AD105">
        <f t="array" ref="AD105">IFERROR(CONCATENATE(TEXT(INDEX($AC$7:$AC$87,SMALL(IF($AF$7:$AF$87&lt;&gt;"",IF($AC$7:$AC$87&lt;&gt;"",ROW($AC$7:$AC$87)-MIN(ROW($AC$7:$AC$87))+1,""),""),ROW()-ROW(A$89)+1)),"##0"),","),"")</f>
        <v>0</v>
      </c>
      <c r="AE105">
        <f t="array" ref="AE105">IFERROR(CONCATENATE((INDEX($A$7:$A$87,SMALL(IF($AF$7:$AF$87&lt;&gt;"",IF($AC$7:$AC$87&lt;&gt;"",ROW($AC$7:$AC$87)-MIN(ROW($AC$7:$AC$87))+1,""),""),ROW()-ROW(A$89)+1))),),"")</f>
        <v>0</v>
      </c>
      <c r="AI105">
        <f t="array" ref="AI105">IFERROR(CONCATENATE((INDEX($AL$7:$AL$87,SMALL(IF($AL$7:$AL$87&lt;&gt;"",IF($AI$7:$AI$87&lt;&gt;"",ROW($AI$7:$AI$87)-MIN(ROW($AI$7:$AI$87))+1,""),""),ROW()-ROW(A$89)+1)))," "),"")</f>
        <v>0</v>
      </c>
      <c r="AJ105">
        <f t="array" ref="AJ105">IFERROR(CONCATENATE(TEXT(INDEX($AI$7:$AI$87,SMALL(IF($AL$7:$AL$87&lt;&gt;"",IF($AI$7:$AI$87&lt;&gt;"",ROW($AI$7:$AI$87)-MIN(ROW($AI$7:$AI$87))+1,""),""),ROW()-ROW(A$89)+1)),"##0")," "),"")</f>
        <v>0</v>
      </c>
      <c r="AK105">
        <f t="array" ref="AK105">IFERROR(CONCATENATE((INDEX($A$7:$A$87,SMALL(IF($AL$7:$AL$87&lt;&gt;"",IF($AI$7:$AI$87&lt;&gt;"",ROW($AI$7:$AI$87)-MIN(ROW($AI$7:$AI$87))+1,""),""),ROW()-ROW(A$89)+1))),),"")</f>
        <v>0</v>
      </c>
    </row>
    <row r="106" spans="11:37">
      <c r="K106">
        <f t="array" ref="K106">IFERROR(CONCATENATE(TEXT(INDEX($K$7:$K$87,SMALL(IF($N$7:$N$87&lt;&gt;"",IF($K$7:$K$87&lt;&gt;"",ROW($K$7:$K$87)-MIN(ROW($K$7:$K$87))+1,""),""),ROW()-ROW(A$89)+1)),"##0"),","),"")</f>
        <v>0</v>
      </c>
      <c r="L106">
        <f t="array" ref="L106">IFERROR(CONCATENATE((INDEX($N$7:$N$87,SMALL(IF($N$7:$N$87&lt;&gt;"",IF($K$7:$K$87&lt;&gt;"",ROW($K$7:$K$87)-MIN(ROW($K$7:$K$87))+1,""),""),ROW()-ROW(A$89)+1))),","),"")</f>
        <v>0</v>
      </c>
      <c r="M106">
        <f t="array" ref="M106">IFERROR(CONCATENATE((INDEX($A$7:$A$87,SMALL(IF($N$7:$N$87&lt;&gt;"",IF($K$7:$K$87&lt;&gt;"",ROW($K$7:$K$87)-MIN(ROW($K$7:$K$87))+1,""),""),ROW()-ROW(A$89)+1))),),"")</f>
        <v>0</v>
      </c>
      <c r="Q106">
        <f t="array" ref="Q106">IFERROR(CONCATENATE((INDEX($T$7:$T$87,SMALL(IF($T$7:$T$87&lt;&gt;"",IF($Q$7:$Q$87&lt;&gt;"",ROW($Q$7:$Q$87)-MIN(ROW($Q$7:$Q$87))+1,""),""),ROW()-ROW(A$89)+1)))," "),"")</f>
        <v>0</v>
      </c>
      <c r="R106">
        <f t="array" ref="R106">IFERROR(CONCATENATE(TEXT(INDEX($Q$7:$Q$87,SMALL(IF($T$7:$T$87&lt;&gt;"",IF($Q$7:$Q$87&lt;&gt;"",ROW($Q$7:$Q$87)-MIN(ROW($Q$7:$Q$87))+1,""),""),ROW()-ROW(A$89)+1)),"##0")," "),"")</f>
        <v>0</v>
      </c>
      <c r="S106">
        <f t="array" ref="S106">IFERROR(CONCATENATE((INDEX($A$7:$A$87,SMALL(IF($T$7:$T$87&lt;&gt;"",IF($Q$7:$Q$87&lt;&gt;"",ROW($Q$7:$Q$87)-MIN(ROW($Q$7:$Q$87))+1,""),""),ROW()-ROW(A$89)+1))),),"")</f>
        <v>0</v>
      </c>
      <c r="W106">
        <f t="array" ref="W106">IFERROR(CONCATENATE((INDEX($Z$7:$Z$87,SMALL(IF($Z$7:$Z$87&lt;&gt;"",IF($W$7:$W$87&lt;&gt;"",ROW($W$7:$W$87)-MIN(ROW($W$7:$W$87))+1,""),""),ROW()-ROW(A$89)+1)))," "),"")</f>
        <v>0</v>
      </c>
      <c r="X106">
        <f t="array" ref="X106">IFERROR(CONCATENATE(TEXT(INDEX($W$7:$W$87,SMALL(IF($Z$7:$Z$87&lt;&gt;"",IF($W$7:$W$87&lt;&gt;"",ROW($W$7:$W$87)-MIN(ROW($W$7:$W$87))+1,""),""),ROW()-ROW(A$89)+1)),"##0")," "),"")</f>
        <v>0</v>
      </c>
      <c r="Y106">
        <f t="array" ref="Y106">IFERROR(CONCATENATE((INDEX($A$7:$A$87,SMALL(IF($Z$7:$Z$87&lt;&gt;"",IF($W$7:$W$87&lt;&gt;"",ROW($W$7:$W$87)-MIN(ROW($W$7:$W$87))+1,""),""),ROW()-ROW(A$89)+1))),),"")</f>
        <v>0</v>
      </c>
      <c r="AC106">
        <f t="array" ref="AC106">IFERROR(CONCATENATE((INDEX($AF$7:$AF$87,SMALL(IF($AF$7:$AF$87&lt;&gt;"",IF($AC$7:$AC$87&lt;&gt;"",ROW($AC$7:$AC$87)-MIN(ROW($AC$7:$AC$87))+1,""),""),ROW()-ROW(A$89)+1))),","),"")</f>
        <v>0</v>
      </c>
      <c r="AD106">
        <f t="array" ref="AD106">IFERROR(CONCATENATE(TEXT(INDEX($AC$7:$AC$87,SMALL(IF($AF$7:$AF$87&lt;&gt;"",IF($AC$7:$AC$87&lt;&gt;"",ROW($AC$7:$AC$87)-MIN(ROW($AC$7:$AC$87))+1,""),""),ROW()-ROW(A$89)+1)),"##0"),","),"")</f>
        <v>0</v>
      </c>
      <c r="AE106">
        <f t="array" ref="AE106">IFERROR(CONCATENATE((INDEX($A$7:$A$87,SMALL(IF($AF$7:$AF$87&lt;&gt;"",IF($AC$7:$AC$87&lt;&gt;"",ROW($AC$7:$AC$87)-MIN(ROW($AC$7:$AC$87))+1,""),""),ROW()-ROW(A$89)+1))),),"")</f>
        <v>0</v>
      </c>
      <c r="AI106">
        <f t="array" ref="AI106">IFERROR(CONCATENATE((INDEX($AL$7:$AL$87,SMALL(IF($AL$7:$AL$87&lt;&gt;"",IF($AI$7:$AI$87&lt;&gt;"",ROW($AI$7:$AI$87)-MIN(ROW($AI$7:$AI$87))+1,""),""),ROW()-ROW(A$89)+1)))," "),"")</f>
        <v>0</v>
      </c>
      <c r="AJ106">
        <f t="array" ref="AJ106">IFERROR(CONCATENATE(TEXT(INDEX($AI$7:$AI$87,SMALL(IF($AL$7:$AL$87&lt;&gt;"",IF($AI$7:$AI$87&lt;&gt;"",ROW($AI$7:$AI$87)-MIN(ROW($AI$7:$AI$87))+1,""),""),ROW()-ROW(A$89)+1)),"##0")," "),"")</f>
        <v>0</v>
      </c>
      <c r="AK106">
        <f t="array" ref="AK106">IFERROR(CONCATENATE((INDEX($A$7:$A$87,SMALL(IF($AL$7:$AL$87&lt;&gt;"",IF($AI$7:$AI$87&lt;&gt;"",ROW($AI$7:$AI$87)-MIN(ROW($AI$7:$AI$87))+1,""),""),ROW()-ROW(A$89)+1))),),"")</f>
        <v>0</v>
      </c>
    </row>
    <row r="107" spans="11:37">
      <c r="K107">
        <f t="array" ref="K107">IFERROR(CONCATENATE(TEXT(INDEX($K$7:$K$87,SMALL(IF($N$7:$N$87&lt;&gt;"",IF($K$7:$K$87&lt;&gt;"",ROW($K$7:$K$87)-MIN(ROW($K$7:$K$87))+1,""),""),ROW()-ROW(A$89)+1)),"##0"),","),"")</f>
        <v>0</v>
      </c>
      <c r="L107">
        <f t="array" ref="L107">IFERROR(CONCATENATE((INDEX($N$7:$N$87,SMALL(IF($N$7:$N$87&lt;&gt;"",IF($K$7:$K$87&lt;&gt;"",ROW($K$7:$K$87)-MIN(ROW($K$7:$K$87))+1,""),""),ROW()-ROW(A$89)+1))),","),"")</f>
        <v>0</v>
      </c>
      <c r="M107">
        <f t="array" ref="M107">IFERROR(CONCATENATE((INDEX($A$7:$A$87,SMALL(IF($N$7:$N$87&lt;&gt;"",IF($K$7:$K$87&lt;&gt;"",ROW($K$7:$K$87)-MIN(ROW($K$7:$K$87))+1,""),""),ROW()-ROW(A$89)+1))),),"")</f>
        <v>0</v>
      </c>
      <c r="Q107">
        <f t="array" ref="Q107">IFERROR(CONCATENATE((INDEX($T$7:$T$87,SMALL(IF($T$7:$T$87&lt;&gt;"",IF($Q$7:$Q$87&lt;&gt;"",ROW($Q$7:$Q$87)-MIN(ROW($Q$7:$Q$87))+1,""),""),ROW()-ROW(A$89)+1)))," "),"")</f>
        <v>0</v>
      </c>
      <c r="R107">
        <f t="array" ref="R107">IFERROR(CONCATENATE(TEXT(INDEX($Q$7:$Q$87,SMALL(IF($T$7:$T$87&lt;&gt;"",IF($Q$7:$Q$87&lt;&gt;"",ROW($Q$7:$Q$87)-MIN(ROW($Q$7:$Q$87))+1,""),""),ROW()-ROW(A$89)+1)),"##0")," "),"")</f>
        <v>0</v>
      </c>
      <c r="S107">
        <f t="array" ref="S107">IFERROR(CONCATENATE((INDEX($A$7:$A$87,SMALL(IF($T$7:$T$87&lt;&gt;"",IF($Q$7:$Q$87&lt;&gt;"",ROW($Q$7:$Q$87)-MIN(ROW($Q$7:$Q$87))+1,""),""),ROW()-ROW(A$89)+1))),),"")</f>
        <v>0</v>
      </c>
      <c r="W107">
        <f t="array" ref="W107">IFERROR(CONCATENATE((INDEX($Z$7:$Z$87,SMALL(IF($Z$7:$Z$87&lt;&gt;"",IF($W$7:$W$87&lt;&gt;"",ROW($W$7:$W$87)-MIN(ROW($W$7:$W$87))+1,""),""),ROW()-ROW(A$89)+1)))," "),"")</f>
        <v>0</v>
      </c>
      <c r="X107">
        <f t="array" ref="X107">IFERROR(CONCATENATE(TEXT(INDEX($W$7:$W$87,SMALL(IF($Z$7:$Z$87&lt;&gt;"",IF($W$7:$W$87&lt;&gt;"",ROW($W$7:$W$87)-MIN(ROW($W$7:$W$87))+1,""),""),ROW()-ROW(A$89)+1)),"##0")," "),"")</f>
        <v>0</v>
      </c>
      <c r="Y107">
        <f t="array" ref="Y107">IFERROR(CONCATENATE((INDEX($A$7:$A$87,SMALL(IF($Z$7:$Z$87&lt;&gt;"",IF($W$7:$W$87&lt;&gt;"",ROW($W$7:$W$87)-MIN(ROW($W$7:$W$87))+1,""),""),ROW()-ROW(A$89)+1))),),"")</f>
        <v>0</v>
      </c>
      <c r="AC107">
        <f t="array" ref="AC107">IFERROR(CONCATENATE((INDEX($AF$7:$AF$87,SMALL(IF($AF$7:$AF$87&lt;&gt;"",IF($AC$7:$AC$87&lt;&gt;"",ROW($AC$7:$AC$87)-MIN(ROW($AC$7:$AC$87))+1,""),""),ROW()-ROW(A$89)+1))),","),"")</f>
        <v>0</v>
      </c>
      <c r="AD107">
        <f t="array" ref="AD107">IFERROR(CONCATENATE(TEXT(INDEX($AC$7:$AC$87,SMALL(IF($AF$7:$AF$87&lt;&gt;"",IF($AC$7:$AC$87&lt;&gt;"",ROW($AC$7:$AC$87)-MIN(ROW($AC$7:$AC$87))+1,""),""),ROW()-ROW(A$89)+1)),"##0"),","),"")</f>
        <v>0</v>
      </c>
      <c r="AE107">
        <f t="array" ref="AE107">IFERROR(CONCATENATE((INDEX($A$7:$A$87,SMALL(IF($AF$7:$AF$87&lt;&gt;"",IF($AC$7:$AC$87&lt;&gt;"",ROW($AC$7:$AC$87)-MIN(ROW($AC$7:$AC$87))+1,""),""),ROW()-ROW(A$89)+1))),),"")</f>
        <v>0</v>
      </c>
      <c r="AI107">
        <f t="array" ref="AI107">IFERROR(CONCATENATE((INDEX($AL$7:$AL$87,SMALL(IF($AL$7:$AL$87&lt;&gt;"",IF($AI$7:$AI$87&lt;&gt;"",ROW($AI$7:$AI$87)-MIN(ROW($AI$7:$AI$87))+1,""),""),ROW()-ROW(A$89)+1)))," "),"")</f>
        <v>0</v>
      </c>
      <c r="AJ107">
        <f t="array" ref="AJ107">IFERROR(CONCATENATE(TEXT(INDEX($AI$7:$AI$87,SMALL(IF($AL$7:$AL$87&lt;&gt;"",IF($AI$7:$AI$87&lt;&gt;"",ROW($AI$7:$AI$87)-MIN(ROW($AI$7:$AI$87))+1,""),""),ROW()-ROW(A$89)+1)),"##0")," "),"")</f>
        <v>0</v>
      </c>
      <c r="AK107">
        <f t="array" ref="AK107">IFERROR(CONCATENATE((INDEX($A$7:$A$87,SMALL(IF($AL$7:$AL$87&lt;&gt;"",IF($AI$7:$AI$87&lt;&gt;"",ROW($AI$7:$AI$87)-MIN(ROW($AI$7:$AI$87))+1,""),""),ROW()-ROW(A$89)+1))),),"")</f>
        <v>0</v>
      </c>
    </row>
    <row r="108" spans="11:37">
      <c r="K108">
        <f t="array" ref="K108">IFERROR(CONCATENATE(TEXT(INDEX($K$7:$K$87,SMALL(IF($N$7:$N$87&lt;&gt;"",IF($K$7:$K$87&lt;&gt;"",ROW($K$7:$K$87)-MIN(ROW($K$7:$K$87))+1,""),""),ROW()-ROW(A$89)+1)),"##0"),","),"")</f>
        <v>0</v>
      </c>
      <c r="L108">
        <f t="array" ref="L108">IFERROR(CONCATENATE((INDEX($N$7:$N$87,SMALL(IF($N$7:$N$87&lt;&gt;"",IF($K$7:$K$87&lt;&gt;"",ROW($K$7:$K$87)-MIN(ROW($K$7:$K$87))+1,""),""),ROW()-ROW(A$89)+1))),","),"")</f>
        <v>0</v>
      </c>
      <c r="M108">
        <f t="array" ref="M108">IFERROR(CONCATENATE((INDEX($A$7:$A$87,SMALL(IF($N$7:$N$87&lt;&gt;"",IF($K$7:$K$87&lt;&gt;"",ROW($K$7:$K$87)-MIN(ROW($K$7:$K$87))+1,""),""),ROW()-ROW(A$89)+1))),),"")</f>
        <v>0</v>
      </c>
      <c r="Q108">
        <f t="array" ref="Q108">IFERROR(CONCATENATE((INDEX($T$7:$T$87,SMALL(IF($T$7:$T$87&lt;&gt;"",IF($Q$7:$Q$87&lt;&gt;"",ROW($Q$7:$Q$87)-MIN(ROW($Q$7:$Q$87))+1,""),""),ROW()-ROW(A$89)+1)))," "),"")</f>
        <v>0</v>
      </c>
      <c r="R108">
        <f t="array" ref="R108">IFERROR(CONCATENATE(TEXT(INDEX($Q$7:$Q$87,SMALL(IF($T$7:$T$87&lt;&gt;"",IF($Q$7:$Q$87&lt;&gt;"",ROW($Q$7:$Q$87)-MIN(ROW($Q$7:$Q$87))+1,""),""),ROW()-ROW(A$89)+1)),"##0")," "),"")</f>
        <v>0</v>
      </c>
      <c r="S108">
        <f t="array" ref="S108">IFERROR(CONCATENATE((INDEX($A$7:$A$87,SMALL(IF($T$7:$T$87&lt;&gt;"",IF($Q$7:$Q$87&lt;&gt;"",ROW($Q$7:$Q$87)-MIN(ROW($Q$7:$Q$87))+1,""),""),ROW()-ROW(A$89)+1))),),"")</f>
        <v>0</v>
      </c>
      <c r="W108">
        <f t="array" ref="W108">IFERROR(CONCATENATE((INDEX($Z$7:$Z$87,SMALL(IF($Z$7:$Z$87&lt;&gt;"",IF($W$7:$W$87&lt;&gt;"",ROW($W$7:$W$87)-MIN(ROW($W$7:$W$87))+1,""),""),ROW()-ROW(A$89)+1)))," "),"")</f>
        <v>0</v>
      </c>
      <c r="X108">
        <f t="array" ref="X108">IFERROR(CONCATENATE(TEXT(INDEX($W$7:$W$87,SMALL(IF($Z$7:$Z$87&lt;&gt;"",IF($W$7:$W$87&lt;&gt;"",ROW($W$7:$W$87)-MIN(ROW($W$7:$W$87))+1,""),""),ROW()-ROW(A$89)+1)),"##0")," "),"")</f>
        <v>0</v>
      </c>
      <c r="Y108">
        <f t="array" ref="Y108">IFERROR(CONCATENATE((INDEX($A$7:$A$87,SMALL(IF($Z$7:$Z$87&lt;&gt;"",IF($W$7:$W$87&lt;&gt;"",ROW($W$7:$W$87)-MIN(ROW($W$7:$W$87))+1,""),""),ROW()-ROW(A$89)+1))),),"")</f>
        <v>0</v>
      </c>
      <c r="AC108">
        <f t="array" ref="AC108">IFERROR(CONCATENATE((INDEX($AF$7:$AF$87,SMALL(IF($AF$7:$AF$87&lt;&gt;"",IF($AC$7:$AC$87&lt;&gt;"",ROW($AC$7:$AC$87)-MIN(ROW($AC$7:$AC$87))+1,""),""),ROW()-ROW(A$89)+1))),","),"")</f>
        <v>0</v>
      </c>
      <c r="AD108">
        <f t="array" ref="AD108">IFERROR(CONCATENATE(TEXT(INDEX($AC$7:$AC$87,SMALL(IF($AF$7:$AF$87&lt;&gt;"",IF($AC$7:$AC$87&lt;&gt;"",ROW($AC$7:$AC$87)-MIN(ROW($AC$7:$AC$87))+1,""),""),ROW()-ROW(A$89)+1)),"##0"),","),"")</f>
        <v>0</v>
      </c>
      <c r="AE108">
        <f t="array" ref="AE108">IFERROR(CONCATENATE((INDEX($A$7:$A$87,SMALL(IF($AF$7:$AF$87&lt;&gt;"",IF($AC$7:$AC$87&lt;&gt;"",ROW($AC$7:$AC$87)-MIN(ROW($AC$7:$AC$87))+1,""),""),ROW()-ROW(A$89)+1))),),"")</f>
        <v>0</v>
      </c>
      <c r="AI108">
        <f t="array" ref="AI108">IFERROR(CONCATENATE((INDEX($AL$7:$AL$87,SMALL(IF($AL$7:$AL$87&lt;&gt;"",IF($AI$7:$AI$87&lt;&gt;"",ROW($AI$7:$AI$87)-MIN(ROW($AI$7:$AI$87))+1,""),""),ROW()-ROW(A$89)+1)))," "),"")</f>
        <v>0</v>
      </c>
      <c r="AJ108">
        <f t="array" ref="AJ108">IFERROR(CONCATENATE(TEXT(INDEX($AI$7:$AI$87,SMALL(IF($AL$7:$AL$87&lt;&gt;"",IF($AI$7:$AI$87&lt;&gt;"",ROW($AI$7:$AI$87)-MIN(ROW($AI$7:$AI$87))+1,""),""),ROW()-ROW(A$89)+1)),"##0")," "),"")</f>
        <v>0</v>
      </c>
      <c r="AK108">
        <f t="array" ref="AK108">IFERROR(CONCATENATE((INDEX($A$7:$A$87,SMALL(IF($AL$7:$AL$87&lt;&gt;"",IF($AI$7:$AI$87&lt;&gt;"",ROW($AI$7:$AI$87)-MIN(ROW($AI$7:$AI$87))+1,""),""),ROW()-ROW(A$89)+1))),),"")</f>
        <v>0</v>
      </c>
    </row>
    <row r="109" spans="11:37">
      <c r="K109">
        <f t="array" ref="K109">IFERROR(CONCATENATE(TEXT(INDEX($K$7:$K$87,SMALL(IF($N$7:$N$87&lt;&gt;"",IF($K$7:$K$87&lt;&gt;"",ROW($K$7:$K$87)-MIN(ROW($K$7:$K$87))+1,""),""),ROW()-ROW(A$89)+1)),"##0"),","),"")</f>
        <v>0</v>
      </c>
      <c r="L109">
        <f t="array" ref="L109">IFERROR(CONCATENATE((INDEX($N$7:$N$87,SMALL(IF($N$7:$N$87&lt;&gt;"",IF($K$7:$K$87&lt;&gt;"",ROW($K$7:$K$87)-MIN(ROW($K$7:$K$87))+1,""),""),ROW()-ROW(A$89)+1))),","),"")</f>
        <v>0</v>
      </c>
      <c r="M109">
        <f t="array" ref="M109">IFERROR(CONCATENATE((INDEX($A$7:$A$87,SMALL(IF($N$7:$N$87&lt;&gt;"",IF($K$7:$K$87&lt;&gt;"",ROW($K$7:$K$87)-MIN(ROW($K$7:$K$87))+1,""),""),ROW()-ROW(A$89)+1))),),"")</f>
        <v>0</v>
      </c>
      <c r="Q109">
        <f t="array" ref="Q109">IFERROR(CONCATENATE((INDEX($T$7:$T$87,SMALL(IF($T$7:$T$87&lt;&gt;"",IF($Q$7:$Q$87&lt;&gt;"",ROW($Q$7:$Q$87)-MIN(ROW($Q$7:$Q$87))+1,""),""),ROW()-ROW(A$89)+1)))," "),"")</f>
        <v>0</v>
      </c>
      <c r="R109">
        <f t="array" ref="R109">IFERROR(CONCATENATE(TEXT(INDEX($Q$7:$Q$87,SMALL(IF($T$7:$T$87&lt;&gt;"",IF($Q$7:$Q$87&lt;&gt;"",ROW($Q$7:$Q$87)-MIN(ROW($Q$7:$Q$87))+1,""),""),ROW()-ROW(A$89)+1)),"##0")," "),"")</f>
        <v>0</v>
      </c>
      <c r="S109">
        <f t="array" ref="S109">IFERROR(CONCATENATE((INDEX($A$7:$A$87,SMALL(IF($T$7:$T$87&lt;&gt;"",IF($Q$7:$Q$87&lt;&gt;"",ROW($Q$7:$Q$87)-MIN(ROW($Q$7:$Q$87))+1,""),""),ROW()-ROW(A$89)+1))),),"")</f>
        <v>0</v>
      </c>
      <c r="W109">
        <f t="array" ref="W109">IFERROR(CONCATENATE((INDEX($Z$7:$Z$87,SMALL(IF($Z$7:$Z$87&lt;&gt;"",IF($W$7:$W$87&lt;&gt;"",ROW($W$7:$W$87)-MIN(ROW($W$7:$W$87))+1,""),""),ROW()-ROW(A$89)+1)))," "),"")</f>
        <v>0</v>
      </c>
      <c r="X109">
        <f t="array" ref="X109">IFERROR(CONCATENATE(TEXT(INDEX($W$7:$W$87,SMALL(IF($Z$7:$Z$87&lt;&gt;"",IF($W$7:$W$87&lt;&gt;"",ROW($W$7:$W$87)-MIN(ROW($W$7:$W$87))+1,""),""),ROW()-ROW(A$89)+1)),"##0")," "),"")</f>
        <v>0</v>
      </c>
      <c r="Y109">
        <f t="array" ref="Y109">IFERROR(CONCATENATE((INDEX($A$7:$A$87,SMALL(IF($Z$7:$Z$87&lt;&gt;"",IF($W$7:$W$87&lt;&gt;"",ROW($W$7:$W$87)-MIN(ROW($W$7:$W$87))+1,""),""),ROW()-ROW(A$89)+1))),),"")</f>
        <v>0</v>
      </c>
      <c r="AC109">
        <f t="array" ref="AC109">IFERROR(CONCATENATE((INDEX($AF$7:$AF$87,SMALL(IF($AF$7:$AF$87&lt;&gt;"",IF($AC$7:$AC$87&lt;&gt;"",ROW($AC$7:$AC$87)-MIN(ROW($AC$7:$AC$87))+1,""),""),ROW()-ROW(A$89)+1))),","),"")</f>
        <v>0</v>
      </c>
      <c r="AD109">
        <f t="array" ref="AD109">IFERROR(CONCATENATE(TEXT(INDEX($AC$7:$AC$87,SMALL(IF($AF$7:$AF$87&lt;&gt;"",IF($AC$7:$AC$87&lt;&gt;"",ROW($AC$7:$AC$87)-MIN(ROW($AC$7:$AC$87))+1,""),""),ROW()-ROW(A$89)+1)),"##0"),","),"")</f>
        <v>0</v>
      </c>
      <c r="AE109">
        <f t="array" ref="AE109">IFERROR(CONCATENATE((INDEX($A$7:$A$87,SMALL(IF($AF$7:$AF$87&lt;&gt;"",IF($AC$7:$AC$87&lt;&gt;"",ROW($AC$7:$AC$87)-MIN(ROW($AC$7:$AC$87))+1,""),""),ROW()-ROW(A$89)+1))),),"")</f>
        <v>0</v>
      </c>
      <c r="AI109">
        <f t="array" ref="AI109">IFERROR(CONCATENATE((INDEX($AL$7:$AL$87,SMALL(IF($AL$7:$AL$87&lt;&gt;"",IF($AI$7:$AI$87&lt;&gt;"",ROW($AI$7:$AI$87)-MIN(ROW($AI$7:$AI$87))+1,""),""),ROW()-ROW(A$89)+1)))," "),"")</f>
        <v>0</v>
      </c>
      <c r="AJ109">
        <f t="array" ref="AJ109">IFERROR(CONCATENATE(TEXT(INDEX($AI$7:$AI$87,SMALL(IF($AL$7:$AL$87&lt;&gt;"",IF($AI$7:$AI$87&lt;&gt;"",ROW($AI$7:$AI$87)-MIN(ROW($AI$7:$AI$87))+1,""),""),ROW()-ROW(A$89)+1)),"##0")," "),"")</f>
        <v>0</v>
      </c>
      <c r="AK109">
        <f t="array" ref="AK109">IFERROR(CONCATENATE((INDEX($A$7:$A$87,SMALL(IF($AL$7:$AL$87&lt;&gt;"",IF($AI$7:$AI$87&lt;&gt;"",ROW($AI$7:$AI$87)-MIN(ROW($AI$7:$AI$87))+1,""),""),ROW()-ROW(A$89)+1))),),"")</f>
        <v>0</v>
      </c>
    </row>
    <row r="110" spans="11:37">
      <c r="K110">
        <f t="array" ref="K110">IFERROR(CONCATENATE(TEXT(INDEX($K$7:$K$87,SMALL(IF($N$7:$N$87&lt;&gt;"",IF($K$7:$K$87&lt;&gt;"",ROW($K$7:$K$87)-MIN(ROW($K$7:$K$87))+1,""),""),ROW()-ROW(A$89)+1)),"##0"),","),"")</f>
        <v>0</v>
      </c>
      <c r="L110">
        <f t="array" ref="L110">IFERROR(CONCATENATE((INDEX($N$7:$N$87,SMALL(IF($N$7:$N$87&lt;&gt;"",IF($K$7:$K$87&lt;&gt;"",ROW($K$7:$K$87)-MIN(ROW($K$7:$K$87))+1,""),""),ROW()-ROW(A$89)+1))),","),"")</f>
        <v>0</v>
      </c>
      <c r="M110">
        <f t="array" ref="M110">IFERROR(CONCATENATE((INDEX($A$7:$A$87,SMALL(IF($N$7:$N$87&lt;&gt;"",IF($K$7:$K$87&lt;&gt;"",ROW($K$7:$K$87)-MIN(ROW($K$7:$K$87))+1,""),""),ROW()-ROW(A$89)+1))),),"")</f>
        <v>0</v>
      </c>
      <c r="Q110">
        <f t="array" ref="Q110">IFERROR(CONCATENATE((INDEX($T$7:$T$87,SMALL(IF($T$7:$T$87&lt;&gt;"",IF($Q$7:$Q$87&lt;&gt;"",ROW($Q$7:$Q$87)-MIN(ROW($Q$7:$Q$87))+1,""),""),ROW()-ROW(A$89)+1)))," "),"")</f>
        <v>0</v>
      </c>
      <c r="R110">
        <f t="array" ref="R110">IFERROR(CONCATENATE(TEXT(INDEX($Q$7:$Q$87,SMALL(IF($T$7:$T$87&lt;&gt;"",IF($Q$7:$Q$87&lt;&gt;"",ROW($Q$7:$Q$87)-MIN(ROW($Q$7:$Q$87))+1,""),""),ROW()-ROW(A$89)+1)),"##0")," "),"")</f>
        <v>0</v>
      </c>
      <c r="S110">
        <f t="array" ref="S110">IFERROR(CONCATENATE((INDEX($A$7:$A$87,SMALL(IF($T$7:$T$87&lt;&gt;"",IF($Q$7:$Q$87&lt;&gt;"",ROW($Q$7:$Q$87)-MIN(ROW($Q$7:$Q$87))+1,""),""),ROW()-ROW(A$89)+1))),),"")</f>
        <v>0</v>
      </c>
      <c r="W110">
        <f t="array" ref="W110">IFERROR(CONCATENATE((INDEX($Z$7:$Z$87,SMALL(IF($Z$7:$Z$87&lt;&gt;"",IF($W$7:$W$87&lt;&gt;"",ROW($W$7:$W$87)-MIN(ROW($W$7:$W$87))+1,""),""),ROW()-ROW(A$89)+1)))," "),"")</f>
        <v>0</v>
      </c>
      <c r="X110">
        <f t="array" ref="X110">IFERROR(CONCATENATE(TEXT(INDEX($W$7:$W$87,SMALL(IF($Z$7:$Z$87&lt;&gt;"",IF($W$7:$W$87&lt;&gt;"",ROW($W$7:$W$87)-MIN(ROW($W$7:$W$87))+1,""),""),ROW()-ROW(A$89)+1)),"##0")," "),"")</f>
        <v>0</v>
      </c>
      <c r="Y110">
        <f t="array" ref="Y110">IFERROR(CONCATENATE((INDEX($A$7:$A$87,SMALL(IF($Z$7:$Z$87&lt;&gt;"",IF($W$7:$W$87&lt;&gt;"",ROW($W$7:$W$87)-MIN(ROW($W$7:$W$87))+1,""),""),ROW()-ROW(A$89)+1))),),"")</f>
        <v>0</v>
      </c>
      <c r="AC110">
        <f t="array" ref="AC110">IFERROR(CONCATENATE((INDEX($AF$7:$AF$87,SMALL(IF($AF$7:$AF$87&lt;&gt;"",IF($AC$7:$AC$87&lt;&gt;"",ROW($AC$7:$AC$87)-MIN(ROW($AC$7:$AC$87))+1,""),""),ROW()-ROW(A$89)+1))),","),"")</f>
        <v>0</v>
      </c>
      <c r="AD110">
        <f t="array" ref="AD110">IFERROR(CONCATENATE(TEXT(INDEX($AC$7:$AC$87,SMALL(IF($AF$7:$AF$87&lt;&gt;"",IF($AC$7:$AC$87&lt;&gt;"",ROW($AC$7:$AC$87)-MIN(ROW($AC$7:$AC$87))+1,""),""),ROW()-ROW(A$89)+1)),"##0"),","),"")</f>
        <v>0</v>
      </c>
      <c r="AE110">
        <f t="array" ref="AE110">IFERROR(CONCATENATE((INDEX($A$7:$A$87,SMALL(IF($AF$7:$AF$87&lt;&gt;"",IF($AC$7:$AC$87&lt;&gt;"",ROW($AC$7:$AC$87)-MIN(ROW($AC$7:$AC$87))+1,""),""),ROW()-ROW(A$89)+1))),),"")</f>
        <v>0</v>
      </c>
      <c r="AI110">
        <f t="array" ref="AI110">IFERROR(CONCATENATE((INDEX($AL$7:$AL$87,SMALL(IF($AL$7:$AL$87&lt;&gt;"",IF($AI$7:$AI$87&lt;&gt;"",ROW($AI$7:$AI$87)-MIN(ROW($AI$7:$AI$87))+1,""),""),ROW()-ROW(A$89)+1)))," "),"")</f>
        <v>0</v>
      </c>
      <c r="AJ110">
        <f t="array" ref="AJ110">IFERROR(CONCATENATE(TEXT(INDEX($AI$7:$AI$87,SMALL(IF($AL$7:$AL$87&lt;&gt;"",IF($AI$7:$AI$87&lt;&gt;"",ROW($AI$7:$AI$87)-MIN(ROW($AI$7:$AI$87))+1,""),""),ROW()-ROW(A$89)+1)),"##0")," "),"")</f>
        <v>0</v>
      </c>
      <c r="AK110">
        <f t="array" ref="AK110">IFERROR(CONCATENATE((INDEX($A$7:$A$87,SMALL(IF($AL$7:$AL$87&lt;&gt;"",IF($AI$7:$AI$87&lt;&gt;"",ROW($AI$7:$AI$87)-MIN(ROW($AI$7:$AI$87))+1,""),""),ROW()-ROW(A$89)+1))),),"")</f>
        <v>0</v>
      </c>
    </row>
    <row r="111" spans="11:37">
      <c r="K111">
        <f t="array" ref="K111">IFERROR(CONCATENATE(TEXT(INDEX($K$7:$K$87,SMALL(IF($N$7:$N$87&lt;&gt;"",IF($K$7:$K$87&lt;&gt;"",ROW($K$7:$K$87)-MIN(ROW($K$7:$K$87))+1,""),""),ROW()-ROW(A$89)+1)),"##0"),","),"")</f>
        <v>0</v>
      </c>
      <c r="L111">
        <f t="array" ref="L111">IFERROR(CONCATENATE((INDEX($N$7:$N$87,SMALL(IF($N$7:$N$87&lt;&gt;"",IF($K$7:$K$87&lt;&gt;"",ROW($K$7:$K$87)-MIN(ROW($K$7:$K$87))+1,""),""),ROW()-ROW(A$89)+1))),","),"")</f>
        <v>0</v>
      </c>
      <c r="M111">
        <f t="array" ref="M111">IFERROR(CONCATENATE((INDEX($A$7:$A$87,SMALL(IF($N$7:$N$87&lt;&gt;"",IF($K$7:$K$87&lt;&gt;"",ROW($K$7:$K$87)-MIN(ROW($K$7:$K$87))+1,""),""),ROW()-ROW(A$89)+1))),),"")</f>
        <v>0</v>
      </c>
      <c r="Q111">
        <f t="array" ref="Q111">IFERROR(CONCATENATE((INDEX($T$7:$T$87,SMALL(IF($T$7:$T$87&lt;&gt;"",IF($Q$7:$Q$87&lt;&gt;"",ROW($Q$7:$Q$87)-MIN(ROW($Q$7:$Q$87))+1,""),""),ROW()-ROW(A$89)+1)))," "),"")</f>
        <v>0</v>
      </c>
      <c r="R111">
        <f t="array" ref="R111">IFERROR(CONCATENATE(TEXT(INDEX($Q$7:$Q$87,SMALL(IF($T$7:$T$87&lt;&gt;"",IF($Q$7:$Q$87&lt;&gt;"",ROW($Q$7:$Q$87)-MIN(ROW($Q$7:$Q$87))+1,""),""),ROW()-ROW(A$89)+1)),"##0")," "),"")</f>
        <v>0</v>
      </c>
      <c r="S111">
        <f t="array" ref="S111">IFERROR(CONCATENATE((INDEX($A$7:$A$87,SMALL(IF($T$7:$T$87&lt;&gt;"",IF($Q$7:$Q$87&lt;&gt;"",ROW($Q$7:$Q$87)-MIN(ROW($Q$7:$Q$87))+1,""),""),ROW()-ROW(A$89)+1))),),"")</f>
        <v>0</v>
      </c>
      <c r="W111">
        <f t="array" ref="W111">IFERROR(CONCATENATE((INDEX($Z$7:$Z$87,SMALL(IF($Z$7:$Z$87&lt;&gt;"",IF($W$7:$W$87&lt;&gt;"",ROW($W$7:$W$87)-MIN(ROW($W$7:$W$87))+1,""),""),ROW()-ROW(A$89)+1)))," "),"")</f>
        <v>0</v>
      </c>
      <c r="X111">
        <f t="array" ref="X111">IFERROR(CONCATENATE(TEXT(INDEX($W$7:$W$87,SMALL(IF($Z$7:$Z$87&lt;&gt;"",IF($W$7:$W$87&lt;&gt;"",ROW($W$7:$W$87)-MIN(ROW($W$7:$W$87))+1,""),""),ROW()-ROW(A$89)+1)),"##0")," "),"")</f>
        <v>0</v>
      </c>
      <c r="Y111">
        <f t="array" ref="Y111">IFERROR(CONCATENATE((INDEX($A$7:$A$87,SMALL(IF($Z$7:$Z$87&lt;&gt;"",IF($W$7:$W$87&lt;&gt;"",ROW($W$7:$W$87)-MIN(ROW($W$7:$W$87))+1,""),""),ROW()-ROW(A$89)+1))),),"")</f>
        <v>0</v>
      </c>
      <c r="AC111">
        <f t="array" ref="AC111">IFERROR(CONCATENATE((INDEX($AF$7:$AF$87,SMALL(IF($AF$7:$AF$87&lt;&gt;"",IF($AC$7:$AC$87&lt;&gt;"",ROW($AC$7:$AC$87)-MIN(ROW($AC$7:$AC$87))+1,""),""),ROW()-ROW(A$89)+1))),","),"")</f>
        <v>0</v>
      </c>
      <c r="AD111">
        <f t="array" ref="AD111">IFERROR(CONCATENATE(TEXT(INDEX($AC$7:$AC$87,SMALL(IF($AF$7:$AF$87&lt;&gt;"",IF($AC$7:$AC$87&lt;&gt;"",ROW($AC$7:$AC$87)-MIN(ROW($AC$7:$AC$87))+1,""),""),ROW()-ROW(A$89)+1)),"##0"),","),"")</f>
        <v>0</v>
      </c>
      <c r="AE111">
        <f t="array" ref="AE111">IFERROR(CONCATENATE((INDEX($A$7:$A$87,SMALL(IF($AF$7:$AF$87&lt;&gt;"",IF($AC$7:$AC$87&lt;&gt;"",ROW($AC$7:$AC$87)-MIN(ROW($AC$7:$AC$87))+1,""),""),ROW()-ROW(A$89)+1))),),"")</f>
        <v>0</v>
      </c>
      <c r="AI111">
        <f t="array" ref="AI111">IFERROR(CONCATENATE((INDEX($AL$7:$AL$87,SMALL(IF($AL$7:$AL$87&lt;&gt;"",IF($AI$7:$AI$87&lt;&gt;"",ROW($AI$7:$AI$87)-MIN(ROW($AI$7:$AI$87))+1,""),""),ROW()-ROW(A$89)+1)))," "),"")</f>
        <v>0</v>
      </c>
      <c r="AJ111">
        <f t="array" ref="AJ111">IFERROR(CONCATENATE(TEXT(INDEX($AI$7:$AI$87,SMALL(IF($AL$7:$AL$87&lt;&gt;"",IF($AI$7:$AI$87&lt;&gt;"",ROW($AI$7:$AI$87)-MIN(ROW($AI$7:$AI$87))+1,""),""),ROW()-ROW(A$89)+1)),"##0")," "),"")</f>
        <v>0</v>
      </c>
      <c r="AK111">
        <f t="array" ref="AK111">IFERROR(CONCATENATE((INDEX($A$7:$A$87,SMALL(IF($AL$7:$AL$87&lt;&gt;"",IF($AI$7:$AI$87&lt;&gt;"",ROW($AI$7:$AI$87)-MIN(ROW($AI$7:$AI$87))+1,""),""),ROW()-ROW(A$89)+1))),),"")</f>
        <v>0</v>
      </c>
    </row>
    <row r="112" spans="11:37">
      <c r="K112">
        <f t="array" ref="K112">IFERROR(CONCATENATE(TEXT(INDEX($K$7:$K$87,SMALL(IF($N$7:$N$87&lt;&gt;"",IF($K$7:$K$87&lt;&gt;"",ROW($K$7:$K$87)-MIN(ROW($K$7:$K$87))+1,""),""),ROW()-ROW(A$89)+1)),"##0"),","),"")</f>
        <v>0</v>
      </c>
      <c r="L112">
        <f t="array" ref="L112">IFERROR(CONCATENATE((INDEX($N$7:$N$87,SMALL(IF($N$7:$N$87&lt;&gt;"",IF($K$7:$K$87&lt;&gt;"",ROW($K$7:$K$87)-MIN(ROW($K$7:$K$87))+1,""),""),ROW()-ROW(A$89)+1))),","),"")</f>
        <v>0</v>
      </c>
      <c r="M112">
        <f t="array" ref="M112">IFERROR(CONCATENATE((INDEX($A$7:$A$87,SMALL(IF($N$7:$N$87&lt;&gt;"",IF($K$7:$K$87&lt;&gt;"",ROW($K$7:$K$87)-MIN(ROW($K$7:$K$87))+1,""),""),ROW()-ROW(A$89)+1))),),"")</f>
        <v>0</v>
      </c>
      <c r="Q112">
        <f t="array" ref="Q112">IFERROR(CONCATENATE((INDEX($T$7:$T$87,SMALL(IF($T$7:$T$87&lt;&gt;"",IF($Q$7:$Q$87&lt;&gt;"",ROW($Q$7:$Q$87)-MIN(ROW($Q$7:$Q$87))+1,""),""),ROW()-ROW(A$89)+1)))," "),"")</f>
        <v>0</v>
      </c>
      <c r="R112">
        <f t="array" ref="R112">IFERROR(CONCATENATE(TEXT(INDEX($Q$7:$Q$87,SMALL(IF($T$7:$T$87&lt;&gt;"",IF($Q$7:$Q$87&lt;&gt;"",ROW($Q$7:$Q$87)-MIN(ROW($Q$7:$Q$87))+1,""),""),ROW()-ROW(A$89)+1)),"##0")," "),"")</f>
        <v>0</v>
      </c>
      <c r="S112">
        <f t="array" ref="S112">IFERROR(CONCATENATE((INDEX($A$7:$A$87,SMALL(IF($T$7:$T$87&lt;&gt;"",IF($Q$7:$Q$87&lt;&gt;"",ROW($Q$7:$Q$87)-MIN(ROW($Q$7:$Q$87))+1,""),""),ROW()-ROW(A$89)+1))),),"")</f>
        <v>0</v>
      </c>
      <c r="W112">
        <f t="array" ref="W112">IFERROR(CONCATENATE((INDEX($Z$7:$Z$87,SMALL(IF($Z$7:$Z$87&lt;&gt;"",IF($W$7:$W$87&lt;&gt;"",ROW($W$7:$W$87)-MIN(ROW($W$7:$W$87))+1,""),""),ROW()-ROW(A$89)+1)))," "),"")</f>
        <v>0</v>
      </c>
      <c r="X112">
        <f t="array" ref="X112">IFERROR(CONCATENATE(TEXT(INDEX($W$7:$W$87,SMALL(IF($Z$7:$Z$87&lt;&gt;"",IF($W$7:$W$87&lt;&gt;"",ROW($W$7:$W$87)-MIN(ROW($W$7:$W$87))+1,""),""),ROW()-ROW(A$89)+1)),"##0")," "),"")</f>
        <v>0</v>
      </c>
      <c r="Y112">
        <f t="array" ref="Y112">IFERROR(CONCATENATE((INDEX($A$7:$A$87,SMALL(IF($Z$7:$Z$87&lt;&gt;"",IF($W$7:$W$87&lt;&gt;"",ROW($W$7:$W$87)-MIN(ROW($W$7:$W$87))+1,""),""),ROW()-ROW(A$89)+1))),),"")</f>
        <v>0</v>
      </c>
      <c r="AC112">
        <f t="array" ref="AC112">IFERROR(CONCATENATE((INDEX($AF$7:$AF$87,SMALL(IF($AF$7:$AF$87&lt;&gt;"",IF($AC$7:$AC$87&lt;&gt;"",ROW($AC$7:$AC$87)-MIN(ROW($AC$7:$AC$87))+1,""),""),ROW()-ROW(A$89)+1))),","),"")</f>
        <v>0</v>
      </c>
      <c r="AD112">
        <f t="array" ref="AD112">IFERROR(CONCATENATE(TEXT(INDEX($AC$7:$AC$87,SMALL(IF($AF$7:$AF$87&lt;&gt;"",IF($AC$7:$AC$87&lt;&gt;"",ROW($AC$7:$AC$87)-MIN(ROW($AC$7:$AC$87))+1,""),""),ROW()-ROW(A$89)+1)),"##0"),","),"")</f>
        <v>0</v>
      </c>
      <c r="AE112">
        <f t="array" ref="AE112">IFERROR(CONCATENATE((INDEX($A$7:$A$87,SMALL(IF($AF$7:$AF$87&lt;&gt;"",IF($AC$7:$AC$87&lt;&gt;"",ROW($AC$7:$AC$87)-MIN(ROW($AC$7:$AC$87))+1,""),""),ROW()-ROW(A$89)+1))),),"")</f>
        <v>0</v>
      </c>
      <c r="AI112">
        <f t="array" ref="AI112">IFERROR(CONCATENATE((INDEX($AL$7:$AL$87,SMALL(IF($AL$7:$AL$87&lt;&gt;"",IF($AI$7:$AI$87&lt;&gt;"",ROW($AI$7:$AI$87)-MIN(ROW($AI$7:$AI$87))+1,""),""),ROW()-ROW(A$89)+1)))," "),"")</f>
        <v>0</v>
      </c>
      <c r="AJ112">
        <f t="array" ref="AJ112">IFERROR(CONCATENATE(TEXT(INDEX($AI$7:$AI$87,SMALL(IF($AL$7:$AL$87&lt;&gt;"",IF($AI$7:$AI$87&lt;&gt;"",ROW($AI$7:$AI$87)-MIN(ROW($AI$7:$AI$87))+1,""),""),ROW()-ROW(A$89)+1)),"##0")," "),"")</f>
        <v>0</v>
      </c>
      <c r="AK112">
        <f t="array" ref="AK112">IFERROR(CONCATENATE((INDEX($A$7:$A$87,SMALL(IF($AL$7:$AL$87&lt;&gt;"",IF($AI$7:$AI$87&lt;&gt;"",ROW($AI$7:$AI$87)-MIN(ROW($AI$7:$AI$87))+1,""),""),ROW()-ROW(A$89)+1))),),"")</f>
        <v>0</v>
      </c>
    </row>
    <row r="113" spans="11:37">
      <c r="K113">
        <f t="array" ref="K113">IFERROR(CONCATENATE(TEXT(INDEX($K$7:$K$87,SMALL(IF($N$7:$N$87&lt;&gt;"",IF($K$7:$K$87&lt;&gt;"",ROW($K$7:$K$87)-MIN(ROW($K$7:$K$87))+1,""),""),ROW()-ROW(A$89)+1)),"##0"),","),"")</f>
        <v>0</v>
      </c>
      <c r="L113">
        <f t="array" ref="L113">IFERROR(CONCATENATE((INDEX($N$7:$N$87,SMALL(IF($N$7:$N$87&lt;&gt;"",IF($K$7:$K$87&lt;&gt;"",ROW($K$7:$K$87)-MIN(ROW($K$7:$K$87))+1,""),""),ROW()-ROW(A$89)+1))),","),"")</f>
        <v>0</v>
      </c>
      <c r="M113">
        <f t="array" ref="M113">IFERROR(CONCATENATE((INDEX($A$7:$A$87,SMALL(IF($N$7:$N$87&lt;&gt;"",IF($K$7:$K$87&lt;&gt;"",ROW($K$7:$K$87)-MIN(ROW($K$7:$K$87))+1,""),""),ROW()-ROW(A$89)+1))),),"")</f>
        <v>0</v>
      </c>
      <c r="Q113">
        <f t="array" ref="Q113">IFERROR(CONCATENATE((INDEX($T$7:$T$87,SMALL(IF($T$7:$T$87&lt;&gt;"",IF($Q$7:$Q$87&lt;&gt;"",ROW($Q$7:$Q$87)-MIN(ROW($Q$7:$Q$87))+1,""),""),ROW()-ROW(A$89)+1)))," "),"")</f>
        <v>0</v>
      </c>
      <c r="R113">
        <f t="array" ref="R113">IFERROR(CONCATENATE(TEXT(INDEX($Q$7:$Q$87,SMALL(IF($T$7:$T$87&lt;&gt;"",IF($Q$7:$Q$87&lt;&gt;"",ROW($Q$7:$Q$87)-MIN(ROW($Q$7:$Q$87))+1,""),""),ROW()-ROW(A$89)+1)),"##0")," "),"")</f>
        <v>0</v>
      </c>
      <c r="S113">
        <f t="array" ref="S113">IFERROR(CONCATENATE((INDEX($A$7:$A$87,SMALL(IF($T$7:$T$87&lt;&gt;"",IF($Q$7:$Q$87&lt;&gt;"",ROW($Q$7:$Q$87)-MIN(ROW($Q$7:$Q$87))+1,""),""),ROW()-ROW(A$89)+1))),),"")</f>
        <v>0</v>
      </c>
      <c r="W113">
        <f t="array" ref="W113">IFERROR(CONCATENATE((INDEX($Z$7:$Z$87,SMALL(IF($Z$7:$Z$87&lt;&gt;"",IF($W$7:$W$87&lt;&gt;"",ROW($W$7:$W$87)-MIN(ROW($W$7:$W$87))+1,""),""),ROW()-ROW(A$89)+1)))," "),"")</f>
        <v>0</v>
      </c>
      <c r="X113">
        <f t="array" ref="X113">IFERROR(CONCATENATE(TEXT(INDEX($W$7:$W$87,SMALL(IF($Z$7:$Z$87&lt;&gt;"",IF($W$7:$W$87&lt;&gt;"",ROW($W$7:$W$87)-MIN(ROW($W$7:$W$87))+1,""),""),ROW()-ROW(A$89)+1)),"##0")," "),"")</f>
        <v>0</v>
      </c>
      <c r="Y113">
        <f t="array" ref="Y113">IFERROR(CONCATENATE((INDEX($A$7:$A$87,SMALL(IF($Z$7:$Z$87&lt;&gt;"",IF($W$7:$W$87&lt;&gt;"",ROW($W$7:$W$87)-MIN(ROW($W$7:$W$87))+1,""),""),ROW()-ROW(A$89)+1))),),"")</f>
        <v>0</v>
      </c>
      <c r="AC113">
        <f t="array" ref="AC113">IFERROR(CONCATENATE((INDEX($AF$7:$AF$87,SMALL(IF($AF$7:$AF$87&lt;&gt;"",IF($AC$7:$AC$87&lt;&gt;"",ROW($AC$7:$AC$87)-MIN(ROW($AC$7:$AC$87))+1,""),""),ROW()-ROW(A$89)+1))),","),"")</f>
        <v>0</v>
      </c>
      <c r="AD113">
        <f t="array" ref="AD113">IFERROR(CONCATENATE(TEXT(INDEX($AC$7:$AC$87,SMALL(IF($AF$7:$AF$87&lt;&gt;"",IF($AC$7:$AC$87&lt;&gt;"",ROW($AC$7:$AC$87)-MIN(ROW($AC$7:$AC$87))+1,""),""),ROW()-ROW(A$89)+1)),"##0"),","),"")</f>
        <v>0</v>
      </c>
      <c r="AE113">
        <f t="array" ref="AE113">IFERROR(CONCATENATE((INDEX($A$7:$A$87,SMALL(IF($AF$7:$AF$87&lt;&gt;"",IF($AC$7:$AC$87&lt;&gt;"",ROW($AC$7:$AC$87)-MIN(ROW($AC$7:$AC$87))+1,""),""),ROW()-ROW(A$89)+1))),),"")</f>
        <v>0</v>
      </c>
      <c r="AI113">
        <f t="array" ref="AI113">IFERROR(CONCATENATE((INDEX($AL$7:$AL$87,SMALL(IF($AL$7:$AL$87&lt;&gt;"",IF($AI$7:$AI$87&lt;&gt;"",ROW($AI$7:$AI$87)-MIN(ROW($AI$7:$AI$87))+1,""),""),ROW()-ROW(A$89)+1)))," "),"")</f>
        <v>0</v>
      </c>
      <c r="AJ113">
        <f t="array" ref="AJ113">IFERROR(CONCATENATE(TEXT(INDEX($AI$7:$AI$87,SMALL(IF($AL$7:$AL$87&lt;&gt;"",IF($AI$7:$AI$87&lt;&gt;"",ROW($AI$7:$AI$87)-MIN(ROW($AI$7:$AI$87))+1,""),""),ROW()-ROW(A$89)+1)),"##0")," "),"")</f>
        <v>0</v>
      </c>
      <c r="AK113">
        <f t="array" ref="AK113">IFERROR(CONCATENATE((INDEX($A$7:$A$87,SMALL(IF($AL$7:$AL$87&lt;&gt;"",IF($AI$7:$AI$87&lt;&gt;"",ROW($AI$7:$AI$87)-MIN(ROW($AI$7:$AI$87))+1,""),""),ROW()-ROW(A$89)+1))),),"")</f>
        <v>0</v>
      </c>
    </row>
    <row r="114" spans="11:37">
      <c r="K114">
        <f t="array" ref="K114">IFERROR(CONCATENATE(TEXT(INDEX($K$7:$K$87,SMALL(IF($N$7:$N$87&lt;&gt;"",IF($K$7:$K$87&lt;&gt;"",ROW($K$7:$K$87)-MIN(ROW($K$7:$K$87))+1,""),""),ROW()-ROW(A$89)+1)),"##0"),","),"")</f>
        <v>0</v>
      </c>
      <c r="L114">
        <f t="array" ref="L114">IFERROR(CONCATENATE((INDEX($N$7:$N$87,SMALL(IF($N$7:$N$87&lt;&gt;"",IF($K$7:$K$87&lt;&gt;"",ROW($K$7:$K$87)-MIN(ROW($K$7:$K$87))+1,""),""),ROW()-ROW(A$89)+1))),","),"")</f>
        <v>0</v>
      </c>
      <c r="M114">
        <f t="array" ref="M114">IFERROR(CONCATENATE((INDEX($A$7:$A$87,SMALL(IF($N$7:$N$87&lt;&gt;"",IF($K$7:$K$87&lt;&gt;"",ROW($K$7:$K$87)-MIN(ROW($K$7:$K$87))+1,""),""),ROW()-ROW(A$89)+1))),),"")</f>
        <v>0</v>
      </c>
      <c r="Q114">
        <f t="array" ref="Q114">IFERROR(CONCATENATE((INDEX($T$7:$T$87,SMALL(IF($T$7:$T$87&lt;&gt;"",IF($Q$7:$Q$87&lt;&gt;"",ROW($Q$7:$Q$87)-MIN(ROW($Q$7:$Q$87))+1,""),""),ROW()-ROW(A$89)+1)))," "),"")</f>
        <v>0</v>
      </c>
      <c r="R114">
        <f t="array" ref="R114">IFERROR(CONCATENATE(TEXT(INDEX($Q$7:$Q$87,SMALL(IF($T$7:$T$87&lt;&gt;"",IF($Q$7:$Q$87&lt;&gt;"",ROW($Q$7:$Q$87)-MIN(ROW($Q$7:$Q$87))+1,""),""),ROW()-ROW(A$89)+1)),"##0")," "),"")</f>
        <v>0</v>
      </c>
      <c r="S114">
        <f t="array" ref="S114">IFERROR(CONCATENATE((INDEX($A$7:$A$87,SMALL(IF($T$7:$T$87&lt;&gt;"",IF($Q$7:$Q$87&lt;&gt;"",ROW($Q$7:$Q$87)-MIN(ROW($Q$7:$Q$87))+1,""),""),ROW()-ROW(A$89)+1))),),"")</f>
        <v>0</v>
      </c>
      <c r="W114">
        <f t="array" ref="W114">IFERROR(CONCATENATE((INDEX($Z$7:$Z$87,SMALL(IF($Z$7:$Z$87&lt;&gt;"",IF($W$7:$W$87&lt;&gt;"",ROW($W$7:$W$87)-MIN(ROW($W$7:$W$87))+1,""),""),ROW()-ROW(A$89)+1)))," "),"")</f>
        <v>0</v>
      </c>
      <c r="X114">
        <f t="array" ref="X114">IFERROR(CONCATENATE(TEXT(INDEX($W$7:$W$87,SMALL(IF($Z$7:$Z$87&lt;&gt;"",IF($W$7:$W$87&lt;&gt;"",ROW($W$7:$W$87)-MIN(ROW($W$7:$W$87))+1,""),""),ROW()-ROW(A$89)+1)),"##0")," "),"")</f>
        <v>0</v>
      </c>
      <c r="Y114">
        <f t="array" ref="Y114">IFERROR(CONCATENATE((INDEX($A$7:$A$87,SMALL(IF($Z$7:$Z$87&lt;&gt;"",IF($W$7:$W$87&lt;&gt;"",ROW($W$7:$W$87)-MIN(ROW($W$7:$W$87))+1,""),""),ROW()-ROW(A$89)+1))),),"")</f>
        <v>0</v>
      </c>
      <c r="AC114">
        <f t="array" ref="AC114">IFERROR(CONCATENATE((INDEX($AF$7:$AF$87,SMALL(IF($AF$7:$AF$87&lt;&gt;"",IF($AC$7:$AC$87&lt;&gt;"",ROW($AC$7:$AC$87)-MIN(ROW($AC$7:$AC$87))+1,""),""),ROW()-ROW(A$89)+1))),","),"")</f>
        <v>0</v>
      </c>
      <c r="AD114">
        <f t="array" ref="AD114">IFERROR(CONCATENATE(TEXT(INDEX($AC$7:$AC$87,SMALL(IF($AF$7:$AF$87&lt;&gt;"",IF($AC$7:$AC$87&lt;&gt;"",ROW($AC$7:$AC$87)-MIN(ROW($AC$7:$AC$87))+1,""),""),ROW()-ROW(A$89)+1)),"##0"),","),"")</f>
        <v>0</v>
      </c>
      <c r="AE114">
        <f t="array" ref="AE114">IFERROR(CONCATENATE((INDEX($A$7:$A$87,SMALL(IF($AF$7:$AF$87&lt;&gt;"",IF($AC$7:$AC$87&lt;&gt;"",ROW($AC$7:$AC$87)-MIN(ROW($AC$7:$AC$87))+1,""),""),ROW()-ROW(A$89)+1))),),"")</f>
        <v>0</v>
      </c>
      <c r="AI114">
        <f t="array" ref="AI114">IFERROR(CONCATENATE((INDEX($AL$7:$AL$87,SMALL(IF($AL$7:$AL$87&lt;&gt;"",IF($AI$7:$AI$87&lt;&gt;"",ROW($AI$7:$AI$87)-MIN(ROW($AI$7:$AI$87))+1,""),""),ROW()-ROW(A$89)+1)))," "),"")</f>
        <v>0</v>
      </c>
      <c r="AJ114">
        <f t="array" ref="AJ114">IFERROR(CONCATENATE(TEXT(INDEX($AI$7:$AI$87,SMALL(IF($AL$7:$AL$87&lt;&gt;"",IF($AI$7:$AI$87&lt;&gt;"",ROW($AI$7:$AI$87)-MIN(ROW($AI$7:$AI$87))+1,""),""),ROW()-ROW(A$89)+1)),"##0")," "),"")</f>
        <v>0</v>
      </c>
      <c r="AK114">
        <f t="array" ref="AK114">IFERROR(CONCATENATE((INDEX($A$7:$A$87,SMALL(IF($AL$7:$AL$87&lt;&gt;"",IF($AI$7:$AI$87&lt;&gt;"",ROW($AI$7:$AI$87)-MIN(ROW($AI$7:$AI$87))+1,""),""),ROW()-ROW(A$89)+1))),),"")</f>
        <v>0</v>
      </c>
    </row>
    <row r="115" spans="11:37">
      <c r="K115">
        <f t="array" ref="K115">IFERROR(CONCATENATE(TEXT(INDEX($K$7:$K$87,SMALL(IF($N$7:$N$87&lt;&gt;"",IF($K$7:$K$87&lt;&gt;"",ROW($K$7:$K$87)-MIN(ROW($K$7:$K$87))+1,""),""),ROW()-ROW(A$89)+1)),"##0"),","),"")</f>
        <v>0</v>
      </c>
      <c r="L115">
        <f t="array" ref="L115">IFERROR(CONCATENATE((INDEX($N$7:$N$87,SMALL(IF($N$7:$N$87&lt;&gt;"",IF($K$7:$K$87&lt;&gt;"",ROW($K$7:$K$87)-MIN(ROW($K$7:$K$87))+1,""),""),ROW()-ROW(A$89)+1))),","),"")</f>
        <v>0</v>
      </c>
      <c r="M115">
        <f t="array" ref="M115">IFERROR(CONCATENATE((INDEX($A$7:$A$87,SMALL(IF($N$7:$N$87&lt;&gt;"",IF($K$7:$K$87&lt;&gt;"",ROW($K$7:$K$87)-MIN(ROW($K$7:$K$87))+1,""),""),ROW()-ROW(A$89)+1))),),"")</f>
        <v>0</v>
      </c>
      <c r="Q115">
        <f t="array" ref="Q115">IFERROR(CONCATENATE((INDEX($T$7:$T$87,SMALL(IF($T$7:$T$87&lt;&gt;"",IF($Q$7:$Q$87&lt;&gt;"",ROW($Q$7:$Q$87)-MIN(ROW($Q$7:$Q$87))+1,""),""),ROW()-ROW(A$89)+1)))," "),"")</f>
        <v>0</v>
      </c>
      <c r="R115">
        <f t="array" ref="R115">IFERROR(CONCATENATE(TEXT(INDEX($Q$7:$Q$87,SMALL(IF($T$7:$T$87&lt;&gt;"",IF($Q$7:$Q$87&lt;&gt;"",ROW($Q$7:$Q$87)-MIN(ROW($Q$7:$Q$87))+1,""),""),ROW()-ROW(A$89)+1)),"##0")," "),"")</f>
        <v>0</v>
      </c>
      <c r="S115">
        <f t="array" ref="S115">IFERROR(CONCATENATE((INDEX($A$7:$A$87,SMALL(IF($T$7:$T$87&lt;&gt;"",IF($Q$7:$Q$87&lt;&gt;"",ROW($Q$7:$Q$87)-MIN(ROW($Q$7:$Q$87))+1,""),""),ROW()-ROW(A$89)+1))),),"")</f>
        <v>0</v>
      </c>
      <c r="W115">
        <f t="array" ref="W115">IFERROR(CONCATENATE((INDEX($Z$7:$Z$87,SMALL(IF($Z$7:$Z$87&lt;&gt;"",IF($W$7:$W$87&lt;&gt;"",ROW($W$7:$W$87)-MIN(ROW($W$7:$W$87))+1,""),""),ROW()-ROW(A$89)+1)))," "),"")</f>
        <v>0</v>
      </c>
      <c r="X115">
        <f t="array" ref="X115">IFERROR(CONCATENATE(TEXT(INDEX($W$7:$W$87,SMALL(IF($Z$7:$Z$87&lt;&gt;"",IF($W$7:$W$87&lt;&gt;"",ROW($W$7:$W$87)-MIN(ROW($W$7:$W$87))+1,""),""),ROW()-ROW(A$89)+1)),"##0")," "),"")</f>
        <v>0</v>
      </c>
      <c r="Y115">
        <f t="array" ref="Y115">IFERROR(CONCATENATE((INDEX($A$7:$A$87,SMALL(IF($Z$7:$Z$87&lt;&gt;"",IF($W$7:$W$87&lt;&gt;"",ROW($W$7:$W$87)-MIN(ROW($W$7:$W$87))+1,""),""),ROW()-ROW(A$89)+1))),),"")</f>
        <v>0</v>
      </c>
      <c r="AC115">
        <f t="array" ref="AC115">IFERROR(CONCATENATE((INDEX($AF$7:$AF$87,SMALL(IF($AF$7:$AF$87&lt;&gt;"",IF($AC$7:$AC$87&lt;&gt;"",ROW($AC$7:$AC$87)-MIN(ROW($AC$7:$AC$87))+1,""),""),ROW()-ROW(A$89)+1))),","),"")</f>
        <v>0</v>
      </c>
      <c r="AD115">
        <f t="array" ref="AD115">IFERROR(CONCATENATE(TEXT(INDEX($AC$7:$AC$87,SMALL(IF($AF$7:$AF$87&lt;&gt;"",IF($AC$7:$AC$87&lt;&gt;"",ROW($AC$7:$AC$87)-MIN(ROW($AC$7:$AC$87))+1,""),""),ROW()-ROW(A$89)+1)),"##0"),","),"")</f>
        <v>0</v>
      </c>
      <c r="AE115">
        <f t="array" ref="AE115">IFERROR(CONCATENATE((INDEX($A$7:$A$87,SMALL(IF($AF$7:$AF$87&lt;&gt;"",IF($AC$7:$AC$87&lt;&gt;"",ROW($AC$7:$AC$87)-MIN(ROW($AC$7:$AC$87))+1,""),""),ROW()-ROW(A$89)+1))),),"")</f>
        <v>0</v>
      </c>
      <c r="AI115">
        <f t="array" ref="AI115">IFERROR(CONCATENATE((INDEX($AL$7:$AL$87,SMALL(IF($AL$7:$AL$87&lt;&gt;"",IF($AI$7:$AI$87&lt;&gt;"",ROW($AI$7:$AI$87)-MIN(ROW($AI$7:$AI$87))+1,""),""),ROW()-ROW(A$89)+1)))," "),"")</f>
        <v>0</v>
      </c>
      <c r="AJ115">
        <f t="array" ref="AJ115">IFERROR(CONCATENATE(TEXT(INDEX($AI$7:$AI$87,SMALL(IF($AL$7:$AL$87&lt;&gt;"",IF($AI$7:$AI$87&lt;&gt;"",ROW($AI$7:$AI$87)-MIN(ROW($AI$7:$AI$87))+1,""),""),ROW()-ROW(A$89)+1)),"##0")," "),"")</f>
        <v>0</v>
      </c>
      <c r="AK115">
        <f t="array" ref="AK115">IFERROR(CONCATENATE((INDEX($A$7:$A$87,SMALL(IF($AL$7:$AL$87&lt;&gt;"",IF($AI$7:$AI$87&lt;&gt;"",ROW($AI$7:$AI$87)-MIN(ROW($AI$7:$AI$87))+1,""),""),ROW()-ROW(A$89)+1))),),"")</f>
        <v>0</v>
      </c>
    </row>
    <row r="116" spans="11:37">
      <c r="K116">
        <f t="array" ref="K116">IFERROR(CONCATENATE(TEXT(INDEX($K$7:$K$87,SMALL(IF($N$7:$N$87&lt;&gt;"",IF($K$7:$K$87&lt;&gt;"",ROW($K$7:$K$87)-MIN(ROW($K$7:$K$87))+1,""),""),ROW()-ROW(A$89)+1)),"##0"),","),"")</f>
        <v>0</v>
      </c>
      <c r="L116">
        <f t="array" ref="L116">IFERROR(CONCATENATE((INDEX($N$7:$N$87,SMALL(IF($N$7:$N$87&lt;&gt;"",IF($K$7:$K$87&lt;&gt;"",ROW($K$7:$K$87)-MIN(ROW($K$7:$K$87))+1,""),""),ROW()-ROW(A$89)+1))),","),"")</f>
        <v>0</v>
      </c>
      <c r="M116">
        <f t="array" ref="M116">IFERROR(CONCATENATE((INDEX($A$7:$A$87,SMALL(IF($N$7:$N$87&lt;&gt;"",IF($K$7:$K$87&lt;&gt;"",ROW($K$7:$K$87)-MIN(ROW($K$7:$K$87))+1,""),""),ROW()-ROW(A$89)+1))),),"")</f>
        <v>0</v>
      </c>
      <c r="Q116">
        <f t="array" ref="Q116">IFERROR(CONCATENATE((INDEX($T$7:$T$87,SMALL(IF($T$7:$T$87&lt;&gt;"",IF($Q$7:$Q$87&lt;&gt;"",ROW($Q$7:$Q$87)-MIN(ROW($Q$7:$Q$87))+1,""),""),ROW()-ROW(A$89)+1)))," "),"")</f>
        <v>0</v>
      </c>
      <c r="R116">
        <f t="array" ref="R116">IFERROR(CONCATENATE(TEXT(INDEX($Q$7:$Q$87,SMALL(IF($T$7:$T$87&lt;&gt;"",IF($Q$7:$Q$87&lt;&gt;"",ROW($Q$7:$Q$87)-MIN(ROW($Q$7:$Q$87))+1,""),""),ROW()-ROW(A$89)+1)),"##0")," "),"")</f>
        <v>0</v>
      </c>
      <c r="S116">
        <f t="array" ref="S116">IFERROR(CONCATENATE((INDEX($A$7:$A$87,SMALL(IF($T$7:$T$87&lt;&gt;"",IF($Q$7:$Q$87&lt;&gt;"",ROW($Q$7:$Q$87)-MIN(ROW($Q$7:$Q$87))+1,""),""),ROW()-ROW(A$89)+1))),),"")</f>
        <v>0</v>
      </c>
      <c r="W116">
        <f t="array" ref="W116">IFERROR(CONCATENATE((INDEX($Z$7:$Z$87,SMALL(IF($Z$7:$Z$87&lt;&gt;"",IF($W$7:$W$87&lt;&gt;"",ROW($W$7:$W$87)-MIN(ROW($W$7:$W$87))+1,""),""),ROW()-ROW(A$89)+1)))," "),"")</f>
        <v>0</v>
      </c>
      <c r="X116">
        <f t="array" ref="X116">IFERROR(CONCATENATE(TEXT(INDEX($W$7:$W$87,SMALL(IF($Z$7:$Z$87&lt;&gt;"",IF($W$7:$W$87&lt;&gt;"",ROW($W$7:$W$87)-MIN(ROW($W$7:$W$87))+1,""),""),ROW()-ROW(A$89)+1)),"##0")," "),"")</f>
        <v>0</v>
      </c>
      <c r="Y116">
        <f t="array" ref="Y116">IFERROR(CONCATENATE((INDEX($A$7:$A$87,SMALL(IF($Z$7:$Z$87&lt;&gt;"",IF($W$7:$W$87&lt;&gt;"",ROW($W$7:$W$87)-MIN(ROW($W$7:$W$87))+1,""),""),ROW()-ROW(A$89)+1))),),"")</f>
        <v>0</v>
      </c>
      <c r="AC116">
        <f t="array" ref="AC116">IFERROR(CONCATENATE((INDEX($AF$7:$AF$87,SMALL(IF($AF$7:$AF$87&lt;&gt;"",IF($AC$7:$AC$87&lt;&gt;"",ROW($AC$7:$AC$87)-MIN(ROW($AC$7:$AC$87))+1,""),""),ROW()-ROW(A$89)+1))),","),"")</f>
        <v>0</v>
      </c>
      <c r="AD116">
        <f t="array" ref="AD116">IFERROR(CONCATENATE(TEXT(INDEX($AC$7:$AC$87,SMALL(IF($AF$7:$AF$87&lt;&gt;"",IF($AC$7:$AC$87&lt;&gt;"",ROW($AC$7:$AC$87)-MIN(ROW($AC$7:$AC$87))+1,""),""),ROW()-ROW(A$89)+1)),"##0"),","),"")</f>
        <v>0</v>
      </c>
      <c r="AE116">
        <f t="array" ref="AE116">IFERROR(CONCATENATE((INDEX($A$7:$A$87,SMALL(IF($AF$7:$AF$87&lt;&gt;"",IF($AC$7:$AC$87&lt;&gt;"",ROW($AC$7:$AC$87)-MIN(ROW($AC$7:$AC$87))+1,""),""),ROW()-ROW(A$89)+1))),),"")</f>
        <v>0</v>
      </c>
      <c r="AI116">
        <f t="array" ref="AI116">IFERROR(CONCATENATE((INDEX($AL$7:$AL$87,SMALL(IF($AL$7:$AL$87&lt;&gt;"",IF($AI$7:$AI$87&lt;&gt;"",ROW($AI$7:$AI$87)-MIN(ROW($AI$7:$AI$87))+1,""),""),ROW()-ROW(A$89)+1)))," "),"")</f>
        <v>0</v>
      </c>
      <c r="AJ116">
        <f t="array" ref="AJ116">IFERROR(CONCATENATE(TEXT(INDEX($AI$7:$AI$87,SMALL(IF($AL$7:$AL$87&lt;&gt;"",IF($AI$7:$AI$87&lt;&gt;"",ROW($AI$7:$AI$87)-MIN(ROW($AI$7:$AI$87))+1,""),""),ROW()-ROW(A$89)+1)),"##0")," "),"")</f>
        <v>0</v>
      </c>
      <c r="AK116">
        <f t="array" ref="AK116">IFERROR(CONCATENATE((INDEX($A$7:$A$87,SMALL(IF($AL$7:$AL$87&lt;&gt;"",IF($AI$7:$AI$87&lt;&gt;"",ROW($AI$7:$AI$87)-MIN(ROW($AI$7:$AI$87))+1,""),""),ROW()-ROW(A$89)+1))),),"")</f>
        <v>0</v>
      </c>
    </row>
    <row r="117" spans="11:37">
      <c r="K117">
        <f t="array" ref="K117">IFERROR(CONCATENATE(TEXT(INDEX($K$7:$K$87,SMALL(IF($N$7:$N$87&lt;&gt;"",IF($K$7:$K$87&lt;&gt;"",ROW($K$7:$K$87)-MIN(ROW($K$7:$K$87))+1,""),""),ROW()-ROW(A$89)+1)),"##0"),","),"")</f>
        <v>0</v>
      </c>
      <c r="L117">
        <f t="array" ref="L117">IFERROR(CONCATENATE((INDEX($N$7:$N$87,SMALL(IF($N$7:$N$87&lt;&gt;"",IF($K$7:$K$87&lt;&gt;"",ROW($K$7:$K$87)-MIN(ROW($K$7:$K$87))+1,""),""),ROW()-ROW(A$89)+1))),","),"")</f>
        <v>0</v>
      </c>
      <c r="M117">
        <f t="array" ref="M117">IFERROR(CONCATENATE((INDEX($A$7:$A$87,SMALL(IF($N$7:$N$87&lt;&gt;"",IF($K$7:$K$87&lt;&gt;"",ROW($K$7:$K$87)-MIN(ROW($K$7:$K$87))+1,""),""),ROW()-ROW(A$89)+1))),),"")</f>
        <v>0</v>
      </c>
      <c r="Q117">
        <f t="array" ref="Q117">IFERROR(CONCATENATE((INDEX($T$7:$T$87,SMALL(IF($T$7:$T$87&lt;&gt;"",IF($Q$7:$Q$87&lt;&gt;"",ROW($Q$7:$Q$87)-MIN(ROW($Q$7:$Q$87))+1,""),""),ROW()-ROW(A$89)+1)))," "),"")</f>
        <v>0</v>
      </c>
      <c r="R117">
        <f t="array" ref="R117">IFERROR(CONCATENATE(TEXT(INDEX($Q$7:$Q$87,SMALL(IF($T$7:$T$87&lt;&gt;"",IF($Q$7:$Q$87&lt;&gt;"",ROW($Q$7:$Q$87)-MIN(ROW($Q$7:$Q$87))+1,""),""),ROW()-ROW(A$89)+1)),"##0")," "),"")</f>
        <v>0</v>
      </c>
      <c r="S117">
        <f t="array" ref="S117">IFERROR(CONCATENATE((INDEX($A$7:$A$87,SMALL(IF($T$7:$T$87&lt;&gt;"",IF($Q$7:$Q$87&lt;&gt;"",ROW($Q$7:$Q$87)-MIN(ROW($Q$7:$Q$87))+1,""),""),ROW()-ROW(A$89)+1))),),"")</f>
        <v>0</v>
      </c>
      <c r="W117">
        <f t="array" ref="W117">IFERROR(CONCATENATE((INDEX($Z$7:$Z$87,SMALL(IF($Z$7:$Z$87&lt;&gt;"",IF($W$7:$W$87&lt;&gt;"",ROW($W$7:$W$87)-MIN(ROW($W$7:$W$87))+1,""),""),ROW()-ROW(A$89)+1)))," "),"")</f>
        <v>0</v>
      </c>
      <c r="X117">
        <f t="array" ref="X117">IFERROR(CONCATENATE(TEXT(INDEX($W$7:$W$87,SMALL(IF($Z$7:$Z$87&lt;&gt;"",IF($W$7:$W$87&lt;&gt;"",ROW($W$7:$W$87)-MIN(ROW($W$7:$W$87))+1,""),""),ROW()-ROW(A$89)+1)),"##0")," "),"")</f>
        <v>0</v>
      </c>
      <c r="Y117">
        <f t="array" ref="Y117">IFERROR(CONCATENATE((INDEX($A$7:$A$87,SMALL(IF($Z$7:$Z$87&lt;&gt;"",IF($W$7:$W$87&lt;&gt;"",ROW($W$7:$W$87)-MIN(ROW($W$7:$W$87))+1,""),""),ROW()-ROW(A$89)+1))),),"")</f>
        <v>0</v>
      </c>
      <c r="AC117">
        <f t="array" ref="AC117">IFERROR(CONCATENATE((INDEX($AF$7:$AF$87,SMALL(IF($AF$7:$AF$87&lt;&gt;"",IF($AC$7:$AC$87&lt;&gt;"",ROW($AC$7:$AC$87)-MIN(ROW($AC$7:$AC$87))+1,""),""),ROW()-ROW(A$89)+1))),","),"")</f>
        <v>0</v>
      </c>
      <c r="AD117">
        <f t="array" ref="AD117">IFERROR(CONCATENATE(TEXT(INDEX($AC$7:$AC$87,SMALL(IF($AF$7:$AF$87&lt;&gt;"",IF($AC$7:$AC$87&lt;&gt;"",ROW($AC$7:$AC$87)-MIN(ROW($AC$7:$AC$87))+1,""),""),ROW()-ROW(A$89)+1)),"##0"),","),"")</f>
        <v>0</v>
      </c>
      <c r="AE117">
        <f t="array" ref="AE117">IFERROR(CONCATENATE((INDEX($A$7:$A$87,SMALL(IF($AF$7:$AF$87&lt;&gt;"",IF($AC$7:$AC$87&lt;&gt;"",ROW($AC$7:$AC$87)-MIN(ROW($AC$7:$AC$87))+1,""),""),ROW()-ROW(A$89)+1))),),"")</f>
        <v>0</v>
      </c>
      <c r="AI117">
        <f t="array" ref="AI117">IFERROR(CONCATENATE((INDEX($AL$7:$AL$87,SMALL(IF($AL$7:$AL$87&lt;&gt;"",IF($AI$7:$AI$87&lt;&gt;"",ROW($AI$7:$AI$87)-MIN(ROW($AI$7:$AI$87))+1,""),""),ROW()-ROW(A$89)+1)))," "),"")</f>
        <v>0</v>
      </c>
      <c r="AJ117">
        <f t="array" ref="AJ117">IFERROR(CONCATENATE(TEXT(INDEX($AI$7:$AI$87,SMALL(IF($AL$7:$AL$87&lt;&gt;"",IF($AI$7:$AI$87&lt;&gt;"",ROW($AI$7:$AI$87)-MIN(ROW($AI$7:$AI$87))+1,""),""),ROW()-ROW(A$89)+1)),"##0")," "),"")</f>
        <v>0</v>
      </c>
      <c r="AK117">
        <f t="array" ref="AK117">IFERROR(CONCATENATE((INDEX($A$7:$A$87,SMALL(IF($AL$7:$AL$87&lt;&gt;"",IF($AI$7:$AI$87&lt;&gt;"",ROW($AI$7:$AI$87)-MIN(ROW($AI$7:$AI$87))+1,""),""),ROW()-ROW(A$89)+1))),),"")</f>
        <v>0</v>
      </c>
    </row>
    <row r="118" spans="11:37">
      <c r="K118">
        <f t="array" ref="K118">IFERROR(CONCATENATE(TEXT(INDEX($K$7:$K$87,SMALL(IF($N$7:$N$87&lt;&gt;"",IF($K$7:$K$87&lt;&gt;"",ROW($K$7:$K$87)-MIN(ROW($K$7:$K$87))+1,""),""),ROW()-ROW(A$89)+1)),"##0"),","),"")</f>
        <v>0</v>
      </c>
      <c r="L118">
        <f t="array" ref="L118">IFERROR(CONCATENATE((INDEX($N$7:$N$87,SMALL(IF($N$7:$N$87&lt;&gt;"",IF($K$7:$K$87&lt;&gt;"",ROW($K$7:$K$87)-MIN(ROW($K$7:$K$87))+1,""),""),ROW()-ROW(A$89)+1))),","),"")</f>
        <v>0</v>
      </c>
      <c r="M118">
        <f t="array" ref="M118">IFERROR(CONCATENATE((INDEX($A$7:$A$87,SMALL(IF($N$7:$N$87&lt;&gt;"",IF($K$7:$K$87&lt;&gt;"",ROW($K$7:$K$87)-MIN(ROW($K$7:$K$87))+1,""),""),ROW()-ROW(A$89)+1))),),"")</f>
        <v>0</v>
      </c>
      <c r="Q118">
        <f t="array" ref="Q118">IFERROR(CONCATENATE((INDEX($T$7:$T$87,SMALL(IF($T$7:$T$87&lt;&gt;"",IF($Q$7:$Q$87&lt;&gt;"",ROW($Q$7:$Q$87)-MIN(ROW($Q$7:$Q$87))+1,""),""),ROW()-ROW(A$89)+1)))," "),"")</f>
        <v>0</v>
      </c>
      <c r="R118">
        <f t="array" ref="R118">IFERROR(CONCATENATE(TEXT(INDEX($Q$7:$Q$87,SMALL(IF($T$7:$T$87&lt;&gt;"",IF($Q$7:$Q$87&lt;&gt;"",ROW($Q$7:$Q$87)-MIN(ROW($Q$7:$Q$87))+1,""),""),ROW()-ROW(A$89)+1)),"##0")," "),"")</f>
        <v>0</v>
      </c>
      <c r="S118">
        <f t="array" ref="S118">IFERROR(CONCATENATE((INDEX($A$7:$A$87,SMALL(IF($T$7:$T$87&lt;&gt;"",IF($Q$7:$Q$87&lt;&gt;"",ROW($Q$7:$Q$87)-MIN(ROW($Q$7:$Q$87))+1,""),""),ROW()-ROW(A$89)+1))),),"")</f>
        <v>0</v>
      </c>
      <c r="W118">
        <f t="array" ref="W118">IFERROR(CONCATENATE((INDEX($Z$7:$Z$87,SMALL(IF($Z$7:$Z$87&lt;&gt;"",IF($W$7:$W$87&lt;&gt;"",ROW($W$7:$W$87)-MIN(ROW($W$7:$W$87))+1,""),""),ROW()-ROW(A$89)+1)))," "),"")</f>
        <v>0</v>
      </c>
      <c r="X118">
        <f t="array" ref="X118">IFERROR(CONCATENATE(TEXT(INDEX($W$7:$W$87,SMALL(IF($Z$7:$Z$87&lt;&gt;"",IF($W$7:$W$87&lt;&gt;"",ROW($W$7:$W$87)-MIN(ROW($W$7:$W$87))+1,""),""),ROW()-ROW(A$89)+1)),"##0")," "),"")</f>
        <v>0</v>
      </c>
      <c r="Y118">
        <f t="array" ref="Y118">IFERROR(CONCATENATE((INDEX($A$7:$A$87,SMALL(IF($Z$7:$Z$87&lt;&gt;"",IF($W$7:$W$87&lt;&gt;"",ROW($W$7:$W$87)-MIN(ROW($W$7:$W$87))+1,""),""),ROW()-ROW(A$89)+1))),),"")</f>
        <v>0</v>
      </c>
      <c r="AC118">
        <f t="array" ref="AC118">IFERROR(CONCATENATE((INDEX($AF$7:$AF$87,SMALL(IF($AF$7:$AF$87&lt;&gt;"",IF($AC$7:$AC$87&lt;&gt;"",ROW($AC$7:$AC$87)-MIN(ROW($AC$7:$AC$87))+1,""),""),ROW()-ROW(A$89)+1))),","),"")</f>
        <v>0</v>
      </c>
      <c r="AD118">
        <f t="array" ref="AD118">IFERROR(CONCATENATE(TEXT(INDEX($AC$7:$AC$87,SMALL(IF($AF$7:$AF$87&lt;&gt;"",IF($AC$7:$AC$87&lt;&gt;"",ROW($AC$7:$AC$87)-MIN(ROW($AC$7:$AC$87))+1,""),""),ROW()-ROW(A$89)+1)),"##0"),","),"")</f>
        <v>0</v>
      </c>
      <c r="AE118">
        <f t="array" ref="AE118">IFERROR(CONCATENATE((INDEX($A$7:$A$87,SMALL(IF($AF$7:$AF$87&lt;&gt;"",IF($AC$7:$AC$87&lt;&gt;"",ROW($AC$7:$AC$87)-MIN(ROW($AC$7:$AC$87))+1,""),""),ROW()-ROW(A$89)+1))),),"")</f>
        <v>0</v>
      </c>
      <c r="AI118">
        <f t="array" ref="AI118">IFERROR(CONCATENATE((INDEX($AL$7:$AL$87,SMALL(IF($AL$7:$AL$87&lt;&gt;"",IF($AI$7:$AI$87&lt;&gt;"",ROW($AI$7:$AI$87)-MIN(ROW($AI$7:$AI$87))+1,""),""),ROW()-ROW(A$89)+1)))," "),"")</f>
        <v>0</v>
      </c>
      <c r="AJ118">
        <f t="array" ref="AJ118">IFERROR(CONCATENATE(TEXT(INDEX($AI$7:$AI$87,SMALL(IF($AL$7:$AL$87&lt;&gt;"",IF($AI$7:$AI$87&lt;&gt;"",ROW($AI$7:$AI$87)-MIN(ROW($AI$7:$AI$87))+1,""),""),ROW()-ROW(A$89)+1)),"##0")," "),"")</f>
        <v>0</v>
      </c>
      <c r="AK118">
        <f t="array" ref="AK118">IFERROR(CONCATENATE((INDEX($A$7:$A$87,SMALL(IF($AL$7:$AL$87&lt;&gt;"",IF($AI$7:$AI$87&lt;&gt;"",ROW($AI$7:$AI$87)-MIN(ROW($AI$7:$AI$87))+1,""),""),ROW()-ROW(A$89)+1))),),"")</f>
        <v>0</v>
      </c>
    </row>
    <row r="119" spans="11:37">
      <c r="K119">
        <f t="array" ref="K119">IFERROR(CONCATENATE(TEXT(INDEX($K$7:$K$87,SMALL(IF($N$7:$N$87&lt;&gt;"",IF($K$7:$K$87&lt;&gt;"",ROW($K$7:$K$87)-MIN(ROW($K$7:$K$87))+1,""),""),ROW()-ROW(A$89)+1)),"##0"),","),"")</f>
        <v>0</v>
      </c>
      <c r="L119">
        <f t="array" ref="L119">IFERROR(CONCATENATE((INDEX($N$7:$N$87,SMALL(IF($N$7:$N$87&lt;&gt;"",IF($K$7:$K$87&lt;&gt;"",ROW($K$7:$K$87)-MIN(ROW($K$7:$K$87))+1,""),""),ROW()-ROW(A$89)+1))),","),"")</f>
        <v>0</v>
      </c>
      <c r="M119">
        <f t="array" ref="M119">IFERROR(CONCATENATE((INDEX($A$7:$A$87,SMALL(IF($N$7:$N$87&lt;&gt;"",IF($K$7:$K$87&lt;&gt;"",ROW($K$7:$K$87)-MIN(ROW($K$7:$K$87))+1,""),""),ROW()-ROW(A$89)+1))),),"")</f>
        <v>0</v>
      </c>
      <c r="Q119">
        <f t="array" ref="Q119">IFERROR(CONCATENATE((INDEX($T$7:$T$87,SMALL(IF($T$7:$T$87&lt;&gt;"",IF($Q$7:$Q$87&lt;&gt;"",ROW($Q$7:$Q$87)-MIN(ROW($Q$7:$Q$87))+1,""),""),ROW()-ROW(A$89)+1)))," "),"")</f>
        <v>0</v>
      </c>
      <c r="R119">
        <f t="array" ref="R119">IFERROR(CONCATENATE(TEXT(INDEX($Q$7:$Q$87,SMALL(IF($T$7:$T$87&lt;&gt;"",IF($Q$7:$Q$87&lt;&gt;"",ROW($Q$7:$Q$87)-MIN(ROW($Q$7:$Q$87))+1,""),""),ROW()-ROW(A$89)+1)),"##0")," "),"")</f>
        <v>0</v>
      </c>
      <c r="S119">
        <f t="array" ref="S119">IFERROR(CONCATENATE((INDEX($A$7:$A$87,SMALL(IF($T$7:$T$87&lt;&gt;"",IF($Q$7:$Q$87&lt;&gt;"",ROW($Q$7:$Q$87)-MIN(ROW($Q$7:$Q$87))+1,""),""),ROW()-ROW(A$89)+1))),),"")</f>
        <v>0</v>
      </c>
      <c r="W119">
        <f t="array" ref="W119">IFERROR(CONCATENATE((INDEX($Z$7:$Z$87,SMALL(IF($Z$7:$Z$87&lt;&gt;"",IF($W$7:$W$87&lt;&gt;"",ROW($W$7:$W$87)-MIN(ROW($W$7:$W$87))+1,""),""),ROW()-ROW(A$89)+1)))," "),"")</f>
        <v>0</v>
      </c>
      <c r="X119">
        <f t="array" ref="X119">IFERROR(CONCATENATE(TEXT(INDEX($W$7:$W$87,SMALL(IF($Z$7:$Z$87&lt;&gt;"",IF($W$7:$W$87&lt;&gt;"",ROW($W$7:$W$87)-MIN(ROW($W$7:$W$87))+1,""),""),ROW()-ROW(A$89)+1)),"##0")," "),"")</f>
        <v>0</v>
      </c>
      <c r="Y119">
        <f t="array" ref="Y119">IFERROR(CONCATENATE((INDEX($A$7:$A$87,SMALL(IF($Z$7:$Z$87&lt;&gt;"",IF($W$7:$W$87&lt;&gt;"",ROW($W$7:$W$87)-MIN(ROW($W$7:$W$87))+1,""),""),ROW()-ROW(A$89)+1))),),"")</f>
        <v>0</v>
      </c>
      <c r="AC119">
        <f t="array" ref="AC119">IFERROR(CONCATENATE((INDEX($AF$7:$AF$87,SMALL(IF($AF$7:$AF$87&lt;&gt;"",IF($AC$7:$AC$87&lt;&gt;"",ROW($AC$7:$AC$87)-MIN(ROW($AC$7:$AC$87))+1,""),""),ROW()-ROW(A$89)+1))),","),"")</f>
        <v>0</v>
      </c>
      <c r="AD119">
        <f t="array" ref="AD119">IFERROR(CONCATENATE(TEXT(INDEX($AC$7:$AC$87,SMALL(IF($AF$7:$AF$87&lt;&gt;"",IF($AC$7:$AC$87&lt;&gt;"",ROW($AC$7:$AC$87)-MIN(ROW($AC$7:$AC$87))+1,""),""),ROW()-ROW(A$89)+1)),"##0"),","),"")</f>
        <v>0</v>
      </c>
      <c r="AE119">
        <f t="array" ref="AE119">IFERROR(CONCATENATE((INDEX($A$7:$A$87,SMALL(IF($AF$7:$AF$87&lt;&gt;"",IF($AC$7:$AC$87&lt;&gt;"",ROW($AC$7:$AC$87)-MIN(ROW($AC$7:$AC$87))+1,""),""),ROW()-ROW(A$89)+1))),),"")</f>
        <v>0</v>
      </c>
      <c r="AI119">
        <f t="array" ref="AI119">IFERROR(CONCATENATE((INDEX($AL$7:$AL$87,SMALL(IF($AL$7:$AL$87&lt;&gt;"",IF($AI$7:$AI$87&lt;&gt;"",ROW($AI$7:$AI$87)-MIN(ROW($AI$7:$AI$87))+1,""),""),ROW()-ROW(A$89)+1)))," "),"")</f>
        <v>0</v>
      </c>
      <c r="AJ119">
        <f t="array" ref="AJ119">IFERROR(CONCATENATE(TEXT(INDEX($AI$7:$AI$87,SMALL(IF($AL$7:$AL$87&lt;&gt;"",IF($AI$7:$AI$87&lt;&gt;"",ROW($AI$7:$AI$87)-MIN(ROW($AI$7:$AI$87))+1,""),""),ROW()-ROW(A$89)+1)),"##0")," "),"")</f>
        <v>0</v>
      </c>
      <c r="AK119">
        <f t="array" ref="AK119">IFERROR(CONCATENATE((INDEX($A$7:$A$87,SMALL(IF($AL$7:$AL$87&lt;&gt;"",IF($AI$7:$AI$87&lt;&gt;"",ROW($AI$7:$AI$87)-MIN(ROW($AI$7:$AI$87))+1,""),""),ROW()-ROW(A$89)+1))),),"")</f>
        <v>0</v>
      </c>
    </row>
    <row r="120" spans="11:37">
      <c r="K120">
        <f t="array" ref="K120">IFERROR(CONCATENATE(TEXT(INDEX($K$7:$K$87,SMALL(IF($N$7:$N$87&lt;&gt;"",IF($K$7:$K$87&lt;&gt;"",ROW($K$7:$K$87)-MIN(ROW($K$7:$K$87))+1,""),""),ROW()-ROW(A$89)+1)),"##0"),","),"")</f>
        <v>0</v>
      </c>
      <c r="L120">
        <f t="array" ref="L120">IFERROR(CONCATENATE((INDEX($N$7:$N$87,SMALL(IF($N$7:$N$87&lt;&gt;"",IF($K$7:$K$87&lt;&gt;"",ROW($K$7:$K$87)-MIN(ROW($K$7:$K$87))+1,""),""),ROW()-ROW(A$89)+1))),","),"")</f>
        <v>0</v>
      </c>
      <c r="M120">
        <f t="array" ref="M120">IFERROR(CONCATENATE((INDEX($A$7:$A$87,SMALL(IF($N$7:$N$87&lt;&gt;"",IF($K$7:$K$87&lt;&gt;"",ROW($K$7:$K$87)-MIN(ROW($K$7:$K$87))+1,""),""),ROW()-ROW(A$89)+1))),),"")</f>
        <v>0</v>
      </c>
      <c r="Q120">
        <f t="array" ref="Q120">IFERROR(CONCATENATE((INDEX($T$7:$T$87,SMALL(IF($T$7:$T$87&lt;&gt;"",IF($Q$7:$Q$87&lt;&gt;"",ROW($Q$7:$Q$87)-MIN(ROW($Q$7:$Q$87))+1,""),""),ROW()-ROW(A$89)+1)))," "),"")</f>
        <v>0</v>
      </c>
      <c r="R120">
        <f t="array" ref="R120">IFERROR(CONCATENATE(TEXT(INDEX($Q$7:$Q$87,SMALL(IF($T$7:$T$87&lt;&gt;"",IF($Q$7:$Q$87&lt;&gt;"",ROW($Q$7:$Q$87)-MIN(ROW($Q$7:$Q$87))+1,""),""),ROW()-ROW(A$89)+1)),"##0")," "),"")</f>
        <v>0</v>
      </c>
      <c r="S120">
        <f t="array" ref="S120">IFERROR(CONCATENATE((INDEX($A$7:$A$87,SMALL(IF($T$7:$T$87&lt;&gt;"",IF($Q$7:$Q$87&lt;&gt;"",ROW($Q$7:$Q$87)-MIN(ROW($Q$7:$Q$87))+1,""),""),ROW()-ROW(A$89)+1))),),"")</f>
        <v>0</v>
      </c>
      <c r="W120">
        <f t="array" ref="W120">IFERROR(CONCATENATE((INDEX($Z$7:$Z$87,SMALL(IF($Z$7:$Z$87&lt;&gt;"",IF($W$7:$W$87&lt;&gt;"",ROW($W$7:$W$87)-MIN(ROW($W$7:$W$87))+1,""),""),ROW()-ROW(A$89)+1)))," "),"")</f>
        <v>0</v>
      </c>
      <c r="X120">
        <f t="array" ref="X120">IFERROR(CONCATENATE(TEXT(INDEX($W$7:$W$87,SMALL(IF($Z$7:$Z$87&lt;&gt;"",IF($W$7:$W$87&lt;&gt;"",ROW($W$7:$W$87)-MIN(ROW($W$7:$W$87))+1,""),""),ROW()-ROW(A$89)+1)),"##0")," "),"")</f>
        <v>0</v>
      </c>
      <c r="Y120">
        <f t="array" ref="Y120">IFERROR(CONCATENATE((INDEX($A$7:$A$87,SMALL(IF($Z$7:$Z$87&lt;&gt;"",IF($W$7:$W$87&lt;&gt;"",ROW($W$7:$W$87)-MIN(ROW($W$7:$W$87))+1,""),""),ROW()-ROW(A$89)+1))),),"")</f>
        <v>0</v>
      </c>
      <c r="AC120">
        <f t="array" ref="AC120">IFERROR(CONCATENATE((INDEX($AF$7:$AF$87,SMALL(IF($AF$7:$AF$87&lt;&gt;"",IF($AC$7:$AC$87&lt;&gt;"",ROW($AC$7:$AC$87)-MIN(ROW($AC$7:$AC$87))+1,""),""),ROW()-ROW(A$89)+1))),","),"")</f>
        <v>0</v>
      </c>
      <c r="AD120">
        <f t="array" ref="AD120">IFERROR(CONCATENATE(TEXT(INDEX($AC$7:$AC$87,SMALL(IF($AF$7:$AF$87&lt;&gt;"",IF($AC$7:$AC$87&lt;&gt;"",ROW($AC$7:$AC$87)-MIN(ROW($AC$7:$AC$87))+1,""),""),ROW()-ROW(A$89)+1)),"##0"),","),"")</f>
        <v>0</v>
      </c>
      <c r="AE120">
        <f t="array" ref="AE120">IFERROR(CONCATENATE((INDEX($A$7:$A$87,SMALL(IF($AF$7:$AF$87&lt;&gt;"",IF($AC$7:$AC$87&lt;&gt;"",ROW($AC$7:$AC$87)-MIN(ROW($AC$7:$AC$87))+1,""),""),ROW()-ROW(A$89)+1))),),"")</f>
        <v>0</v>
      </c>
      <c r="AI120">
        <f t="array" ref="AI120">IFERROR(CONCATENATE((INDEX($AL$7:$AL$87,SMALL(IF($AL$7:$AL$87&lt;&gt;"",IF($AI$7:$AI$87&lt;&gt;"",ROW($AI$7:$AI$87)-MIN(ROW($AI$7:$AI$87))+1,""),""),ROW()-ROW(A$89)+1)))," "),"")</f>
        <v>0</v>
      </c>
      <c r="AJ120">
        <f t="array" ref="AJ120">IFERROR(CONCATENATE(TEXT(INDEX($AI$7:$AI$87,SMALL(IF($AL$7:$AL$87&lt;&gt;"",IF($AI$7:$AI$87&lt;&gt;"",ROW($AI$7:$AI$87)-MIN(ROW($AI$7:$AI$87))+1,""),""),ROW()-ROW(A$89)+1)),"##0")," "),"")</f>
        <v>0</v>
      </c>
      <c r="AK120">
        <f t="array" ref="AK120">IFERROR(CONCATENATE((INDEX($A$7:$A$87,SMALL(IF($AL$7:$AL$87&lt;&gt;"",IF($AI$7:$AI$87&lt;&gt;"",ROW($AI$7:$AI$87)-MIN(ROW($AI$7:$AI$87))+1,""),""),ROW()-ROW(A$89)+1))),),"")</f>
        <v>0</v>
      </c>
    </row>
    <row r="121" spans="11:37">
      <c r="K121">
        <f t="array" ref="K121">IFERROR(CONCATENATE(TEXT(INDEX($K$7:$K$87,SMALL(IF($N$7:$N$87&lt;&gt;"",IF($K$7:$K$87&lt;&gt;"",ROW($K$7:$K$87)-MIN(ROW($K$7:$K$87))+1,""),""),ROW()-ROW(A$89)+1)),"##0"),","),"")</f>
        <v>0</v>
      </c>
      <c r="L121">
        <f t="array" ref="L121">IFERROR(CONCATENATE((INDEX($N$7:$N$87,SMALL(IF($N$7:$N$87&lt;&gt;"",IF($K$7:$K$87&lt;&gt;"",ROW($K$7:$K$87)-MIN(ROW($K$7:$K$87))+1,""),""),ROW()-ROW(A$89)+1))),","),"")</f>
        <v>0</v>
      </c>
      <c r="M121">
        <f t="array" ref="M121">IFERROR(CONCATENATE((INDEX($A$7:$A$87,SMALL(IF($N$7:$N$87&lt;&gt;"",IF($K$7:$K$87&lt;&gt;"",ROW($K$7:$K$87)-MIN(ROW($K$7:$K$87))+1,""),""),ROW()-ROW(A$89)+1))),),"")</f>
        <v>0</v>
      </c>
      <c r="Q121">
        <f t="array" ref="Q121">IFERROR(CONCATENATE((INDEX($T$7:$T$87,SMALL(IF($T$7:$T$87&lt;&gt;"",IF($Q$7:$Q$87&lt;&gt;"",ROW($Q$7:$Q$87)-MIN(ROW($Q$7:$Q$87))+1,""),""),ROW()-ROW(A$89)+1)))," "),"")</f>
        <v>0</v>
      </c>
      <c r="R121">
        <f t="array" ref="R121">IFERROR(CONCATENATE(TEXT(INDEX($Q$7:$Q$87,SMALL(IF($T$7:$T$87&lt;&gt;"",IF($Q$7:$Q$87&lt;&gt;"",ROW($Q$7:$Q$87)-MIN(ROW($Q$7:$Q$87))+1,""),""),ROW()-ROW(A$89)+1)),"##0")," "),"")</f>
        <v>0</v>
      </c>
      <c r="S121">
        <f t="array" ref="S121">IFERROR(CONCATENATE((INDEX($A$7:$A$87,SMALL(IF($T$7:$T$87&lt;&gt;"",IF($Q$7:$Q$87&lt;&gt;"",ROW($Q$7:$Q$87)-MIN(ROW($Q$7:$Q$87))+1,""),""),ROW()-ROW(A$89)+1))),),"")</f>
        <v>0</v>
      </c>
      <c r="W121">
        <f t="array" ref="W121">IFERROR(CONCATENATE((INDEX($Z$7:$Z$87,SMALL(IF($Z$7:$Z$87&lt;&gt;"",IF($W$7:$W$87&lt;&gt;"",ROW($W$7:$W$87)-MIN(ROW($W$7:$W$87))+1,""),""),ROW()-ROW(A$89)+1)))," "),"")</f>
        <v>0</v>
      </c>
      <c r="X121">
        <f t="array" ref="X121">IFERROR(CONCATENATE(TEXT(INDEX($W$7:$W$87,SMALL(IF($Z$7:$Z$87&lt;&gt;"",IF($W$7:$W$87&lt;&gt;"",ROW($W$7:$W$87)-MIN(ROW($W$7:$W$87))+1,""),""),ROW()-ROW(A$89)+1)),"##0")," "),"")</f>
        <v>0</v>
      </c>
      <c r="Y121">
        <f t="array" ref="Y121">IFERROR(CONCATENATE((INDEX($A$7:$A$87,SMALL(IF($Z$7:$Z$87&lt;&gt;"",IF($W$7:$W$87&lt;&gt;"",ROW($W$7:$W$87)-MIN(ROW($W$7:$W$87))+1,""),""),ROW()-ROW(A$89)+1))),),"")</f>
        <v>0</v>
      </c>
      <c r="AC121">
        <f t="array" ref="AC121">IFERROR(CONCATENATE((INDEX($AF$7:$AF$87,SMALL(IF($AF$7:$AF$87&lt;&gt;"",IF($AC$7:$AC$87&lt;&gt;"",ROW($AC$7:$AC$87)-MIN(ROW($AC$7:$AC$87))+1,""),""),ROW()-ROW(A$89)+1))),","),"")</f>
        <v>0</v>
      </c>
      <c r="AD121">
        <f t="array" ref="AD121">IFERROR(CONCATENATE(TEXT(INDEX($AC$7:$AC$87,SMALL(IF($AF$7:$AF$87&lt;&gt;"",IF($AC$7:$AC$87&lt;&gt;"",ROW($AC$7:$AC$87)-MIN(ROW($AC$7:$AC$87))+1,""),""),ROW()-ROW(A$89)+1)),"##0"),","),"")</f>
        <v>0</v>
      </c>
      <c r="AE121">
        <f t="array" ref="AE121">IFERROR(CONCATENATE((INDEX($A$7:$A$87,SMALL(IF($AF$7:$AF$87&lt;&gt;"",IF($AC$7:$AC$87&lt;&gt;"",ROW($AC$7:$AC$87)-MIN(ROW($AC$7:$AC$87))+1,""),""),ROW()-ROW(A$89)+1))),),"")</f>
        <v>0</v>
      </c>
      <c r="AI121">
        <f t="array" ref="AI121">IFERROR(CONCATENATE((INDEX($AL$7:$AL$87,SMALL(IF($AL$7:$AL$87&lt;&gt;"",IF($AI$7:$AI$87&lt;&gt;"",ROW($AI$7:$AI$87)-MIN(ROW($AI$7:$AI$87))+1,""),""),ROW()-ROW(A$89)+1)))," "),"")</f>
        <v>0</v>
      </c>
      <c r="AJ121">
        <f t="array" ref="AJ121">IFERROR(CONCATENATE(TEXT(INDEX($AI$7:$AI$87,SMALL(IF($AL$7:$AL$87&lt;&gt;"",IF($AI$7:$AI$87&lt;&gt;"",ROW($AI$7:$AI$87)-MIN(ROW($AI$7:$AI$87))+1,""),""),ROW()-ROW(A$89)+1)),"##0")," "),"")</f>
        <v>0</v>
      </c>
      <c r="AK121">
        <f t="array" ref="AK121">IFERROR(CONCATENATE((INDEX($A$7:$A$87,SMALL(IF($AL$7:$AL$87&lt;&gt;"",IF($AI$7:$AI$87&lt;&gt;"",ROW($AI$7:$AI$87)-MIN(ROW($AI$7:$AI$87))+1,""),""),ROW()-ROW(A$89)+1))),),"")</f>
        <v>0</v>
      </c>
    </row>
    <row r="122" spans="11:37">
      <c r="K122">
        <f t="array" ref="K122">IFERROR(CONCATENATE(TEXT(INDEX($K$7:$K$87,SMALL(IF($N$7:$N$87&lt;&gt;"",IF($K$7:$K$87&lt;&gt;"",ROW($K$7:$K$87)-MIN(ROW($K$7:$K$87))+1,""),""),ROW()-ROW(A$89)+1)),"##0"),","),"")</f>
        <v>0</v>
      </c>
      <c r="L122">
        <f t="array" ref="L122">IFERROR(CONCATENATE((INDEX($N$7:$N$87,SMALL(IF($N$7:$N$87&lt;&gt;"",IF($K$7:$K$87&lt;&gt;"",ROW($K$7:$K$87)-MIN(ROW($K$7:$K$87))+1,""),""),ROW()-ROW(A$89)+1))),","),"")</f>
        <v>0</v>
      </c>
      <c r="M122">
        <f t="array" ref="M122">IFERROR(CONCATENATE((INDEX($A$7:$A$87,SMALL(IF($N$7:$N$87&lt;&gt;"",IF($K$7:$K$87&lt;&gt;"",ROW($K$7:$K$87)-MIN(ROW($K$7:$K$87))+1,""),""),ROW()-ROW(A$89)+1))),),"")</f>
        <v>0</v>
      </c>
      <c r="Q122">
        <f t="array" ref="Q122">IFERROR(CONCATENATE((INDEX($T$7:$T$87,SMALL(IF($T$7:$T$87&lt;&gt;"",IF($Q$7:$Q$87&lt;&gt;"",ROW($Q$7:$Q$87)-MIN(ROW($Q$7:$Q$87))+1,""),""),ROW()-ROW(A$89)+1)))," "),"")</f>
        <v>0</v>
      </c>
      <c r="R122">
        <f t="array" ref="R122">IFERROR(CONCATENATE(TEXT(INDEX($Q$7:$Q$87,SMALL(IF($T$7:$T$87&lt;&gt;"",IF($Q$7:$Q$87&lt;&gt;"",ROW($Q$7:$Q$87)-MIN(ROW($Q$7:$Q$87))+1,""),""),ROW()-ROW(A$89)+1)),"##0")," "),"")</f>
        <v>0</v>
      </c>
      <c r="S122">
        <f t="array" ref="S122">IFERROR(CONCATENATE((INDEX($A$7:$A$87,SMALL(IF($T$7:$T$87&lt;&gt;"",IF($Q$7:$Q$87&lt;&gt;"",ROW($Q$7:$Q$87)-MIN(ROW($Q$7:$Q$87))+1,""),""),ROW()-ROW(A$89)+1))),),"")</f>
        <v>0</v>
      </c>
      <c r="W122">
        <f t="array" ref="W122">IFERROR(CONCATENATE((INDEX($Z$7:$Z$87,SMALL(IF($Z$7:$Z$87&lt;&gt;"",IF($W$7:$W$87&lt;&gt;"",ROW($W$7:$W$87)-MIN(ROW($W$7:$W$87))+1,""),""),ROW()-ROW(A$89)+1)))," "),"")</f>
        <v>0</v>
      </c>
      <c r="X122">
        <f t="array" ref="X122">IFERROR(CONCATENATE(TEXT(INDEX($W$7:$W$87,SMALL(IF($Z$7:$Z$87&lt;&gt;"",IF($W$7:$W$87&lt;&gt;"",ROW($W$7:$W$87)-MIN(ROW($W$7:$W$87))+1,""),""),ROW()-ROW(A$89)+1)),"##0")," "),"")</f>
        <v>0</v>
      </c>
      <c r="Y122">
        <f t="array" ref="Y122">IFERROR(CONCATENATE((INDEX($A$7:$A$87,SMALL(IF($Z$7:$Z$87&lt;&gt;"",IF($W$7:$W$87&lt;&gt;"",ROW($W$7:$W$87)-MIN(ROW($W$7:$W$87))+1,""),""),ROW()-ROW(A$89)+1))),),"")</f>
        <v>0</v>
      </c>
      <c r="AC122">
        <f t="array" ref="AC122">IFERROR(CONCATENATE((INDEX($AF$7:$AF$87,SMALL(IF($AF$7:$AF$87&lt;&gt;"",IF($AC$7:$AC$87&lt;&gt;"",ROW($AC$7:$AC$87)-MIN(ROW($AC$7:$AC$87))+1,""),""),ROW()-ROW(A$89)+1))),","),"")</f>
        <v>0</v>
      </c>
      <c r="AD122">
        <f t="array" ref="AD122">IFERROR(CONCATENATE(TEXT(INDEX($AC$7:$AC$87,SMALL(IF($AF$7:$AF$87&lt;&gt;"",IF($AC$7:$AC$87&lt;&gt;"",ROW($AC$7:$AC$87)-MIN(ROW($AC$7:$AC$87))+1,""),""),ROW()-ROW(A$89)+1)),"##0"),","),"")</f>
        <v>0</v>
      </c>
      <c r="AE122">
        <f t="array" ref="AE122">IFERROR(CONCATENATE((INDEX($A$7:$A$87,SMALL(IF($AF$7:$AF$87&lt;&gt;"",IF($AC$7:$AC$87&lt;&gt;"",ROW($AC$7:$AC$87)-MIN(ROW($AC$7:$AC$87))+1,""),""),ROW()-ROW(A$89)+1))),),"")</f>
        <v>0</v>
      </c>
      <c r="AI122">
        <f t="array" ref="AI122">IFERROR(CONCATENATE((INDEX($AL$7:$AL$87,SMALL(IF($AL$7:$AL$87&lt;&gt;"",IF($AI$7:$AI$87&lt;&gt;"",ROW($AI$7:$AI$87)-MIN(ROW($AI$7:$AI$87))+1,""),""),ROW()-ROW(A$89)+1)))," "),"")</f>
        <v>0</v>
      </c>
      <c r="AJ122">
        <f t="array" ref="AJ122">IFERROR(CONCATENATE(TEXT(INDEX($AI$7:$AI$87,SMALL(IF($AL$7:$AL$87&lt;&gt;"",IF($AI$7:$AI$87&lt;&gt;"",ROW($AI$7:$AI$87)-MIN(ROW($AI$7:$AI$87))+1,""),""),ROW()-ROW(A$89)+1)),"##0")," "),"")</f>
        <v>0</v>
      </c>
      <c r="AK122">
        <f t="array" ref="AK122">IFERROR(CONCATENATE((INDEX($A$7:$A$87,SMALL(IF($AL$7:$AL$87&lt;&gt;"",IF($AI$7:$AI$87&lt;&gt;"",ROW($AI$7:$AI$87)-MIN(ROW($AI$7:$AI$87))+1,""),""),ROW()-ROW(A$89)+1))),),"")</f>
        <v>0</v>
      </c>
    </row>
    <row r="123" spans="11:37">
      <c r="K123">
        <f t="array" ref="K123">IFERROR(CONCATENATE(TEXT(INDEX($K$7:$K$87,SMALL(IF($N$7:$N$87&lt;&gt;"",IF($K$7:$K$87&lt;&gt;"",ROW($K$7:$K$87)-MIN(ROW($K$7:$K$87))+1,""),""),ROW()-ROW(A$89)+1)),"##0"),","),"")</f>
        <v>0</v>
      </c>
      <c r="L123">
        <f t="array" ref="L123">IFERROR(CONCATENATE((INDEX($N$7:$N$87,SMALL(IF($N$7:$N$87&lt;&gt;"",IF($K$7:$K$87&lt;&gt;"",ROW($K$7:$K$87)-MIN(ROW($K$7:$K$87))+1,""),""),ROW()-ROW(A$89)+1))),","),"")</f>
        <v>0</v>
      </c>
      <c r="M123">
        <f t="array" ref="M123">IFERROR(CONCATENATE((INDEX($A$7:$A$87,SMALL(IF($N$7:$N$87&lt;&gt;"",IF($K$7:$K$87&lt;&gt;"",ROW($K$7:$K$87)-MIN(ROW($K$7:$K$87))+1,""),""),ROW()-ROW(A$89)+1))),),"")</f>
        <v>0</v>
      </c>
      <c r="Q123">
        <f t="array" ref="Q123">IFERROR(CONCATENATE((INDEX($T$7:$T$87,SMALL(IF($T$7:$T$87&lt;&gt;"",IF($Q$7:$Q$87&lt;&gt;"",ROW($Q$7:$Q$87)-MIN(ROW($Q$7:$Q$87))+1,""),""),ROW()-ROW(A$89)+1)))," "),"")</f>
        <v>0</v>
      </c>
      <c r="R123">
        <f t="array" ref="R123">IFERROR(CONCATENATE(TEXT(INDEX($Q$7:$Q$87,SMALL(IF($T$7:$T$87&lt;&gt;"",IF($Q$7:$Q$87&lt;&gt;"",ROW($Q$7:$Q$87)-MIN(ROW($Q$7:$Q$87))+1,""),""),ROW()-ROW(A$89)+1)),"##0")," "),"")</f>
        <v>0</v>
      </c>
      <c r="S123">
        <f t="array" ref="S123">IFERROR(CONCATENATE((INDEX($A$7:$A$87,SMALL(IF($T$7:$T$87&lt;&gt;"",IF($Q$7:$Q$87&lt;&gt;"",ROW($Q$7:$Q$87)-MIN(ROW($Q$7:$Q$87))+1,""),""),ROW()-ROW(A$89)+1))),),"")</f>
        <v>0</v>
      </c>
      <c r="W123">
        <f t="array" ref="W123">IFERROR(CONCATENATE((INDEX($Z$7:$Z$87,SMALL(IF($Z$7:$Z$87&lt;&gt;"",IF($W$7:$W$87&lt;&gt;"",ROW($W$7:$W$87)-MIN(ROW($W$7:$W$87))+1,""),""),ROW()-ROW(A$89)+1)))," "),"")</f>
        <v>0</v>
      </c>
      <c r="X123">
        <f t="array" ref="X123">IFERROR(CONCATENATE(TEXT(INDEX($W$7:$W$87,SMALL(IF($Z$7:$Z$87&lt;&gt;"",IF($W$7:$W$87&lt;&gt;"",ROW($W$7:$W$87)-MIN(ROW($W$7:$W$87))+1,""),""),ROW()-ROW(A$89)+1)),"##0")," "),"")</f>
        <v>0</v>
      </c>
      <c r="Y123">
        <f t="array" ref="Y123">IFERROR(CONCATENATE((INDEX($A$7:$A$87,SMALL(IF($Z$7:$Z$87&lt;&gt;"",IF($W$7:$W$87&lt;&gt;"",ROW($W$7:$W$87)-MIN(ROW($W$7:$W$87))+1,""),""),ROW()-ROW(A$89)+1))),),"")</f>
        <v>0</v>
      </c>
      <c r="AC123">
        <f t="array" ref="AC123">IFERROR(CONCATENATE((INDEX($AF$7:$AF$87,SMALL(IF($AF$7:$AF$87&lt;&gt;"",IF($AC$7:$AC$87&lt;&gt;"",ROW($AC$7:$AC$87)-MIN(ROW($AC$7:$AC$87))+1,""),""),ROW()-ROW(A$89)+1))),","),"")</f>
        <v>0</v>
      </c>
      <c r="AD123">
        <f t="array" ref="AD123">IFERROR(CONCATENATE(TEXT(INDEX($AC$7:$AC$87,SMALL(IF($AF$7:$AF$87&lt;&gt;"",IF($AC$7:$AC$87&lt;&gt;"",ROW($AC$7:$AC$87)-MIN(ROW($AC$7:$AC$87))+1,""),""),ROW()-ROW(A$89)+1)),"##0"),","),"")</f>
        <v>0</v>
      </c>
      <c r="AE123">
        <f t="array" ref="AE123">IFERROR(CONCATENATE((INDEX($A$7:$A$87,SMALL(IF($AF$7:$AF$87&lt;&gt;"",IF($AC$7:$AC$87&lt;&gt;"",ROW($AC$7:$AC$87)-MIN(ROW($AC$7:$AC$87))+1,""),""),ROW()-ROW(A$89)+1))),),"")</f>
        <v>0</v>
      </c>
      <c r="AI123">
        <f t="array" ref="AI123">IFERROR(CONCATENATE((INDEX($AL$7:$AL$87,SMALL(IF($AL$7:$AL$87&lt;&gt;"",IF($AI$7:$AI$87&lt;&gt;"",ROW($AI$7:$AI$87)-MIN(ROW($AI$7:$AI$87))+1,""),""),ROW()-ROW(A$89)+1)))," "),"")</f>
        <v>0</v>
      </c>
      <c r="AJ123">
        <f t="array" ref="AJ123">IFERROR(CONCATENATE(TEXT(INDEX($AI$7:$AI$87,SMALL(IF($AL$7:$AL$87&lt;&gt;"",IF($AI$7:$AI$87&lt;&gt;"",ROW($AI$7:$AI$87)-MIN(ROW($AI$7:$AI$87))+1,""),""),ROW()-ROW(A$89)+1)),"##0")," "),"")</f>
        <v>0</v>
      </c>
      <c r="AK123">
        <f t="array" ref="AK123">IFERROR(CONCATENATE((INDEX($A$7:$A$87,SMALL(IF($AL$7:$AL$87&lt;&gt;"",IF($AI$7:$AI$87&lt;&gt;"",ROW($AI$7:$AI$87)-MIN(ROW($AI$7:$AI$87))+1,""),""),ROW()-ROW(A$89)+1))),),"")</f>
        <v>0</v>
      </c>
    </row>
    <row r="124" spans="11:37">
      <c r="K124">
        <f t="array" ref="K124">IFERROR(CONCATENATE(TEXT(INDEX($K$7:$K$87,SMALL(IF($N$7:$N$87&lt;&gt;"",IF($K$7:$K$87&lt;&gt;"",ROW($K$7:$K$87)-MIN(ROW($K$7:$K$87))+1,""),""),ROW()-ROW(A$89)+1)),"##0"),","),"")</f>
        <v>0</v>
      </c>
      <c r="L124">
        <f t="array" ref="L124">IFERROR(CONCATENATE((INDEX($N$7:$N$87,SMALL(IF($N$7:$N$87&lt;&gt;"",IF($K$7:$K$87&lt;&gt;"",ROW($K$7:$K$87)-MIN(ROW($K$7:$K$87))+1,""),""),ROW()-ROW(A$89)+1))),","),"")</f>
        <v>0</v>
      </c>
      <c r="M124">
        <f t="array" ref="M124">IFERROR(CONCATENATE((INDEX($A$7:$A$87,SMALL(IF($N$7:$N$87&lt;&gt;"",IF($K$7:$K$87&lt;&gt;"",ROW($K$7:$K$87)-MIN(ROW($K$7:$K$87))+1,""),""),ROW()-ROW(A$89)+1))),),"")</f>
        <v>0</v>
      </c>
      <c r="Q124">
        <f t="array" ref="Q124">IFERROR(CONCATENATE((INDEX($T$7:$T$87,SMALL(IF($T$7:$T$87&lt;&gt;"",IF($Q$7:$Q$87&lt;&gt;"",ROW($Q$7:$Q$87)-MIN(ROW($Q$7:$Q$87))+1,""),""),ROW()-ROW(A$89)+1)))," "),"")</f>
        <v>0</v>
      </c>
      <c r="R124">
        <f t="array" ref="R124">IFERROR(CONCATENATE(TEXT(INDEX($Q$7:$Q$87,SMALL(IF($T$7:$T$87&lt;&gt;"",IF($Q$7:$Q$87&lt;&gt;"",ROW($Q$7:$Q$87)-MIN(ROW($Q$7:$Q$87))+1,""),""),ROW()-ROW(A$89)+1)),"##0")," "),"")</f>
        <v>0</v>
      </c>
      <c r="S124">
        <f t="array" ref="S124">IFERROR(CONCATENATE((INDEX($A$7:$A$87,SMALL(IF($T$7:$T$87&lt;&gt;"",IF($Q$7:$Q$87&lt;&gt;"",ROW($Q$7:$Q$87)-MIN(ROW($Q$7:$Q$87))+1,""),""),ROW()-ROW(A$89)+1))),),"")</f>
        <v>0</v>
      </c>
      <c r="W124">
        <f t="array" ref="W124">IFERROR(CONCATENATE((INDEX($Z$7:$Z$87,SMALL(IF($Z$7:$Z$87&lt;&gt;"",IF($W$7:$W$87&lt;&gt;"",ROW($W$7:$W$87)-MIN(ROW($W$7:$W$87))+1,""),""),ROW()-ROW(A$89)+1)))," "),"")</f>
        <v>0</v>
      </c>
      <c r="X124">
        <f t="array" ref="X124">IFERROR(CONCATENATE(TEXT(INDEX($W$7:$W$87,SMALL(IF($Z$7:$Z$87&lt;&gt;"",IF($W$7:$W$87&lt;&gt;"",ROW($W$7:$W$87)-MIN(ROW($W$7:$W$87))+1,""),""),ROW()-ROW(A$89)+1)),"##0")," "),"")</f>
        <v>0</v>
      </c>
      <c r="Y124">
        <f t="array" ref="Y124">IFERROR(CONCATENATE((INDEX($A$7:$A$87,SMALL(IF($Z$7:$Z$87&lt;&gt;"",IF($W$7:$W$87&lt;&gt;"",ROW($W$7:$W$87)-MIN(ROW($W$7:$W$87))+1,""),""),ROW()-ROW(A$89)+1))),),"")</f>
        <v>0</v>
      </c>
      <c r="AC124">
        <f t="array" ref="AC124">IFERROR(CONCATENATE((INDEX($AF$7:$AF$87,SMALL(IF($AF$7:$AF$87&lt;&gt;"",IF($AC$7:$AC$87&lt;&gt;"",ROW($AC$7:$AC$87)-MIN(ROW($AC$7:$AC$87))+1,""),""),ROW()-ROW(A$89)+1))),","),"")</f>
        <v>0</v>
      </c>
      <c r="AD124">
        <f t="array" ref="AD124">IFERROR(CONCATENATE(TEXT(INDEX($AC$7:$AC$87,SMALL(IF($AF$7:$AF$87&lt;&gt;"",IF($AC$7:$AC$87&lt;&gt;"",ROW($AC$7:$AC$87)-MIN(ROW($AC$7:$AC$87))+1,""),""),ROW()-ROW(A$89)+1)),"##0"),","),"")</f>
        <v>0</v>
      </c>
      <c r="AE124">
        <f t="array" ref="AE124">IFERROR(CONCATENATE((INDEX($A$7:$A$87,SMALL(IF($AF$7:$AF$87&lt;&gt;"",IF($AC$7:$AC$87&lt;&gt;"",ROW($AC$7:$AC$87)-MIN(ROW($AC$7:$AC$87))+1,""),""),ROW()-ROW(A$89)+1))),),"")</f>
        <v>0</v>
      </c>
      <c r="AI124">
        <f t="array" ref="AI124">IFERROR(CONCATENATE((INDEX($AL$7:$AL$87,SMALL(IF($AL$7:$AL$87&lt;&gt;"",IF($AI$7:$AI$87&lt;&gt;"",ROW($AI$7:$AI$87)-MIN(ROW($AI$7:$AI$87))+1,""),""),ROW()-ROW(A$89)+1)))," "),"")</f>
        <v>0</v>
      </c>
      <c r="AJ124">
        <f t="array" ref="AJ124">IFERROR(CONCATENATE(TEXT(INDEX($AI$7:$AI$87,SMALL(IF($AL$7:$AL$87&lt;&gt;"",IF($AI$7:$AI$87&lt;&gt;"",ROW($AI$7:$AI$87)-MIN(ROW($AI$7:$AI$87))+1,""),""),ROW()-ROW(A$89)+1)),"##0")," "),"")</f>
        <v>0</v>
      </c>
      <c r="AK124">
        <f t="array" ref="AK124">IFERROR(CONCATENATE((INDEX($A$7:$A$87,SMALL(IF($AL$7:$AL$87&lt;&gt;"",IF($AI$7:$AI$87&lt;&gt;"",ROW($AI$7:$AI$87)-MIN(ROW($AI$7:$AI$87))+1,""),""),ROW()-ROW(A$89)+1))),),"")</f>
        <v>0</v>
      </c>
    </row>
    <row r="125" spans="11:37">
      <c r="K125">
        <f t="array" ref="K125">IFERROR(CONCATENATE(TEXT(INDEX($K$7:$K$87,SMALL(IF($N$7:$N$87&lt;&gt;"",IF($K$7:$K$87&lt;&gt;"",ROW($K$7:$K$87)-MIN(ROW($K$7:$K$87))+1,""),""),ROW()-ROW(A$89)+1)),"##0"),","),"")</f>
        <v>0</v>
      </c>
      <c r="L125">
        <f t="array" ref="L125">IFERROR(CONCATENATE((INDEX($N$7:$N$87,SMALL(IF($N$7:$N$87&lt;&gt;"",IF($K$7:$K$87&lt;&gt;"",ROW($K$7:$K$87)-MIN(ROW($K$7:$K$87))+1,""),""),ROW()-ROW(A$89)+1))),","),"")</f>
        <v>0</v>
      </c>
      <c r="M125">
        <f t="array" ref="M125">IFERROR(CONCATENATE((INDEX($A$7:$A$87,SMALL(IF($N$7:$N$87&lt;&gt;"",IF($K$7:$K$87&lt;&gt;"",ROW($K$7:$K$87)-MIN(ROW($K$7:$K$87))+1,""),""),ROW()-ROW(A$89)+1))),),"")</f>
        <v>0</v>
      </c>
      <c r="Q125">
        <f t="array" ref="Q125">IFERROR(CONCATENATE((INDEX($T$7:$T$87,SMALL(IF($T$7:$T$87&lt;&gt;"",IF($Q$7:$Q$87&lt;&gt;"",ROW($Q$7:$Q$87)-MIN(ROW($Q$7:$Q$87))+1,""),""),ROW()-ROW(A$89)+1)))," "),"")</f>
        <v>0</v>
      </c>
      <c r="R125">
        <f t="array" ref="R125">IFERROR(CONCATENATE(TEXT(INDEX($Q$7:$Q$87,SMALL(IF($T$7:$T$87&lt;&gt;"",IF($Q$7:$Q$87&lt;&gt;"",ROW($Q$7:$Q$87)-MIN(ROW($Q$7:$Q$87))+1,""),""),ROW()-ROW(A$89)+1)),"##0")," "),"")</f>
        <v>0</v>
      </c>
      <c r="S125">
        <f t="array" ref="S125">IFERROR(CONCATENATE((INDEX($A$7:$A$87,SMALL(IF($T$7:$T$87&lt;&gt;"",IF($Q$7:$Q$87&lt;&gt;"",ROW($Q$7:$Q$87)-MIN(ROW($Q$7:$Q$87))+1,""),""),ROW()-ROW(A$89)+1))),),"")</f>
        <v>0</v>
      </c>
      <c r="W125">
        <f t="array" ref="W125">IFERROR(CONCATENATE((INDEX($Z$7:$Z$87,SMALL(IF($Z$7:$Z$87&lt;&gt;"",IF($W$7:$W$87&lt;&gt;"",ROW($W$7:$W$87)-MIN(ROW($W$7:$W$87))+1,""),""),ROW()-ROW(A$89)+1)))," "),"")</f>
        <v>0</v>
      </c>
      <c r="X125">
        <f t="array" ref="X125">IFERROR(CONCATENATE(TEXT(INDEX($W$7:$W$87,SMALL(IF($Z$7:$Z$87&lt;&gt;"",IF($W$7:$W$87&lt;&gt;"",ROW($W$7:$W$87)-MIN(ROW($W$7:$W$87))+1,""),""),ROW()-ROW(A$89)+1)),"##0")," "),"")</f>
        <v>0</v>
      </c>
      <c r="Y125">
        <f t="array" ref="Y125">IFERROR(CONCATENATE((INDEX($A$7:$A$87,SMALL(IF($Z$7:$Z$87&lt;&gt;"",IF($W$7:$W$87&lt;&gt;"",ROW($W$7:$W$87)-MIN(ROW($W$7:$W$87))+1,""),""),ROW()-ROW(A$89)+1))),),"")</f>
        <v>0</v>
      </c>
      <c r="AC125">
        <f t="array" ref="AC125">IFERROR(CONCATENATE((INDEX($AF$7:$AF$87,SMALL(IF($AF$7:$AF$87&lt;&gt;"",IF($AC$7:$AC$87&lt;&gt;"",ROW($AC$7:$AC$87)-MIN(ROW($AC$7:$AC$87))+1,""),""),ROW()-ROW(A$89)+1))),","),"")</f>
        <v>0</v>
      </c>
      <c r="AD125">
        <f t="array" ref="AD125">IFERROR(CONCATENATE(TEXT(INDEX($AC$7:$AC$87,SMALL(IF($AF$7:$AF$87&lt;&gt;"",IF($AC$7:$AC$87&lt;&gt;"",ROW($AC$7:$AC$87)-MIN(ROW($AC$7:$AC$87))+1,""),""),ROW()-ROW(A$89)+1)),"##0"),","),"")</f>
        <v>0</v>
      </c>
      <c r="AE125">
        <f t="array" ref="AE125">IFERROR(CONCATENATE((INDEX($A$7:$A$87,SMALL(IF($AF$7:$AF$87&lt;&gt;"",IF($AC$7:$AC$87&lt;&gt;"",ROW($AC$7:$AC$87)-MIN(ROW($AC$7:$AC$87))+1,""),""),ROW()-ROW(A$89)+1))),),"")</f>
        <v>0</v>
      </c>
      <c r="AI125">
        <f t="array" ref="AI125">IFERROR(CONCATENATE((INDEX($AL$7:$AL$87,SMALL(IF($AL$7:$AL$87&lt;&gt;"",IF($AI$7:$AI$87&lt;&gt;"",ROW($AI$7:$AI$87)-MIN(ROW($AI$7:$AI$87))+1,""),""),ROW()-ROW(A$89)+1)))," "),"")</f>
        <v>0</v>
      </c>
      <c r="AJ125">
        <f t="array" ref="AJ125">IFERROR(CONCATENATE(TEXT(INDEX($AI$7:$AI$87,SMALL(IF($AL$7:$AL$87&lt;&gt;"",IF($AI$7:$AI$87&lt;&gt;"",ROW($AI$7:$AI$87)-MIN(ROW($AI$7:$AI$87))+1,""),""),ROW()-ROW(A$89)+1)),"##0")," "),"")</f>
        <v>0</v>
      </c>
      <c r="AK125">
        <f t="array" ref="AK125">IFERROR(CONCATENATE((INDEX($A$7:$A$87,SMALL(IF($AL$7:$AL$87&lt;&gt;"",IF($AI$7:$AI$87&lt;&gt;"",ROW($AI$7:$AI$87)-MIN(ROW($AI$7:$AI$87))+1,""),""),ROW()-ROW(A$89)+1))),),"")</f>
        <v>0</v>
      </c>
    </row>
    <row r="126" spans="11:37">
      <c r="K126">
        <f t="array" ref="K126">IFERROR(CONCATENATE(TEXT(INDEX($K$7:$K$87,SMALL(IF($N$7:$N$87&lt;&gt;"",IF($K$7:$K$87&lt;&gt;"",ROW($K$7:$K$87)-MIN(ROW($K$7:$K$87))+1,""),""),ROW()-ROW(A$89)+1)),"##0"),","),"")</f>
        <v>0</v>
      </c>
      <c r="L126">
        <f t="array" ref="L126">IFERROR(CONCATENATE((INDEX($N$7:$N$87,SMALL(IF($N$7:$N$87&lt;&gt;"",IF($K$7:$K$87&lt;&gt;"",ROW($K$7:$K$87)-MIN(ROW($K$7:$K$87))+1,""),""),ROW()-ROW(A$89)+1))),","),"")</f>
        <v>0</v>
      </c>
      <c r="M126">
        <f t="array" ref="M126">IFERROR(CONCATENATE((INDEX($A$7:$A$87,SMALL(IF($N$7:$N$87&lt;&gt;"",IF($K$7:$K$87&lt;&gt;"",ROW($K$7:$K$87)-MIN(ROW($K$7:$K$87))+1,""),""),ROW()-ROW(A$89)+1))),),"")</f>
        <v>0</v>
      </c>
      <c r="Q126">
        <f t="array" ref="Q126">IFERROR(CONCATENATE((INDEX($T$7:$T$87,SMALL(IF($T$7:$T$87&lt;&gt;"",IF($Q$7:$Q$87&lt;&gt;"",ROW($Q$7:$Q$87)-MIN(ROW($Q$7:$Q$87))+1,""),""),ROW()-ROW(A$89)+1)))," "),"")</f>
        <v>0</v>
      </c>
      <c r="R126">
        <f t="array" ref="R126">IFERROR(CONCATENATE(TEXT(INDEX($Q$7:$Q$87,SMALL(IF($T$7:$T$87&lt;&gt;"",IF($Q$7:$Q$87&lt;&gt;"",ROW($Q$7:$Q$87)-MIN(ROW($Q$7:$Q$87))+1,""),""),ROW()-ROW(A$89)+1)),"##0")," "),"")</f>
        <v>0</v>
      </c>
      <c r="S126">
        <f t="array" ref="S126">IFERROR(CONCATENATE((INDEX($A$7:$A$87,SMALL(IF($T$7:$T$87&lt;&gt;"",IF($Q$7:$Q$87&lt;&gt;"",ROW($Q$7:$Q$87)-MIN(ROW($Q$7:$Q$87))+1,""),""),ROW()-ROW(A$89)+1))),),"")</f>
        <v>0</v>
      </c>
      <c r="W126">
        <f t="array" ref="W126">IFERROR(CONCATENATE((INDEX($Z$7:$Z$87,SMALL(IF($Z$7:$Z$87&lt;&gt;"",IF($W$7:$W$87&lt;&gt;"",ROW($W$7:$W$87)-MIN(ROW($W$7:$W$87))+1,""),""),ROW()-ROW(A$89)+1)))," "),"")</f>
        <v>0</v>
      </c>
      <c r="X126">
        <f t="array" ref="X126">IFERROR(CONCATENATE(TEXT(INDEX($W$7:$W$87,SMALL(IF($Z$7:$Z$87&lt;&gt;"",IF($W$7:$W$87&lt;&gt;"",ROW($W$7:$W$87)-MIN(ROW($W$7:$W$87))+1,""),""),ROW()-ROW(A$89)+1)),"##0")," "),"")</f>
        <v>0</v>
      </c>
      <c r="Y126">
        <f t="array" ref="Y126">IFERROR(CONCATENATE((INDEX($A$7:$A$87,SMALL(IF($Z$7:$Z$87&lt;&gt;"",IF($W$7:$W$87&lt;&gt;"",ROW($W$7:$W$87)-MIN(ROW($W$7:$W$87))+1,""),""),ROW()-ROW(A$89)+1))),),"")</f>
        <v>0</v>
      </c>
      <c r="AC126">
        <f t="array" ref="AC126">IFERROR(CONCATENATE((INDEX($AF$7:$AF$87,SMALL(IF($AF$7:$AF$87&lt;&gt;"",IF($AC$7:$AC$87&lt;&gt;"",ROW($AC$7:$AC$87)-MIN(ROW($AC$7:$AC$87))+1,""),""),ROW()-ROW(A$89)+1))),","),"")</f>
        <v>0</v>
      </c>
      <c r="AD126">
        <f t="array" ref="AD126">IFERROR(CONCATENATE(TEXT(INDEX($AC$7:$AC$87,SMALL(IF($AF$7:$AF$87&lt;&gt;"",IF($AC$7:$AC$87&lt;&gt;"",ROW($AC$7:$AC$87)-MIN(ROW($AC$7:$AC$87))+1,""),""),ROW()-ROW(A$89)+1)),"##0"),","),"")</f>
        <v>0</v>
      </c>
      <c r="AE126">
        <f t="array" ref="AE126">IFERROR(CONCATENATE((INDEX($A$7:$A$87,SMALL(IF($AF$7:$AF$87&lt;&gt;"",IF($AC$7:$AC$87&lt;&gt;"",ROW($AC$7:$AC$87)-MIN(ROW($AC$7:$AC$87))+1,""),""),ROW()-ROW(A$89)+1))),),"")</f>
        <v>0</v>
      </c>
      <c r="AI126">
        <f t="array" ref="AI126">IFERROR(CONCATENATE((INDEX($AL$7:$AL$87,SMALL(IF($AL$7:$AL$87&lt;&gt;"",IF($AI$7:$AI$87&lt;&gt;"",ROW($AI$7:$AI$87)-MIN(ROW($AI$7:$AI$87))+1,""),""),ROW()-ROW(A$89)+1)))," "),"")</f>
        <v>0</v>
      </c>
      <c r="AJ126">
        <f t="array" ref="AJ126">IFERROR(CONCATENATE(TEXT(INDEX($AI$7:$AI$87,SMALL(IF($AL$7:$AL$87&lt;&gt;"",IF($AI$7:$AI$87&lt;&gt;"",ROW($AI$7:$AI$87)-MIN(ROW($AI$7:$AI$87))+1,""),""),ROW()-ROW(A$89)+1)),"##0")," "),"")</f>
        <v>0</v>
      </c>
      <c r="AK126">
        <f t="array" ref="AK126">IFERROR(CONCATENATE((INDEX($A$7:$A$87,SMALL(IF($AL$7:$AL$87&lt;&gt;"",IF($AI$7:$AI$87&lt;&gt;"",ROW($AI$7:$AI$87)-MIN(ROW($AI$7:$AI$87))+1,""),""),ROW()-ROW(A$89)+1))),),"")</f>
        <v>0</v>
      </c>
    </row>
    <row r="127" spans="11:37">
      <c r="K127">
        <f t="array" ref="K127">IFERROR(CONCATENATE(TEXT(INDEX($K$7:$K$87,SMALL(IF($N$7:$N$87&lt;&gt;"",IF($K$7:$K$87&lt;&gt;"",ROW($K$7:$K$87)-MIN(ROW($K$7:$K$87))+1,""),""),ROW()-ROW(A$89)+1)),"##0"),","),"")</f>
        <v>0</v>
      </c>
      <c r="L127">
        <f t="array" ref="L127">IFERROR(CONCATENATE((INDEX($N$7:$N$87,SMALL(IF($N$7:$N$87&lt;&gt;"",IF($K$7:$K$87&lt;&gt;"",ROW($K$7:$K$87)-MIN(ROW($K$7:$K$87))+1,""),""),ROW()-ROW(A$89)+1))),","),"")</f>
        <v>0</v>
      </c>
      <c r="M127">
        <f t="array" ref="M127">IFERROR(CONCATENATE((INDEX($A$7:$A$87,SMALL(IF($N$7:$N$87&lt;&gt;"",IF($K$7:$K$87&lt;&gt;"",ROW($K$7:$K$87)-MIN(ROW($K$7:$K$87))+1,""),""),ROW()-ROW(A$89)+1))),),"")</f>
        <v>0</v>
      </c>
      <c r="Q127">
        <f t="array" ref="Q127">IFERROR(CONCATENATE((INDEX($T$7:$T$87,SMALL(IF($T$7:$T$87&lt;&gt;"",IF($Q$7:$Q$87&lt;&gt;"",ROW($Q$7:$Q$87)-MIN(ROW($Q$7:$Q$87))+1,""),""),ROW()-ROW(A$89)+1)))," "),"")</f>
        <v>0</v>
      </c>
      <c r="R127">
        <f t="array" ref="R127">IFERROR(CONCATENATE(TEXT(INDEX($Q$7:$Q$87,SMALL(IF($T$7:$T$87&lt;&gt;"",IF($Q$7:$Q$87&lt;&gt;"",ROW($Q$7:$Q$87)-MIN(ROW($Q$7:$Q$87))+1,""),""),ROW()-ROW(A$89)+1)),"##0")," "),"")</f>
        <v>0</v>
      </c>
      <c r="S127">
        <f t="array" ref="S127">IFERROR(CONCATENATE((INDEX($A$7:$A$87,SMALL(IF($T$7:$T$87&lt;&gt;"",IF($Q$7:$Q$87&lt;&gt;"",ROW($Q$7:$Q$87)-MIN(ROW($Q$7:$Q$87))+1,""),""),ROW()-ROW(A$89)+1))),),"")</f>
        <v>0</v>
      </c>
      <c r="W127">
        <f t="array" ref="W127">IFERROR(CONCATENATE((INDEX($Z$7:$Z$87,SMALL(IF($Z$7:$Z$87&lt;&gt;"",IF($W$7:$W$87&lt;&gt;"",ROW($W$7:$W$87)-MIN(ROW($W$7:$W$87))+1,""),""),ROW()-ROW(A$89)+1)))," "),"")</f>
        <v>0</v>
      </c>
      <c r="X127">
        <f t="array" ref="X127">IFERROR(CONCATENATE(TEXT(INDEX($W$7:$W$87,SMALL(IF($Z$7:$Z$87&lt;&gt;"",IF($W$7:$W$87&lt;&gt;"",ROW($W$7:$W$87)-MIN(ROW($W$7:$W$87))+1,""),""),ROW()-ROW(A$89)+1)),"##0")," "),"")</f>
        <v>0</v>
      </c>
      <c r="Y127">
        <f t="array" ref="Y127">IFERROR(CONCATENATE((INDEX($A$7:$A$87,SMALL(IF($Z$7:$Z$87&lt;&gt;"",IF($W$7:$W$87&lt;&gt;"",ROW($W$7:$W$87)-MIN(ROW($W$7:$W$87))+1,""),""),ROW()-ROW(A$89)+1))),),"")</f>
        <v>0</v>
      </c>
      <c r="AC127">
        <f t="array" ref="AC127">IFERROR(CONCATENATE((INDEX($AF$7:$AF$87,SMALL(IF($AF$7:$AF$87&lt;&gt;"",IF($AC$7:$AC$87&lt;&gt;"",ROW($AC$7:$AC$87)-MIN(ROW($AC$7:$AC$87))+1,""),""),ROW()-ROW(A$89)+1))),","),"")</f>
        <v>0</v>
      </c>
      <c r="AD127">
        <f t="array" ref="AD127">IFERROR(CONCATENATE(TEXT(INDEX($AC$7:$AC$87,SMALL(IF($AF$7:$AF$87&lt;&gt;"",IF($AC$7:$AC$87&lt;&gt;"",ROW($AC$7:$AC$87)-MIN(ROW($AC$7:$AC$87))+1,""),""),ROW()-ROW(A$89)+1)),"##0"),","),"")</f>
        <v>0</v>
      </c>
      <c r="AE127">
        <f t="array" ref="AE127">IFERROR(CONCATENATE((INDEX($A$7:$A$87,SMALL(IF($AF$7:$AF$87&lt;&gt;"",IF($AC$7:$AC$87&lt;&gt;"",ROW($AC$7:$AC$87)-MIN(ROW($AC$7:$AC$87))+1,""),""),ROW()-ROW(A$89)+1))),),"")</f>
        <v>0</v>
      </c>
      <c r="AI127">
        <f t="array" ref="AI127">IFERROR(CONCATENATE((INDEX($AL$7:$AL$87,SMALL(IF($AL$7:$AL$87&lt;&gt;"",IF($AI$7:$AI$87&lt;&gt;"",ROW($AI$7:$AI$87)-MIN(ROW($AI$7:$AI$87))+1,""),""),ROW()-ROW(A$89)+1)))," "),"")</f>
        <v>0</v>
      </c>
      <c r="AJ127">
        <f t="array" ref="AJ127">IFERROR(CONCATENATE(TEXT(INDEX($AI$7:$AI$87,SMALL(IF($AL$7:$AL$87&lt;&gt;"",IF($AI$7:$AI$87&lt;&gt;"",ROW($AI$7:$AI$87)-MIN(ROW($AI$7:$AI$87))+1,""),""),ROW()-ROW(A$89)+1)),"##0")," "),"")</f>
        <v>0</v>
      </c>
      <c r="AK127">
        <f t="array" ref="AK127">IFERROR(CONCATENATE((INDEX($A$7:$A$87,SMALL(IF($AL$7:$AL$87&lt;&gt;"",IF($AI$7:$AI$87&lt;&gt;"",ROW($AI$7:$AI$87)-MIN(ROW($AI$7:$AI$87))+1,""),""),ROW()-ROW(A$89)+1))),),"")</f>
        <v>0</v>
      </c>
    </row>
    <row r="128" spans="11:37">
      <c r="K128">
        <f t="array" ref="K128">IFERROR(CONCATENATE(TEXT(INDEX($K$7:$K$87,SMALL(IF($N$7:$N$87&lt;&gt;"",IF($K$7:$K$87&lt;&gt;"",ROW($K$7:$K$87)-MIN(ROW($K$7:$K$87))+1,""),""),ROW()-ROW(A$89)+1)),"##0"),","),"")</f>
        <v>0</v>
      </c>
      <c r="L128">
        <f t="array" ref="L128">IFERROR(CONCATENATE((INDEX($N$7:$N$87,SMALL(IF($N$7:$N$87&lt;&gt;"",IF($K$7:$K$87&lt;&gt;"",ROW($K$7:$K$87)-MIN(ROW($K$7:$K$87))+1,""),""),ROW()-ROW(A$89)+1))),","),"")</f>
        <v>0</v>
      </c>
      <c r="M128">
        <f t="array" ref="M128">IFERROR(CONCATENATE((INDEX($A$7:$A$87,SMALL(IF($N$7:$N$87&lt;&gt;"",IF($K$7:$K$87&lt;&gt;"",ROW($K$7:$K$87)-MIN(ROW($K$7:$K$87))+1,""),""),ROW()-ROW(A$89)+1))),),"")</f>
        <v>0</v>
      </c>
      <c r="Q128">
        <f t="array" ref="Q128">IFERROR(CONCATENATE((INDEX($T$7:$T$87,SMALL(IF($T$7:$T$87&lt;&gt;"",IF($Q$7:$Q$87&lt;&gt;"",ROW($Q$7:$Q$87)-MIN(ROW($Q$7:$Q$87))+1,""),""),ROW()-ROW(A$89)+1)))," "),"")</f>
        <v>0</v>
      </c>
      <c r="R128">
        <f t="array" ref="R128">IFERROR(CONCATENATE(TEXT(INDEX($Q$7:$Q$87,SMALL(IF($T$7:$T$87&lt;&gt;"",IF($Q$7:$Q$87&lt;&gt;"",ROW($Q$7:$Q$87)-MIN(ROW($Q$7:$Q$87))+1,""),""),ROW()-ROW(A$89)+1)),"##0")," "),"")</f>
        <v>0</v>
      </c>
      <c r="S128">
        <f t="array" ref="S128">IFERROR(CONCATENATE((INDEX($A$7:$A$87,SMALL(IF($T$7:$T$87&lt;&gt;"",IF($Q$7:$Q$87&lt;&gt;"",ROW($Q$7:$Q$87)-MIN(ROW($Q$7:$Q$87))+1,""),""),ROW()-ROW(A$89)+1))),),"")</f>
        <v>0</v>
      </c>
      <c r="W128">
        <f t="array" ref="W128">IFERROR(CONCATENATE((INDEX($Z$7:$Z$87,SMALL(IF($Z$7:$Z$87&lt;&gt;"",IF($W$7:$W$87&lt;&gt;"",ROW($W$7:$W$87)-MIN(ROW($W$7:$W$87))+1,""),""),ROW()-ROW(A$89)+1)))," "),"")</f>
        <v>0</v>
      </c>
      <c r="X128">
        <f t="array" ref="X128">IFERROR(CONCATENATE(TEXT(INDEX($W$7:$W$87,SMALL(IF($Z$7:$Z$87&lt;&gt;"",IF($W$7:$W$87&lt;&gt;"",ROW($W$7:$W$87)-MIN(ROW($W$7:$W$87))+1,""),""),ROW()-ROW(A$89)+1)),"##0")," "),"")</f>
        <v>0</v>
      </c>
      <c r="Y128">
        <f t="array" ref="Y128">IFERROR(CONCATENATE((INDEX($A$7:$A$87,SMALL(IF($Z$7:$Z$87&lt;&gt;"",IF($W$7:$W$87&lt;&gt;"",ROW($W$7:$W$87)-MIN(ROW($W$7:$W$87))+1,""),""),ROW()-ROW(A$89)+1))),),"")</f>
        <v>0</v>
      </c>
      <c r="AC128">
        <f t="array" ref="AC128">IFERROR(CONCATENATE((INDEX($AF$7:$AF$87,SMALL(IF($AF$7:$AF$87&lt;&gt;"",IF($AC$7:$AC$87&lt;&gt;"",ROW($AC$7:$AC$87)-MIN(ROW($AC$7:$AC$87))+1,""),""),ROW()-ROW(A$89)+1))),","),"")</f>
        <v>0</v>
      </c>
      <c r="AD128">
        <f t="array" ref="AD128">IFERROR(CONCATENATE(TEXT(INDEX($AC$7:$AC$87,SMALL(IF($AF$7:$AF$87&lt;&gt;"",IF($AC$7:$AC$87&lt;&gt;"",ROW($AC$7:$AC$87)-MIN(ROW($AC$7:$AC$87))+1,""),""),ROW()-ROW(A$89)+1)),"##0"),","),"")</f>
        <v>0</v>
      </c>
      <c r="AE128">
        <f t="array" ref="AE128">IFERROR(CONCATENATE((INDEX($A$7:$A$87,SMALL(IF($AF$7:$AF$87&lt;&gt;"",IF($AC$7:$AC$87&lt;&gt;"",ROW($AC$7:$AC$87)-MIN(ROW($AC$7:$AC$87))+1,""),""),ROW()-ROW(A$89)+1))),),"")</f>
        <v>0</v>
      </c>
      <c r="AI128">
        <f t="array" ref="AI128">IFERROR(CONCATENATE((INDEX($AL$7:$AL$87,SMALL(IF($AL$7:$AL$87&lt;&gt;"",IF($AI$7:$AI$87&lt;&gt;"",ROW($AI$7:$AI$87)-MIN(ROW($AI$7:$AI$87))+1,""),""),ROW()-ROW(A$89)+1)))," "),"")</f>
        <v>0</v>
      </c>
      <c r="AJ128">
        <f t="array" ref="AJ128">IFERROR(CONCATENATE(TEXT(INDEX($AI$7:$AI$87,SMALL(IF($AL$7:$AL$87&lt;&gt;"",IF($AI$7:$AI$87&lt;&gt;"",ROW($AI$7:$AI$87)-MIN(ROW($AI$7:$AI$87))+1,""),""),ROW()-ROW(A$89)+1)),"##0")," "),"")</f>
        <v>0</v>
      </c>
      <c r="AK128">
        <f t="array" ref="AK128">IFERROR(CONCATENATE((INDEX($A$7:$A$87,SMALL(IF($AL$7:$AL$87&lt;&gt;"",IF($AI$7:$AI$87&lt;&gt;"",ROW($AI$7:$AI$87)-MIN(ROW($AI$7:$AI$87))+1,""),""),ROW()-ROW(A$89)+1))),),"")</f>
        <v>0</v>
      </c>
    </row>
    <row r="129" spans="11:37">
      <c r="K129">
        <f t="array" ref="K129">IFERROR(CONCATENATE(TEXT(INDEX($K$7:$K$87,SMALL(IF($N$7:$N$87&lt;&gt;"",IF($K$7:$K$87&lt;&gt;"",ROW($K$7:$K$87)-MIN(ROW($K$7:$K$87))+1,""),""),ROW()-ROW(A$89)+1)),"##0"),","),"")</f>
        <v>0</v>
      </c>
      <c r="L129">
        <f t="array" ref="L129">IFERROR(CONCATENATE((INDEX($N$7:$N$87,SMALL(IF($N$7:$N$87&lt;&gt;"",IF($K$7:$K$87&lt;&gt;"",ROW($K$7:$K$87)-MIN(ROW($K$7:$K$87))+1,""),""),ROW()-ROW(A$89)+1))),","),"")</f>
        <v>0</v>
      </c>
      <c r="M129">
        <f t="array" ref="M129">IFERROR(CONCATENATE((INDEX($A$7:$A$87,SMALL(IF($N$7:$N$87&lt;&gt;"",IF($K$7:$K$87&lt;&gt;"",ROW($K$7:$K$87)-MIN(ROW($K$7:$K$87))+1,""),""),ROW()-ROW(A$89)+1))),),"")</f>
        <v>0</v>
      </c>
      <c r="Q129">
        <f t="array" ref="Q129">IFERROR(CONCATENATE((INDEX($T$7:$T$87,SMALL(IF($T$7:$T$87&lt;&gt;"",IF($Q$7:$Q$87&lt;&gt;"",ROW($Q$7:$Q$87)-MIN(ROW($Q$7:$Q$87))+1,""),""),ROW()-ROW(A$89)+1)))," "),"")</f>
        <v>0</v>
      </c>
      <c r="R129">
        <f t="array" ref="R129">IFERROR(CONCATENATE(TEXT(INDEX($Q$7:$Q$87,SMALL(IF($T$7:$T$87&lt;&gt;"",IF($Q$7:$Q$87&lt;&gt;"",ROW($Q$7:$Q$87)-MIN(ROW($Q$7:$Q$87))+1,""),""),ROW()-ROW(A$89)+1)),"##0")," "),"")</f>
        <v>0</v>
      </c>
      <c r="S129">
        <f t="array" ref="S129">IFERROR(CONCATENATE((INDEX($A$7:$A$87,SMALL(IF($T$7:$T$87&lt;&gt;"",IF($Q$7:$Q$87&lt;&gt;"",ROW($Q$7:$Q$87)-MIN(ROW($Q$7:$Q$87))+1,""),""),ROW()-ROW(A$89)+1))),),"")</f>
        <v>0</v>
      </c>
      <c r="W129">
        <f t="array" ref="W129">IFERROR(CONCATENATE((INDEX($Z$7:$Z$87,SMALL(IF($Z$7:$Z$87&lt;&gt;"",IF($W$7:$W$87&lt;&gt;"",ROW($W$7:$W$87)-MIN(ROW($W$7:$W$87))+1,""),""),ROW()-ROW(A$89)+1)))," "),"")</f>
        <v>0</v>
      </c>
      <c r="X129">
        <f t="array" ref="X129">IFERROR(CONCATENATE(TEXT(INDEX($W$7:$W$87,SMALL(IF($Z$7:$Z$87&lt;&gt;"",IF($W$7:$W$87&lt;&gt;"",ROW($W$7:$W$87)-MIN(ROW($W$7:$W$87))+1,""),""),ROW()-ROW(A$89)+1)),"##0")," "),"")</f>
        <v>0</v>
      </c>
      <c r="Y129">
        <f t="array" ref="Y129">IFERROR(CONCATENATE((INDEX($A$7:$A$87,SMALL(IF($Z$7:$Z$87&lt;&gt;"",IF($W$7:$W$87&lt;&gt;"",ROW($W$7:$W$87)-MIN(ROW($W$7:$W$87))+1,""),""),ROW()-ROW(A$89)+1))),),"")</f>
        <v>0</v>
      </c>
      <c r="AC129">
        <f t="array" ref="AC129">IFERROR(CONCATENATE((INDEX($AF$7:$AF$87,SMALL(IF($AF$7:$AF$87&lt;&gt;"",IF($AC$7:$AC$87&lt;&gt;"",ROW($AC$7:$AC$87)-MIN(ROW($AC$7:$AC$87))+1,""),""),ROW()-ROW(A$89)+1))),","),"")</f>
        <v>0</v>
      </c>
      <c r="AD129">
        <f t="array" ref="AD129">IFERROR(CONCATENATE(TEXT(INDEX($AC$7:$AC$87,SMALL(IF($AF$7:$AF$87&lt;&gt;"",IF($AC$7:$AC$87&lt;&gt;"",ROW($AC$7:$AC$87)-MIN(ROW($AC$7:$AC$87))+1,""),""),ROW()-ROW(A$89)+1)),"##0"),","),"")</f>
        <v>0</v>
      </c>
      <c r="AE129">
        <f t="array" ref="AE129">IFERROR(CONCATENATE((INDEX($A$7:$A$87,SMALL(IF($AF$7:$AF$87&lt;&gt;"",IF($AC$7:$AC$87&lt;&gt;"",ROW($AC$7:$AC$87)-MIN(ROW($AC$7:$AC$87))+1,""),""),ROW()-ROW(A$89)+1))),),"")</f>
        <v>0</v>
      </c>
      <c r="AI129">
        <f t="array" ref="AI129">IFERROR(CONCATENATE((INDEX($AL$7:$AL$87,SMALL(IF($AL$7:$AL$87&lt;&gt;"",IF($AI$7:$AI$87&lt;&gt;"",ROW($AI$7:$AI$87)-MIN(ROW($AI$7:$AI$87))+1,""),""),ROW()-ROW(A$89)+1)))," "),"")</f>
        <v>0</v>
      </c>
      <c r="AJ129">
        <f t="array" ref="AJ129">IFERROR(CONCATENATE(TEXT(INDEX($AI$7:$AI$87,SMALL(IF($AL$7:$AL$87&lt;&gt;"",IF($AI$7:$AI$87&lt;&gt;"",ROW($AI$7:$AI$87)-MIN(ROW($AI$7:$AI$87))+1,""),""),ROW()-ROW(A$89)+1)),"##0")," "),"")</f>
        <v>0</v>
      </c>
      <c r="AK129">
        <f t="array" ref="AK129">IFERROR(CONCATENATE((INDEX($A$7:$A$87,SMALL(IF($AL$7:$AL$87&lt;&gt;"",IF($AI$7:$AI$87&lt;&gt;"",ROW($AI$7:$AI$87)-MIN(ROW($AI$7:$AI$87))+1,""),""),ROW()-ROW(A$89)+1))),),"")</f>
        <v>0</v>
      </c>
    </row>
    <row r="130" spans="11:37">
      <c r="K130">
        <f t="array" ref="K130">IFERROR(CONCATENATE(TEXT(INDEX($K$7:$K$87,SMALL(IF($N$7:$N$87&lt;&gt;"",IF($K$7:$K$87&lt;&gt;"",ROW($K$7:$K$87)-MIN(ROW($K$7:$K$87))+1,""),""),ROW()-ROW(A$89)+1)),"##0"),","),"")</f>
        <v>0</v>
      </c>
      <c r="L130">
        <f t="array" ref="L130">IFERROR(CONCATENATE((INDEX($N$7:$N$87,SMALL(IF($N$7:$N$87&lt;&gt;"",IF($K$7:$K$87&lt;&gt;"",ROW($K$7:$K$87)-MIN(ROW($K$7:$K$87))+1,""),""),ROW()-ROW(A$89)+1))),","),"")</f>
        <v>0</v>
      </c>
      <c r="M130">
        <f t="array" ref="M130">IFERROR(CONCATENATE((INDEX($A$7:$A$87,SMALL(IF($N$7:$N$87&lt;&gt;"",IF($K$7:$K$87&lt;&gt;"",ROW($K$7:$K$87)-MIN(ROW($K$7:$K$87))+1,""),""),ROW()-ROW(A$89)+1))),),"")</f>
        <v>0</v>
      </c>
      <c r="Q130">
        <f t="array" ref="Q130">IFERROR(CONCATENATE((INDEX($T$7:$T$87,SMALL(IF($T$7:$T$87&lt;&gt;"",IF($Q$7:$Q$87&lt;&gt;"",ROW($Q$7:$Q$87)-MIN(ROW($Q$7:$Q$87))+1,""),""),ROW()-ROW(A$89)+1)))," "),"")</f>
        <v>0</v>
      </c>
      <c r="R130">
        <f t="array" ref="R130">IFERROR(CONCATENATE(TEXT(INDEX($Q$7:$Q$87,SMALL(IF($T$7:$T$87&lt;&gt;"",IF($Q$7:$Q$87&lt;&gt;"",ROW($Q$7:$Q$87)-MIN(ROW($Q$7:$Q$87))+1,""),""),ROW()-ROW(A$89)+1)),"##0")," "),"")</f>
        <v>0</v>
      </c>
      <c r="S130">
        <f t="array" ref="S130">IFERROR(CONCATENATE((INDEX($A$7:$A$87,SMALL(IF($T$7:$T$87&lt;&gt;"",IF($Q$7:$Q$87&lt;&gt;"",ROW($Q$7:$Q$87)-MIN(ROW($Q$7:$Q$87))+1,""),""),ROW()-ROW(A$89)+1))),),"")</f>
        <v>0</v>
      </c>
      <c r="W130">
        <f t="array" ref="W130">IFERROR(CONCATENATE((INDEX($Z$7:$Z$87,SMALL(IF($Z$7:$Z$87&lt;&gt;"",IF($W$7:$W$87&lt;&gt;"",ROW($W$7:$W$87)-MIN(ROW($W$7:$W$87))+1,""),""),ROW()-ROW(A$89)+1)))," "),"")</f>
        <v>0</v>
      </c>
      <c r="X130">
        <f t="array" ref="X130">IFERROR(CONCATENATE(TEXT(INDEX($W$7:$W$87,SMALL(IF($Z$7:$Z$87&lt;&gt;"",IF($W$7:$W$87&lt;&gt;"",ROW($W$7:$W$87)-MIN(ROW($W$7:$W$87))+1,""),""),ROW()-ROW(A$89)+1)),"##0")," "),"")</f>
        <v>0</v>
      </c>
      <c r="Y130">
        <f t="array" ref="Y130">IFERROR(CONCATENATE((INDEX($A$7:$A$87,SMALL(IF($Z$7:$Z$87&lt;&gt;"",IF($W$7:$W$87&lt;&gt;"",ROW($W$7:$W$87)-MIN(ROW($W$7:$W$87))+1,""),""),ROW()-ROW(A$89)+1))),),"")</f>
        <v>0</v>
      </c>
      <c r="AC130">
        <f t="array" ref="AC130">IFERROR(CONCATENATE((INDEX($AF$7:$AF$87,SMALL(IF($AF$7:$AF$87&lt;&gt;"",IF($AC$7:$AC$87&lt;&gt;"",ROW($AC$7:$AC$87)-MIN(ROW($AC$7:$AC$87))+1,""),""),ROW()-ROW(A$89)+1))),","),"")</f>
        <v>0</v>
      </c>
      <c r="AD130">
        <f t="array" ref="AD130">IFERROR(CONCATENATE(TEXT(INDEX($AC$7:$AC$87,SMALL(IF($AF$7:$AF$87&lt;&gt;"",IF($AC$7:$AC$87&lt;&gt;"",ROW($AC$7:$AC$87)-MIN(ROW($AC$7:$AC$87))+1,""),""),ROW()-ROW(A$89)+1)),"##0"),","),"")</f>
        <v>0</v>
      </c>
      <c r="AE130">
        <f t="array" ref="AE130">IFERROR(CONCATENATE((INDEX($A$7:$A$87,SMALL(IF($AF$7:$AF$87&lt;&gt;"",IF($AC$7:$AC$87&lt;&gt;"",ROW($AC$7:$AC$87)-MIN(ROW($AC$7:$AC$87))+1,""),""),ROW()-ROW(A$89)+1))),),"")</f>
        <v>0</v>
      </c>
      <c r="AI130">
        <f t="array" ref="AI130">IFERROR(CONCATENATE((INDEX($AL$7:$AL$87,SMALL(IF($AL$7:$AL$87&lt;&gt;"",IF($AI$7:$AI$87&lt;&gt;"",ROW($AI$7:$AI$87)-MIN(ROW($AI$7:$AI$87))+1,""),""),ROW()-ROW(A$89)+1)))," "),"")</f>
        <v>0</v>
      </c>
      <c r="AJ130">
        <f t="array" ref="AJ130">IFERROR(CONCATENATE(TEXT(INDEX($AI$7:$AI$87,SMALL(IF($AL$7:$AL$87&lt;&gt;"",IF($AI$7:$AI$87&lt;&gt;"",ROW($AI$7:$AI$87)-MIN(ROW($AI$7:$AI$87))+1,""),""),ROW()-ROW(A$89)+1)),"##0")," "),"")</f>
        <v>0</v>
      </c>
      <c r="AK130">
        <f t="array" ref="AK130">IFERROR(CONCATENATE((INDEX($A$7:$A$87,SMALL(IF($AL$7:$AL$87&lt;&gt;"",IF($AI$7:$AI$87&lt;&gt;"",ROW($AI$7:$AI$87)-MIN(ROW($AI$7:$AI$87))+1,""),""),ROW()-ROW(A$89)+1))),),"")</f>
        <v>0</v>
      </c>
    </row>
    <row r="131" spans="11:37">
      <c r="K131">
        <f t="array" ref="K131">IFERROR(CONCATENATE(TEXT(INDEX($K$7:$K$87,SMALL(IF($N$7:$N$87&lt;&gt;"",IF($K$7:$K$87&lt;&gt;"",ROW($K$7:$K$87)-MIN(ROW($K$7:$K$87))+1,""),""),ROW()-ROW(A$89)+1)),"##0"),","),"")</f>
        <v>0</v>
      </c>
      <c r="L131">
        <f t="array" ref="L131">IFERROR(CONCATENATE((INDEX($N$7:$N$87,SMALL(IF($N$7:$N$87&lt;&gt;"",IF($K$7:$K$87&lt;&gt;"",ROW($K$7:$K$87)-MIN(ROW($K$7:$K$87))+1,""),""),ROW()-ROW(A$89)+1))),","),"")</f>
        <v>0</v>
      </c>
      <c r="M131">
        <f t="array" ref="M131">IFERROR(CONCATENATE((INDEX($A$7:$A$87,SMALL(IF($N$7:$N$87&lt;&gt;"",IF($K$7:$K$87&lt;&gt;"",ROW($K$7:$K$87)-MIN(ROW($K$7:$K$87))+1,""),""),ROW()-ROW(A$89)+1))),),"")</f>
        <v>0</v>
      </c>
      <c r="Q131">
        <f t="array" ref="Q131">IFERROR(CONCATENATE((INDEX($T$7:$T$87,SMALL(IF($T$7:$T$87&lt;&gt;"",IF($Q$7:$Q$87&lt;&gt;"",ROW($Q$7:$Q$87)-MIN(ROW($Q$7:$Q$87))+1,""),""),ROW()-ROW(A$89)+1)))," "),"")</f>
        <v>0</v>
      </c>
      <c r="R131">
        <f t="array" ref="R131">IFERROR(CONCATENATE(TEXT(INDEX($Q$7:$Q$87,SMALL(IF($T$7:$T$87&lt;&gt;"",IF($Q$7:$Q$87&lt;&gt;"",ROW($Q$7:$Q$87)-MIN(ROW($Q$7:$Q$87))+1,""),""),ROW()-ROW(A$89)+1)),"##0")," "),"")</f>
        <v>0</v>
      </c>
      <c r="S131">
        <f t="array" ref="S131">IFERROR(CONCATENATE((INDEX($A$7:$A$87,SMALL(IF($T$7:$T$87&lt;&gt;"",IF($Q$7:$Q$87&lt;&gt;"",ROW($Q$7:$Q$87)-MIN(ROW($Q$7:$Q$87))+1,""),""),ROW()-ROW(A$89)+1))),),"")</f>
        <v>0</v>
      </c>
      <c r="W131">
        <f t="array" ref="W131">IFERROR(CONCATENATE((INDEX($Z$7:$Z$87,SMALL(IF($Z$7:$Z$87&lt;&gt;"",IF($W$7:$W$87&lt;&gt;"",ROW($W$7:$W$87)-MIN(ROW($W$7:$W$87))+1,""),""),ROW()-ROW(A$89)+1)))," "),"")</f>
        <v>0</v>
      </c>
      <c r="X131">
        <f t="array" ref="X131">IFERROR(CONCATENATE(TEXT(INDEX($W$7:$W$87,SMALL(IF($Z$7:$Z$87&lt;&gt;"",IF($W$7:$W$87&lt;&gt;"",ROW($W$7:$W$87)-MIN(ROW($W$7:$W$87))+1,""),""),ROW()-ROW(A$89)+1)),"##0")," "),"")</f>
        <v>0</v>
      </c>
      <c r="Y131">
        <f t="array" ref="Y131">IFERROR(CONCATENATE((INDEX($A$7:$A$87,SMALL(IF($Z$7:$Z$87&lt;&gt;"",IF($W$7:$W$87&lt;&gt;"",ROW($W$7:$W$87)-MIN(ROW($W$7:$W$87))+1,""),""),ROW()-ROW(A$89)+1))),),"")</f>
        <v>0</v>
      </c>
      <c r="AC131">
        <f t="array" ref="AC131">IFERROR(CONCATENATE((INDEX($AF$7:$AF$87,SMALL(IF($AF$7:$AF$87&lt;&gt;"",IF($AC$7:$AC$87&lt;&gt;"",ROW($AC$7:$AC$87)-MIN(ROW($AC$7:$AC$87))+1,""),""),ROW()-ROW(A$89)+1))),","),"")</f>
        <v>0</v>
      </c>
      <c r="AD131">
        <f t="array" ref="AD131">IFERROR(CONCATENATE(TEXT(INDEX($AC$7:$AC$87,SMALL(IF($AF$7:$AF$87&lt;&gt;"",IF($AC$7:$AC$87&lt;&gt;"",ROW($AC$7:$AC$87)-MIN(ROW($AC$7:$AC$87))+1,""),""),ROW()-ROW(A$89)+1)),"##0"),","),"")</f>
        <v>0</v>
      </c>
      <c r="AE131">
        <f t="array" ref="AE131">IFERROR(CONCATENATE((INDEX($A$7:$A$87,SMALL(IF($AF$7:$AF$87&lt;&gt;"",IF($AC$7:$AC$87&lt;&gt;"",ROW($AC$7:$AC$87)-MIN(ROW($AC$7:$AC$87))+1,""),""),ROW()-ROW(A$89)+1))),),"")</f>
        <v>0</v>
      </c>
      <c r="AI131">
        <f t="array" ref="AI131">IFERROR(CONCATENATE((INDEX($AL$7:$AL$87,SMALL(IF($AL$7:$AL$87&lt;&gt;"",IF($AI$7:$AI$87&lt;&gt;"",ROW($AI$7:$AI$87)-MIN(ROW($AI$7:$AI$87))+1,""),""),ROW()-ROW(A$89)+1)))," "),"")</f>
        <v>0</v>
      </c>
      <c r="AJ131">
        <f t="array" ref="AJ131">IFERROR(CONCATENATE(TEXT(INDEX($AI$7:$AI$87,SMALL(IF($AL$7:$AL$87&lt;&gt;"",IF($AI$7:$AI$87&lt;&gt;"",ROW($AI$7:$AI$87)-MIN(ROW($AI$7:$AI$87))+1,""),""),ROW()-ROW(A$89)+1)),"##0")," "),"")</f>
        <v>0</v>
      </c>
      <c r="AK131">
        <f t="array" ref="AK131">IFERROR(CONCATENATE((INDEX($A$7:$A$87,SMALL(IF($AL$7:$AL$87&lt;&gt;"",IF($AI$7:$AI$87&lt;&gt;"",ROW($AI$7:$AI$87)-MIN(ROW($AI$7:$AI$87))+1,""),""),ROW()-ROW(A$89)+1))),),"")</f>
        <v>0</v>
      </c>
    </row>
    <row r="132" spans="11:37">
      <c r="K132">
        <f t="array" ref="K132">IFERROR(CONCATENATE(TEXT(INDEX($K$7:$K$87,SMALL(IF($N$7:$N$87&lt;&gt;"",IF($K$7:$K$87&lt;&gt;"",ROW($K$7:$K$87)-MIN(ROW($K$7:$K$87))+1,""),""),ROW()-ROW(A$89)+1)),"##0"),","),"")</f>
        <v>0</v>
      </c>
      <c r="L132">
        <f t="array" ref="L132">IFERROR(CONCATENATE((INDEX($N$7:$N$87,SMALL(IF($N$7:$N$87&lt;&gt;"",IF($K$7:$K$87&lt;&gt;"",ROW($K$7:$K$87)-MIN(ROW($K$7:$K$87))+1,""),""),ROW()-ROW(A$89)+1))),","),"")</f>
        <v>0</v>
      </c>
      <c r="M132">
        <f t="array" ref="M132">IFERROR(CONCATENATE((INDEX($A$7:$A$87,SMALL(IF($N$7:$N$87&lt;&gt;"",IF($K$7:$K$87&lt;&gt;"",ROW($K$7:$K$87)-MIN(ROW($K$7:$K$87))+1,""),""),ROW()-ROW(A$89)+1))),),"")</f>
        <v>0</v>
      </c>
      <c r="Q132">
        <f t="array" ref="Q132">IFERROR(CONCATENATE((INDEX($T$7:$T$87,SMALL(IF($T$7:$T$87&lt;&gt;"",IF($Q$7:$Q$87&lt;&gt;"",ROW($Q$7:$Q$87)-MIN(ROW($Q$7:$Q$87))+1,""),""),ROW()-ROW(A$89)+1)))," "),"")</f>
        <v>0</v>
      </c>
      <c r="R132">
        <f t="array" ref="R132">IFERROR(CONCATENATE(TEXT(INDEX($Q$7:$Q$87,SMALL(IF($T$7:$T$87&lt;&gt;"",IF($Q$7:$Q$87&lt;&gt;"",ROW($Q$7:$Q$87)-MIN(ROW($Q$7:$Q$87))+1,""),""),ROW()-ROW(A$89)+1)),"##0")," "),"")</f>
        <v>0</v>
      </c>
      <c r="S132">
        <f t="array" ref="S132">IFERROR(CONCATENATE((INDEX($A$7:$A$87,SMALL(IF($T$7:$T$87&lt;&gt;"",IF($Q$7:$Q$87&lt;&gt;"",ROW($Q$7:$Q$87)-MIN(ROW($Q$7:$Q$87))+1,""),""),ROW()-ROW(A$89)+1))),),"")</f>
        <v>0</v>
      </c>
      <c r="W132">
        <f t="array" ref="W132">IFERROR(CONCATENATE((INDEX($Z$7:$Z$87,SMALL(IF($Z$7:$Z$87&lt;&gt;"",IF($W$7:$W$87&lt;&gt;"",ROW($W$7:$W$87)-MIN(ROW($W$7:$W$87))+1,""),""),ROW()-ROW(A$89)+1)))," "),"")</f>
        <v>0</v>
      </c>
      <c r="X132">
        <f t="array" ref="X132">IFERROR(CONCATENATE(TEXT(INDEX($W$7:$W$87,SMALL(IF($Z$7:$Z$87&lt;&gt;"",IF($W$7:$W$87&lt;&gt;"",ROW($W$7:$W$87)-MIN(ROW($W$7:$W$87))+1,""),""),ROW()-ROW(A$89)+1)),"##0")," "),"")</f>
        <v>0</v>
      </c>
      <c r="Y132">
        <f t="array" ref="Y132">IFERROR(CONCATENATE((INDEX($A$7:$A$87,SMALL(IF($Z$7:$Z$87&lt;&gt;"",IF($W$7:$W$87&lt;&gt;"",ROW($W$7:$W$87)-MIN(ROW($W$7:$W$87))+1,""),""),ROW()-ROW(A$89)+1))),),"")</f>
        <v>0</v>
      </c>
      <c r="AC132">
        <f t="array" ref="AC132">IFERROR(CONCATENATE((INDEX($AF$7:$AF$87,SMALL(IF($AF$7:$AF$87&lt;&gt;"",IF($AC$7:$AC$87&lt;&gt;"",ROW($AC$7:$AC$87)-MIN(ROW($AC$7:$AC$87))+1,""),""),ROW()-ROW(A$89)+1))),","),"")</f>
        <v>0</v>
      </c>
      <c r="AD132">
        <f t="array" ref="AD132">IFERROR(CONCATENATE(TEXT(INDEX($AC$7:$AC$87,SMALL(IF($AF$7:$AF$87&lt;&gt;"",IF($AC$7:$AC$87&lt;&gt;"",ROW($AC$7:$AC$87)-MIN(ROW($AC$7:$AC$87))+1,""),""),ROW()-ROW(A$89)+1)),"##0"),","),"")</f>
        <v>0</v>
      </c>
      <c r="AE132">
        <f t="array" ref="AE132">IFERROR(CONCATENATE((INDEX($A$7:$A$87,SMALL(IF($AF$7:$AF$87&lt;&gt;"",IF($AC$7:$AC$87&lt;&gt;"",ROW($AC$7:$AC$87)-MIN(ROW($AC$7:$AC$87))+1,""),""),ROW()-ROW(A$89)+1))),),"")</f>
        <v>0</v>
      </c>
      <c r="AI132">
        <f t="array" ref="AI132">IFERROR(CONCATENATE((INDEX($AL$7:$AL$87,SMALL(IF($AL$7:$AL$87&lt;&gt;"",IF($AI$7:$AI$87&lt;&gt;"",ROW($AI$7:$AI$87)-MIN(ROW($AI$7:$AI$87))+1,""),""),ROW()-ROW(A$89)+1)))," "),"")</f>
        <v>0</v>
      </c>
      <c r="AJ132">
        <f t="array" ref="AJ132">IFERROR(CONCATENATE(TEXT(INDEX($AI$7:$AI$87,SMALL(IF($AL$7:$AL$87&lt;&gt;"",IF($AI$7:$AI$87&lt;&gt;"",ROW($AI$7:$AI$87)-MIN(ROW($AI$7:$AI$87))+1,""),""),ROW()-ROW(A$89)+1)),"##0")," "),"")</f>
        <v>0</v>
      </c>
      <c r="AK132">
        <f t="array" ref="AK132">IFERROR(CONCATENATE((INDEX($A$7:$A$87,SMALL(IF($AL$7:$AL$87&lt;&gt;"",IF($AI$7:$AI$87&lt;&gt;"",ROW($AI$7:$AI$87)-MIN(ROW($AI$7:$AI$87))+1,""),""),ROW()-ROW(A$89)+1))),),"")</f>
        <v>0</v>
      </c>
    </row>
    <row r="133" spans="11:37">
      <c r="K133">
        <f t="array" ref="K133">IFERROR(CONCATENATE(TEXT(INDEX($K$7:$K$87,SMALL(IF($N$7:$N$87&lt;&gt;"",IF($K$7:$K$87&lt;&gt;"",ROW($K$7:$K$87)-MIN(ROW($K$7:$K$87))+1,""),""),ROW()-ROW(A$89)+1)),"##0"),","),"")</f>
        <v>0</v>
      </c>
      <c r="L133">
        <f t="array" ref="L133">IFERROR(CONCATENATE((INDEX($N$7:$N$87,SMALL(IF($N$7:$N$87&lt;&gt;"",IF($K$7:$K$87&lt;&gt;"",ROW($K$7:$K$87)-MIN(ROW($K$7:$K$87))+1,""),""),ROW()-ROW(A$89)+1))),","),"")</f>
        <v>0</v>
      </c>
      <c r="M133">
        <f t="array" ref="M133">IFERROR(CONCATENATE((INDEX($A$7:$A$87,SMALL(IF($N$7:$N$87&lt;&gt;"",IF($K$7:$K$87&lt;&gt;"",ROW($K$7:$K$87)-MIN(ROW($K$7:$K$87))+1,""),""),ROW()-ROW(A$89)+1))),),"")</f>
        <v>0</v>
      </c>
      <c r="Q133">
        <f t="array" ref="Q133">IFERROR(CONCATENATE((INDEX($T$7:$T$87,SMALL(IF($T$7:$T$87&lt;&gt;"",IF($Q$7:$Q$87&lt;&gt;"",ROW($Q$7:$Q$87)-MIN(ROW($Q$7:$Q$87))+1,""),""),ROW()-ROW(A$89)+1)))," "),"")</f>
        <v>0</v>
      </c>
      <c r="R133">
        <f t="array" ref="R133">IFERROR(CONCATENATE(TEXT(INDEX($Q$7:$Q$87,SMALL(IF($T$7:$T$87&lt;&gt;"",IF($Q$7:$Q$87&lt;&gt;"",ROW($Q$7:$Q$87)-MIN(ROW($Q$7:$Q$87))+1,""),""),ROW()-ROW(A$89)+1)),"##0")," "),"")</f>
        <v>0</v>
      </c>
      <c r="S133">
        <f t="array" ref="S133">IFERROR(CONCATENATE((INDEX($A$7:$A$87,SMALL(IF($T$7:$T$87&lt;&gt;"",IF($Q$7:$Q$87&lt;&gt;"",ROW($Q$7:$Q$87)-MIN(ROW($Q$7:$Q$87))+1,""),""),ROW()-ROW(A$89)+1))),),"")</f>
        <v>0</v>
      </c>
      <c r="W133">
        <f t="array" ref="W133">IFERROR(CONCATENATE((INDEX($Z$7:$Z$87,SMALL(IF($Z$7:$Z$87&lt;&gt;"",IF($W$7:$W$87&lt;&gt;"",ROW($W$7:$W$87)-MIN(ROW($W$7:$W$87))+1,""),""),ROW()-ROW(A$89)+1)))," "),"")</f>
        <v>0</v>
      </c>
      <c r="X133">
        <f t="array" ref="X133">IFERROR(CONCATENATE(TEXT(INDEX($W$7:$W$87,SMALL(IF($Z$7:$Z$87&lt;&gt;"",IF($W$7:$W$87&lt;&gt;"",ROW($W$7:$W$87)-MIN(ROW($W$7:$W$87))+1,""),""),ROW()-ROW(A$89)+1)),"##0")," "),"")</f>
        <v>0</v>
      </c>
      <c r="Y133">
        <f t="array" ref="Y133">IFERROR(CONCATENATE((INDEX($A$7:$A$87,SMALL(IF($Z$7:$Z$87&lt;&gt;"",IF($W$7:$W$87&lt;&gt;"",ROW($W$7:$W$87)-MIN(ROW($W$7:$W$87))+1,""),""),ROW()-ROW(A$89)+1))),),"")</f>
        <v>0</v>
      </c>
      <c r="AC133">
        <f t="array" ref="AC133">IFERROR(CONCATENATE((INDEX($AF$7:$AF$87,SMALL(IF($AF$7:$AF$87&lt;&gt;"",IF($AC$7:$AC$87&lt;&gt;"",ROW($AC$7:$AC$87)-MIN(ROW($AC$7:$AC$87))+1,""),""),ROW()-ROW(A$89)+1))),","),"")</f>
        <v>0</v>
      </c>
      <c r="AD133">
        <f t="array" ref="AD133">IFERROR(CONCATENATE(TEXT(INDEX($AC$7:$AC$87,SMALL(IF($AF$7:$AF$87&lt;&gt;"",IF($AC$7:$AC$87&lt;&gt;"",ROW($AC$7:$AC$87)-MIN(ROW($AC$7:$AC$87))+1,""),""),ROW()-ROW(A$89)+1)),"##0"),","),"")</f>
        <v>0</v>
      </c>
      <c r="AE133">
        <f t="array" ref="AE133">IFERROR(CONCATENATE((INDEX($A$7:$A$87,SMALL(IF($AF$7:$AF$87&lt;&gt;"",IF($AC$7:$AC$87&lt;&gt;"",ROW($AC$7:$AC$87)-MIN(ROW($AC$7:$AC$87))+1,""),""),ROW()-ROW(A$89)+1))),),"")</f>
        <v>0</v>
      </c>
      <c r="AI133">
        <f t="array" ref="AI133">IFERROR(CONCATENATE((INDEX($AL$7:$AL$87,SMALL(IF($AL$7:$AL$87&lt;&gt;"",IF($AI$7:$AI$87&lt;&gt;"",ROW($AI$7:$AI$87)-MIN(ROW($AI$7:$AI$87))+1,""),""),ROW()-ROW(A$89)+1)))," "),"")</f>
        <v>0</v>
      </c>
      <c r="AJ133">
        <f t="array" ref="AJ133">IFERROR(CONCATENATE(TEXT(INDEX($AI$7:$AI$87,SMALL(IF($AL$7:$AL$87&lt;&gt;"",IF($AI$7:$AI$87&lt;&gt;"",ROW($AI$7:$AI$87)-MIN(ROW($AI$7:$AI$87))+1,""),""),ROW()-ROW(A$89)+1)),"##0")," "),"")</f>
        <v>0</v>
      </c>
      <c r="AK133">
        <f t="array" ref="AK133">IFERROR(CONCATENATE((INDEX($A$7:$A$87,SMALL(IF($AL$7:$AL$87&lt;&gt;"",IF($AI$7:$AI$87&lt;&gt;"",ROW($AI$7:$AI$87)-MIN(ROW($AI$7:$AI$87))+1,""),""),ROW()-ROW(A$89)+1))),),"")</f>
        <v>0</v>
      </c>
    </row>
    <row r="134" spans="11:37">
      <c r="K134">
        <f t="array" ref="K134">IFERROR(CONCATENATE(TEXT(INDEX($K$7:$K$87,SMALL(IF($N$7:$N$87&lt;&gt;"",IF($K$7:$K$87&lt;&gt;"",ROW($K$7:$K$87)-MIN(ROW($K$7:$K$87))+1,""),""),ROW()-ROW(A$89)+1)),"##0"),","),"")</f>
        <v>0</v>
      </c>
      <c r="L134">
        <f t="array" ref="L134">IFERROR(CONCATENATE((INDEX($N$7:$N$87,SMALL(IF($N$7:$N$87&lt;&gt;"",IF($K$7:$K$87&lt;&gt;"",ROW($K$7:$K$87)-MIN(ROW($K$7:$K$87))+1,""),""),ROW()-ROW(A$89)+1))),","),"")</f>
        <v>0</v>
      </c>
      <c r="M134">
        <f t="array" ref="M134">IFERROR(CONCATENATE((INDEX($A$7:$A$87,SMALL(IF($N$7:$N$87&lt;&gt;"",IF($K$7:$K$87&lt;&gt;"",ROW($K$7:$K$87)-MIN(ROW($K$7:$K$87))+1,""),""),ROW()-ROW(A$89)+1))),),"")</f>
        <v>0</v>
      </c>
      <c r="Q134">
        <f t="array" ref="Q134">IFERROR(CONCATENATE((INDEX($T$7:$T$87,SMALL(IF($T$7:$T$87&lt;&gt;"",IF($Q$7:$Q$87&lt;&gt;"",ROW($Q$7:$Q$87)-MIN(ROW($Q$7:$Q$87))+1,""),""),ROW()-ROW(A$89)+1)))," "),"")</f>
        <v>0</v>
      </c>
      <c r="R134">
        <f t="array" ref="R134">IFERROR(CONCATENATE(TEXT(INDEX($Q$7:$Q$87,SMALL(IF($T$7:$T$87&lt;&gt;"",IF($Q$7:$Q$87&lt;&gt;"",ROW($Q$7:$Q$87)-MIN(ROW($Q$7:$Q$87))+1,""),""),ROW()-ROW(A$89)+1)),"##0")," "),"")</f>
        <v>0</v>
      </c>
      <c r="S134">
        <f t="array" ref="S134">IFERROR(CONCATENATE((INDEX($A$7:$A$87,SMALL(IF($T$7:$T$87&lt;&gt;"",IF($Q$7:$Q$87&lt;&gt;"",ROW($Q$7:$Q$87)-MIN(ROW($Q$7:$Q$87))+1,""),""),ROW()-ROW(A$89)+1))),),"")</f>
        <v>0</v>
      </c>
      <c r="W134">
        <f t="array" ref="W134">IFERROR(CONCATENATE((INDEX($Z$7:$Z$87,SMALL(IF($Z$7:$Z$87&lt;&gt;"",IF($W$7:$W$87&lt;&gt;"",ROW($W$7:$W$87)-MIN(ROW($W$7:$W$87))+1,""),""),ROW()-ROW(A$89)+1)))," "),"")</f>
        <v>0</v>
      </c>
      <c r="X134">
        <f t="array" ref="X134">IFERROR(CONCATENATE(TEXT(INDEX($W$7:$W$87,SMALL(IF($Z$7:$Z$87&lt;&gt;"",IF($W$7:$W$87&lt;&gt;"",ROW($W$7:$W$87)-MIN(ROW($W$7:$W$87))+1,""),""),ROW()-ROW(A$89)+1)),"##0")," "),"")</f>
        <v>0</v>
      </c>
      <c r="Y134">
        <f t="array" ref="Y134">IFERROR(CONCATENATE((INDEX($A$7:$A$87,SMALL(IF($Z$7:$Z$87&lt;&gt;"",IF($W$7:$W$87&lt;&gt;"",ROW($W$7:$W$87)-MIN(ROW($W$7:$W$87))+1,""),""),ROW()-ROW(A$89)+1))),),"")</f>
        <v>0</v>
      </c>
      <c r="AC134">
        <f t="array" ref="AC134">IFERROR(CONCATENATE((INDEX($AF$7:$AF$87,SMALL(IF($AF$7:$AF$87&lt;&gt;"",IF($AC$7:$AC$87&lt;&gt;"",ROW($AC$7:$AC$87)-MIN(ROW($AC$7:$AC$87))+1,""),""),ROW()-ROW(A$89)+1))),","),"")</f>
        <v>0</v>
      </c>
      <c r="AD134">
        <f t="array" ref="AD134">IFERROR(CONCATENATE(TEXT(INDEX($AC$7:$AC$87,SMALL(IF($AF$7:$AF$87&lt;&gt;"",IF($AC$7:$AC$87&lt;&gt;"",ROW($AC$7:$AC$87)-MIN(ROW($AC$7:$AC$87))+1,""),""),ROW()-ROW(A$89)+1)),"##0"),","),"")</f>
        <v>0</v>
      </c>
      <c r="AE134">
        <f t="array" ref="AE134">IFERROR(CONCATENATE((INDEX($A$7:$A$87,SMALL(IF($AF$7:$AF$87&lt;&gt;"",IF($AC$7:$AC$87&lt;&gt;"",ROW($AC$7:$AC$87)-MIN(ROW($AC$7:$AC$87))+1,""),""),ROW()-ROW(A$89)+1))),),"")</f>
        <v>0</v>
      </c>
      <c r="AI134">
        <f t="array" ref="AI134">IFERROR(CONCATENATE((INDEX($AL$7:$AL$87,SMALL(IF($AL$7:$AL$87&lt;&gt;"",IF($AI$7:$AI$87&lt;&gt;"",ROW($AI$7:$AI$87)-MIN(ROW($AI$7:$AI$87))+1,""),""),ROW()-ROW(A$89)+1)))," "),"")</f>
        <v>0</v>
      </c>
      <c r="AJ134">
        <f t="array" ref="AJ134">IFERROR(CONCATENATE(TEXT(INDEX($AI$7:$AI$87,SMALL(IF($AL$7:$AL$87&lt;&gt;"",IF($AI$7:$AI$87&lt;&gt;"",ROW($AI$7:$AI$87)-MIN(ROW($AI$7:$AI$87))+1,""),""),ROW()-ROW(A$89)+1)),"##0")," "),"")</f>
        <v>0</v>
      </c>
      <c r="AK134">
        <f t="array" ref="AK134">IFERROR(CONCATENATE((INDEX($A$7:$A$87,SMALL(IF($AL$7:$AL$87&lt;&gt;"",IF($AI$7:$AI$87&lt;&gt;"",ROW($AI$7:$AI$87)-MIN(ROW($AI$7:$AI$87))+1,""),""),ROW()-ROW(A$89)+1))),),"")</f>
        <v>0</v>
      </c>
    </row>
    <row r="135" spans="11:37">
      <c r="K135">
        <f t="array" ref="K135">IFERROR(CONCATENATE(TEXT(INDEX($K$7:$K$87,SMALL(IF($N$7:$N$87&lt;&gt;"",IF($K$7:$K$87&lt;&gt;"",ROW($K$7:$K$87)-MIN(ROW($K$7:$K$87))+1,""),""),ROW()-ROW(A$89)+1)),"##0"),","),"")</f>
        <v>0</v>
      </c>
      <c r="L135">
        <f t="array" ref="L135">IFERROR(CONCATENATE((INDEX($N$7:$N$87,SMALL(IF($N$7:$N$87&lt;&gt;"",IF($K$7:$K$87&lt;&gt;"",ROW($K$7:$K$87)-MIN(ROW($K$7:$K$87))+1,""),""),ROW()-ROW(A$89)+1))),","),"")</f>
        <v>0</v>
      </c>
      <c r="M135">
        <f t="array" ref="M135">IFERROR(CONCATENATE((INDEX($A$7:$A$87,SMALL(IF($N$7:$N$87&lt;&gt;"",IF($K$7:$K$87&lt;&gt;"",ROW($K$7:$K$87)-MIN(ROW($K$7:$K$87))+1,""),""),ROW()-ROW(A$89)+1))),),"")</f>
        <v>0</v>
      </c>
      <c r="Q135">
        <f t="array" ref="Q135">IFERROR(CONCATENATE((INDEX($T$7:$T$87,SMALL(IF($T$7:$T$87&lt;&gt;"",IF($Q$7:$Q$87&lt;&gt;"",ROW($Q$7:$Q$87)-MIN(ROW($Q$7:$Q$87))+1,""),""),ROW()-ROW(A$89)+1)))," "),"")</f>
        <v>0</v>
      </c>
      <c r="R135">
        <f t="array" ref="R135">IFERROR(CONCATENATE(TEXT(INDEX($Q$7:$Q$87,SMALL(IF($T$7:$T$87&lt;&gt;"",IF($Q$7:$Q$87&lt;&gt;"",ROW($Q$7:$Q$87)-MIN(ROW($Q$7:$Q$87))+1,""),""),ROW()-ROW(A$89)+1)),"##0")," "),"")</f>
        <v>0</v>
      </c>
      <c r="S135">
        <f t="array" ref="S135">IFERROR(CONCATENATE((INDEX($A$7:$A$87,SMALL(IF($T$7:$T$87&lt;&gt;"",IF($Q$7:$Q$87&lt;&gt;"",ROW($Q$7:$Q$87)-MIN(ROW($Q$7:$Q$87))+1,""),""),ROW()-ROW(A$89)+1))),),"")</f>
        <v>0</v>
      </c>
      <c r="W135">
        <f t="array" ref="W135">IFERROR(CONCATENATE((INDEX($Z$7:$Z$87,SMALL(IF($Z$7:$Z$87&lt;&gt;"",IF($W$7:$W$87&lt;&gt;"",ROW($W$7:$W$87)-MIN(ROW($W$7:$W$87))+1,""),""),ROW()-ROW(A$89)+1)))," "),"")</f>
        <v>0</v>
      </c>
      <c r="X135">
        <f t="array" ref="X135">IFERROR(CONCATENATE(TEXT(INDEX($W$7:$W$87,SMALL(IF($Z$7:$Z$87&lt;&gt;"",IF($W$7:$W$87&lt;&gt;"",ROW($W$7:$W$87)-MIN(ROW($W$7:$W$87))+1,""),""),ROW()-ROW(A$89)+1)),"##0")," "),"")</f>
        <v>0</v>
      </c>
      <c r="Y135">
        <f t="array" ref="Y135">IFERROR(CONCATENATE((INDEX($A$7:$A$87,SMALL(IF($Z$7:$Z$87&lt;&gt;"",IF($W$7:$W$87&lt;&gt;"",ROW($W$7:$W$87)-MIN(ROW($W$7:$W$87))+1,""),""),ROW()-ROW(A$89)+1))),),"")</f>
        <v>0</v>
      </c>
      <c r="AC135">
        <f t="array" ref="AC135">IFERROR(CONCATENATE((INDEX($AF$7:$AF$87,SMALL(IF($AF$7:$AF$87&lt;&gt;"",IF($AC$7:$AC$87&lt;&gt;"",ROW($AC$7:$AC$87)-MIN(ROW($AC$7:$AC$87))+1,""),""),ROW()-ROW(A$89)+1))),","),"")</f>
        <v>0</v>
      </c>
      <c r="AD135">
        <f t="array" ref="AD135">IFERROR(CONCATENATE(TEXT(INDEX($AC$7:$AC$87,SMALL(IF($AF$7:$AF$87&lt;&gt;"",IF($AC$7:$AC$87&lt;&gt;"",ROW($AC$7:$AC$87)-MIN(ROW($AC$7:$AC$87))+1,""),""),ROW()-ROW(A$89)+1)),"##0"),","),"")</f>
        <v>0</v>
      </c>
      <c r="AE135">
        <f t="array" ref="AE135">IFERROR(CONCATENATE((INDEX($A$7:$A$87,SMALL(IF($AF$7:$AF$87&lt;&gt;"",IF($AC$7:$AC$87&lt;&gt;"",ROW($AC$7:$AC$87)-MIN(ROW($AC$7:$AC$87))+1,""),""),ROW()-ROW(A$89)+1))),),"")</f>
        <v>0</v>
      </c>
      <c r="AI135">
        <f t="array" ref="AI135">IFERROR(CONCATENATE((INDEX($AL$7:$AL$87,SMALL(IF($AL$7:$AL$87&lt;&gt;"",IF($AI$7:$AI$87&lt;&gt;"",ROW($AI$7:$AI$87)-MIN(ROW($AI$7:$AI$87))+1,""),""),ROW()-ROW(A$89)+1)))," "),"")</f>
        <v>0</v>
      </c>
      <c r="AJ135">
        <f t="array" ref="AJ135">IFERROR(CONCATENATE(TEXT(INDEX($AI$7:$AI$87,SMALL(IF($AL$7:$AL$87&lt;&gt;"",IF($AI$7:$AI$87&lt;&gt;"",ROW($AI$7:$AI$87)-MIN(ROW($AI$7:$AI$87))+1,""),""),ROW()-ROW(A$89)+1)),"##0")," "),"")</f>
        <v>0</v>
      </c>
      <c r="AK135">
        <f t="array" ref="AK135">IFERROR(CONCATENATE((INDEX($A$7:$A$87,SMALL(IF($AL$7:$AL$87&lt;&gt;"",IF($AI$7:$AI$87&lt;&gt;"",ROW($AI$7:$AI$87)-MIN(ROW($AI$7:$AI$87))+1,""),""),ROW()-ROW(A$89)+1))),),"")</f>
        <v>0</v>
      </c>
    </row>
    <row r="136" spans="11:37">
      <c r="K136">
        <f t="array" ref="K136">IFERROR(CONCATENATE(TEXT(INDEX($K$7:$K$87,SMALL(IF($N$7:$N$87&lt;&gt;"",IF($K$7:$K$87&lt;&gt;"",ROW($K$7:$K$87)-MIN(ROW($K$7:$K$87))+1,""),""),ROW()-ROW(A$89)+1)),"##0"),","),"")</f>
        <v>0</v>
      </c>
      <c r="L136">
        <f t="array" ref="L136">IFERROR(CONCATENATE((INDEX($N$7:$N$87,SMALL(IF($N$7:$N$87&lt;&gt;"",IF($K$7:$K$87&lt;&gt;"",ROW($K$7:$K$87)-MIN(ROW($K$7:$K$87))+1,""),""),ROW()-ROW(A$89)+1))),","),"")</f>
        <v>0</v>
      </c>
      <c r="M136">
        <f t="array" ref="M136">IFERROR(CONCATENATE((INDEX($A$7:$A$87,SMALL(IF($N$7:$N$87&lt;&gt;"",IF($K$7:$K$87&lt;&gt;"",ROW($K$7:$K$87)-MIN(ROW($K$7:$K$87))+1,""),""),ROW()-ROW(A$89)+1))),),"")</f>
        <v>0</v>
      </c>
      <c r="Q136">
        <f t="array" ref="Q136">IFERROR(CONCATENATE((INDEX($T$7:$T$87,SMALL(IF($T$7:$T$87&lt;&gt;"",IF($Q$7:$Q$87&lt;&gt;"",ROW($Q$7:$Q$87)-MIN(ROW($Q$7:$Q$87))+1,""),""),ROW()-ROW(A$89)+1)))," "),"")</f>
        <v>0</v>
      </c>
      <c r="R136">
        <f t="array" ref="R136">IFERROR(CONCATENATE(TEXT(INDEX($Q$7:$Q$87,SMALL(IF($T$7:$T$87&lt;&gt;"",IF($Q$7:$Q$87&lt;&gt;"",ROW($Q$7:$Q$87)-MIN(ROW($Q$7:$Q$87))+1,""),""),ROW()-ROW(A$89)+1)),"##0")," "),"")</f>
        <v>0</v>
      </c>
      <c r="S136">
        <f t="array" ref="S136">IFERROR(CONCATENATE((INDEX($A$7:$A$87,SMALL(IF($T$7:$T$87&lt;&gt;"",IF($Q$7:$Q$87&lt;&gt;"",ROW($Q$7:$Q$87)-MIN(ROW($Q$7:$Q$87))+1,""),""),ROW()-ROW(A$89)+1))),),"")</f>
        <v>0</v>
      </c>
      <c r="W136">
        <f t="array" ref="W136">IFERROR(CONCATENATE((INDEX($Z$7:$Z$87,SMALL(IF($Z$7:$Z$87&lt;&gt;"",IF($W$7:$W$87&lt;&gt;"",ROW($W$7:$W$87)-MIN(ROW($W$7:$W$87))+1,""),""),ROW()-ROW(A$89)+1)))," "),"")</f>
        <v>0</v>
      </c>
      <c r="X136">
        <f t="array" ref="X136">IFERROR(CONCATENATE(TEXT(INDEX($W$7:$W$87,SMALL(IF($Z$7:$Z$87&lt;&gt;"",IF($W$7:$W$87&lt;&gt;"",ROW($W$7:$W$87)-MIN(ROW($W$7:$W$87))+1,""),""),ROW()-ROW(A$89)+1)),"##0")," "),"")</f>
        <v>0</v>
      </c>
      <c r="Y136">
        <f t="array" ref="Y136">IFERROR(CONCATENATE((INDEX($A$7:$A$87,SMALL(IF($Z$7:$Z$87&lt;&gt;"",IF($W$7:$W$87&lt;&gt;"",ROW($W$7:$W$87)-MIN(ROW($W$7:$W$87))+1,""),""),ROW()-ROW(A$89)+1))),),"")</f>
        <v>0</v>
      </c>
      <c r="AC136">
        <f t="array" ref="AC136">IFERROR(CONCATENATE((INDEX($AF$7:$AF$87,SMALL(IF($AF$7:$AF$87&lt;&gt;"",IF($AC$7:$AC$87&lt;&gt;"",ROW($AC$7:$AC$87)-MIN(ROW($AC$7:$AC$87))+1,""),""),ROW()-ROW(A$89)+1))),","),"")</f>
        <v>0</v>
      </c>
      <c r="AD136">
        <f t="array" ref="AD136">IFERROR(CONCATENATE(TEXT(INDEX($AC$7:$AC$87,SMALL(IF($AF$7:$AF$87&lt;&gt;"",IF($AC$7:$AC$87&lt;&gt;"",ROW($AC$7:$AC$87)-MIN(ROW($AC$7:$AC$87))+1,""),""),ROW()-ROW(A$89)+1)),"##0"),","),"")</f>
        <v>0</v>
      </c>
      <c r="AE136">
        <f t="array" ref="AE136">IFERROR(CONCATENATE((INDEX($A$7:$A$87,SMALL(IF($AF$7:$AF$87&lt;&gt;"",IF($AC$7:$AC$87&lt;&gt;"",ROW($AC$7:$AC$87)-MIN(ROW($AC$7:$AC$87))+1,""),""),ROW()-ROW(A$89)+1))),),"")</f>
        <v>0</v>
      </c>
      <c r="AI136">
        <f t="array" ref="AI136">IFERROR(CONCATENATE((INDEX($AL$7:$AL$87,SMALL(IF($AL$7:$AL$87&lt;&gt;"",IF($AI$7:$AI$87&lt;&gt;"",ROW($AI$7:$AI$87)-MIN(ROW($AI$7:$AI$87))+1,""),""),ROW()-ROW(A$89)+1)))," "),"")</f>
        <v>0</v>
      </c>
      <c r="AJ136">
        <f t="array" ref="AJ136">IFERROR(CONCATENATE(TEXT(INDEX($AI$7:$AI$87,SMALL(IF($AL$7:$AL$87&lt;&gt;"",IF($AI$7:$AI$87&lt;&gt;"",ROW($AI$7:$AI$87)-MIN(ROW($AI$7:$AI$87))+1,""),""),ROW()-ROW(A$89)+1)),"##0")," "),"")</f>
        <v>0</v>
      </c>
      <c r="AK136">
        <f t="array" ref="AK136">IFERROR(CONCATENATE((INDEX($A$7:$A$87,SMALL(IF($AL$7:$AL$87&lt;&gt;"",IF($AI$7:$AI$87&lt;&gt;"",ROW($AI$7:$AI$87)-MIN(ROW($AI$7:$AI$87))+1,""),""),ROW()-ROW(A$89)+1))),),"")</f>
        <v>0</v>
      </c>
    </row>
    <row r="137" spans="11:37">
      <c r="K137">
        <f t="array" ref="K137">IFERROR(CONCATENATE(TEXT(INDEX($K$7:$K$87,SMALL(IF($N$7:$N$87&lt;&gt;"",IF($K$7:$K$87&lt;&gt;"",ROW($K$7:$K$87)-MIN(ROW($K$7:$K$87))+1,""),""),ROW()-ROW(A$89)+1)),"##0"),","),"")</f>
        <v>0</v>
      </c>
      <c r="L137">
        <f t="array" ref="L137">IFERROR(CONCATENATE((INDEX($N$7:$N$87,SMALL(IF($N$7:$N$87&lt;&gt;"",IF($K$7:$K$87&lt;&gt;"",ROW($K$7:$K$87)-MIN(ROW($K$7:$K$87))+1,""),""),ROW()-ROW(A$89)+1))),","),"")</f>
        <v>0</v>
      </c>
      <c r="M137">
        <f t="array" ref="M137">IFERROR(CONCATENATE((INDEX($A$7:$A$87,SMALL(IF($N$7:$N$87&lt;&gt;"",IF($K$7:$K$87&lt;&gt;"",ROW($K$7:$K$87)-MIN(ROW($K$7:$K$87))+1,""),""),ROW()-ROW(A$89)+1))),),"")</f>
        <v>0</v>
      </c>
      <c r="Q137">
        <f t="array" ref="Q137">IFERROR(CONCATENATE((INDEX($T$7:$T$87,SMALL(IF($T$7:$T$87&lt;&gt;"",IF($Q$7:$Q$87&lt;&gt;"",ROW($Q$7:$Q$87)-MIN(ROW($Q$7:$Q$87))+1,""),""),ROW()-ROW(A$89)+1)))," "),"")</f>
        <v>0</v>
      </c>
      <c r="R137">
        <f t="array" ref="R137">IFERROR(CONCATENATE(TEXT(INDEX($Q$7:$Q$87,SMALL(IF($T$7:$T$87&lt;&gt;"",IF($Q$7:$Q$87&lt;&gt;"",ROW($Q$7:$Q$87)-MIN(ROW($Q$7:$Q$87))+1,""),""),ROW()-ROW(A$89)+1)),"##0")," "),"")</f>
        <v>0</v>
      </c>
      <c r="S137">
        <f t="array" ref="S137">IFERROR(CONCATENATE((INDEX($A$7:$A$87,SMALL(IF($T$7:$T$87&lt;&gt;"",IF($Q$7:$Q$87&lt;&gt;"",ROW($Q$7:$Q$87)-MIN(ROW($Q$7:$Q$87))+1,""),""),ROW()-ROW(A$89)+1))),),"")</f>
        <v>0</v>
      </c>
      <c r="W137">
        <f t="array" ref="W137">IFERROR(CONCATENATE((INDEX($Z$7:$Z$87,SMALL(IF($Z$7:$Z$87&lt;&gt;"",IF($W$7:$W$87&lt;&gt;"",ROW($W$7:$W$87)-MIN(ROW($W$7:$W$87))+1,""),""),ROW()-ROW(A$89)+1)))," "),"")</f>
        <v>0</v>
      </c>
      <c r="X137">
        <f t="array" ref="X137">IFERROR(CONCATENATE(TEXT(INDEX($W$7:$W$87,SMALL(IF($Z$7:$Z$87&lt;&gt;"",IF($W$7:$W$87&lt;&gt;"",ROW($W$7:$W$87)-MIN(ROW($W$7:$W$87))+1,""),""),ROW()-ROW(A$89)+1)),"##0")," "),"")</f>
        <v>0</v>
      </c>
      <c r="Y137">
        <f t="array" ref="Y137">IFERROR(CONCATENATE((INDEX($A$7:$A$87,SMALL(IF($Z$7:$Z$87&lt;&gt;"",IF($W$7:$W$87&lt;&gt;"",ROW($W$7:$W$87)-MIN(ROW($W$7:$W$87))+1,""),""),ROW()-ROW(A$89)+1))),),"")</f>
        <v>0</v>
      </c>
      <c r="AC137">
        <f t="array" ref="AC137">IFERROR(CONCATENATE((INDEX($AF$7:$AF$87,SMALL(IF($AF$7:$AF$87&lt;&gt;"",IF($AC$7:$AC$87&lt;&gt;"",ROW($AC$7:$AC$87)-MIN(ROW($AC$7:$AC$87))+1,""),""),ROW()-ROW(A$89)+1))),","),"")</f>
        <v>0</v>
      </c>
      <c r="AD137">
        <f t="array" ref="AD137">IFERROR(CONCATENATE(TEXT(INDEX($AC$7:$AC$87,SMALL(IF($AF$7:$AF$87&lt;&gt;"",IF($AC$7:$AC$87&lt;&gt;"",ROW($AC$7:$AC$87)-MIN(ROW($AC$7:$AC$87))+1,""),""),ROW()-ROW(A$89)+1)),"##0"),","),"")</f>
        <v>0</v>
      </c>
      <c r="AE137">
        <f t="array" ref="AE137">IFERROR(CONCATENATE((INDEX($A$7:$A$87,SMALL(IF($AF$7:$AF$87&lt;&gt;"",IF($AC$7:$AC$87&lt;&gt;"",ROW($AC$7:$AC$87)-MIN(ROW($AC$7:$AC$87))+1,""),""),ROW()-ROW(A$89)+1))),),"")</f>
        <v>0</v>
      </c>
      <c r="AI137">
        <f t="array" ref="AI137">IFERROR(CONCATENATE((INDEX($AL$7:$AL$87,SMALL(IF($AL$7:$AL$87&lt;&gt;"",IF($AI$7:$AI$87&lt;&gt;"",ROW($AI$7:$AI$87)-MIN(ROW($AI$7:$AI$87))+1,""),""),ROW()-ROW(A$89)+1)))," "),"")</f>
        <v>0</v>
      </c>
      <c r="AJ137">
        <f t="array" ref="AJ137">IFERROR(CONCATENATE(TEXT(INDEX($AI$7:$AI$87,SMALL(IF($AL$7:$AL$87&lt;&gt;"",IF($AI$7:$AI$87&lt;&gt;"",ROW($AI$7:$AI$87)-MIN(ROW($AI$7:$AI$87))+1,""),""),ROW()-ROW(A$89)+1)),"##0")," "),"")</f>
        <v>0</v>
      </c>
      <c r="AK137">
        <f t="array" ref="AK137">IFERROR(CONCATENATE((INDEX($A$7:$A$87,SMALL(IF($AL$7:$AL$87&lt;&gt;"",IF($AI$7:$AI$87&lt;&gt;"",ROW($AI$7:$AI$87)-MIN(ROW($AI$7:$AI$87))+1,""),""),ROW()-ROW(A$89)+1))),),"")</f>
        <v>0</v>
      </c>
    </row>
    <row r="138" spans="11:37">
      <c r="K138">
        <f t="array" ref="K138">IFERROR(CONCATENATE(TEXT(INDEX($K$7:$K$87,SMALL(IF($N$7:$N$87&lt;&gt;"",IF($K$7:$K$87&lt;&gt;"",ROW($K$7:$K$87)-MIN(ROW($K$7:$K$87))+1,""),""),ROW()-ROW(A$89)+1)),"##0"),","),"")</f>
        <v>0</v>
      </c>
      <c r="L138">
        <f t="array" ref="L138">IFERROR(CONCATENATE((INDEX($N$7:$N$87,SMALL(IF($N$7:$N$87&lt;&gt;"",IF($K$7:$K$87&lt;&gt;"",ROW($K$7:$K$87)-MIN(ROW($K$7:$K$87))+1,""),""),ROW()-ROW(A$89)+1))),","),"")</f>
        <v>0</v>
      </c>
      <c r="M138">
        <f t="array" ref="M138">IFERROR(CONCATENATE((INDEX($A$7:$A$87,SMALL(IF($N$7:$N$87&lt;&gt;"",IF($K$7:$K$87&lt;&gt;"",ROW($K$7:$K$87)-MIN(ROW($K$7:$K$87))+1,""),""),ROW()-ROW(A$89)+1))),),"")</f>
        <v>0</v>
      </c>
      <c r="Q138">
        <f t="array" ref="Q138">IFERROR(CONCATENATE((INDEX($T$7:$T$87,SMALL(IF($T$7:$T$87&lt;&gt;"",IF($Q$7:$Q$87&lt;&gt;"",ROW($Q$7:$Q$87)-MIN(ROW($Q$7:$Q$87))+1,""),""),ROW()-ROW(A$89)+1)))," "),"")</f>
        <v>0</v>
      </c>
      <c r="R138">
        <f t="array" ref="R138">IFERROR(CONCATENATE(TEXT(INDEX($Q$7:$Q$87,SMALL(IF($T$7:$T$87&lt;&gt;"",IF($Q$7:$Q$87&lt;&gt;"",ROW($Q$7:$Q$87)-MIN(ROW($Q$7:$Q$87))+1,""),""),ROW()-ROW(A$89)+1)),"##0")," "),"")</f>
        <v>0</v>
      </c>
      <c r="S138">
        <f t="array" ref="S138">IFERROR(CONCATENATE((INDEX($A$7:$A$87,SMALL(IF($T$7:$T$87&lt;&gt;"",IF($Q$7:$Q$87&lt;&gt;"",ROW($Q$7:$Q$87)-MIN(ROW($Q$7:$Q$87))+1,""),""),ROW()-ROW(A$89)+1))),),"")</f>
        <v>0</v>
      </c>
      <c r="W138">
        <f t="array" ref="W138">IFERROR(CONCATENATE((INDEX($Z$7:$Z$87,SMALL(IF($Z$7:$Z$87&lt;&gt;"",IF($W$7:$W$87&lt;&gt;"",ROW($W$7:$W$87)-MIN(ROW($W$7:$W$87))+1,""),""),ROW()-ROW(A$89)+1)))," "),"")</f>
        <v>0</v>
      </c>
      <c r="X138">
        <f t="array" ref="X138">IFERROR(CONCATENATE(TEXT(INDEX($W$7:$W$87,SMALL(IF($Z$7:$Z$87&lt;&gt;"",IF($W$7:$W$87&lt;&gt;"",ROW($W$7:$W$87)-MIN(ROW($W$7:$W$87))+1,""),""),ROW()-ROW(A$89)+1)),"##0")," "),"")</f>
        <v>0</v>
      </c>
      <c r="Y138">
        <f t="array" ref="Y138">IFERROR(CONCATENATE((INDEX($A$7:$A$87,SMALL(IF($Z$7:$Z$87&lt;&gt;"",IF($W$7:$W$87&lt;&gt;"",ROW($W$7:$W$87)-MIN(ROW($W$7:$W$87))+1,""),""),ROW()-ROW(A$89)+1))),),"")</f>
        <v>0</v>
      </c>
      <c r="AC138">
        <f t="array" ref="AC138">IFERROR(CONCATENATE((INDEX($AF$7:$AF$87,SMALL(IF($AF$7:$AF$87&lt;&gt;"",IF($AC$7:$AC$87&lt;&gt;"",ROW($AC$7:$AC$87)-MIN(ROW($AC$7:$AC$87))+1,""),""),ROW()-ROW(A$89)+1))),","),"")</f>
        <v>0</v>
      </c>
      <c r="AD138">
        <f t="array" ref="AD138">IFERROR(CONCATENATE(TEXT(INDEX($AC$7:$AC$87,SMALL(IF($AF$7:$AF$87&lt;&gt;"",IF($AC$7:$AC$87&lt;&gt;"",ROW($AC$7:$AC$87)-MIN(ROW($AC$7:$AC$87))+1,""),""),ROW()-ROW(A$89)+1)),"##0"),","),"")</f>
        <v>0</v>
      </c>
      <c r="AE138">
        <f t="array" ref="AE138">IFERROR(CONCATENATE((INDEX($A$7:$A$87,SMALL(IF($AF$7:$AF$87&lt;&gt;"",IF($AC$7:$AC$87&lt;&gt;"",ROW($AC$7:$AC$87)-MIN(ROW($AC$7:$AC$87))+1,""),""),ROW()-ROW(A$89)+1))),),"")</f>
        <v>0</v>
      </c>
      <c r="AI138">
        <f t="array" ref="AI138">IFERROR(CONCATENATE((INDEX($AL$7:$AL$87,SMALL(IF($AL$7:$AL$87&lt;&gt;"",IF($AI$7:$AI$87&lt;&gt;"",ROW($AI$7:$AI$87)-MIN(ROW($AI$7:$AI$87))+1,""),""),ROW()-ROW(A$89)+1)))," "),"")</f>
        <v>0</v>
      </c>
      <c r="AJ138">
        <f t="array" ref="AJ138">IFERROR(CONCATENATE(TEXT(INDEX($AI$7:$AI$87,SMALL(IF($AL$7:$AL$87&lt;&gt;"",IF($AI$7:$AI$87&lt;&gt;"",ROW($AI$7:$AI$87)-MIN(ROW($AI$7:$AI$87))+1,""),""),ROW()-ROW(A$89)+1)),"##0")," "),"")</f>
        <v>0</v>
      </c>
      <c r="AK138">
        <f t="array" ref="AK138">IFERROR(CONCATENATE((INDEX($A$7:$A$87,SMALL(IF($AL$7:$AL$87&lt;&gt;"",IF($AI$7:$AI$87&lt;&gt;"",ROW($AI$7:$AI$87)-MIN(ROW($AI$7:$AI$87))+1,""),""),ROW()-ROW(A$89)+1))),),"")</f>
        <v>0</v>
      </c>
    </row>
    <row r="139" spans="11:37">
      <c r="K139">
        <f t="array" ref="K139">IFERROR(CONCATENATE(TEXT(INDEX($K$7:$K$87,SMALL(IF($N$7:$N$87&lt;&gt;"",IF($K$7:$K$87&lt;&gt;"",ROW($K$7:$K$87)-MIN(ROW($K$7:$K$87))+1,""),""),ROW()-ROW(A$89)+1)),"##0"),","),"")</f>
        <v>0</v>
      </c>
      <c r="L139">
        <f t="array" ref="L139">IFERROR(CONCATENATE((INDEX($N$7:$N$87,SMALL(IF($N$7:$N$87&lt;&gt;"",IF($K$7:$K$87&lt;&gt;"",ROW($K$7:$K$87)-MIN(ROW($K$7:$K$87))+1,""),""),ROW()-ROW(A$89)+1))),","),"")</f>
        <v>0</v>
      </c>
      <c r="M139">
        <f t="array" ref="M139">IFERROR(CONCATENATE((INDEX($A$7:$A$87,SMALL(IF($N$7:$N$87&lt;&gt;"",IF($K$7:$K$87&lt;&gt;"",ROW($K$7:$K$87)-MIN(ROW($K$7:$K$87))+1,""),""),ROW()-ROW(A$89)+1))),),"")</f>
        <v>0</v>
      </c>
      <c r="Q139">
        <f t="array" ref="Q139">IFERROR(CONCATENATE((INDEX($T$7:$T$87,SMALL(IF($T$7:$T$87&lt;&gt;"",IF($Q$7:$Q$87&lt;&gt;"",ROW($Q$7:$Q$87)-MIN(ROW($Q$7:$Q$87))+1,""),""),ROW()-ROW(A$89)+1)))," "),"")</f>
        <v>0</v>
      </c>
      <c r="R139">
        <f t="array" ref="R139">IFERROR(CONCATENATE(TEXT(INDEX($Q$7:$Q$87,SMALL(IF($T$7:$T$87&lt;&gt;"",IF($Q$7:$Q$87&lt;&gt;"",ROW($Q$7:$Q$87)-MIN(ROW($Q$7:$Q$87))+1,""),""),ROW()-ROW(A$89)+1)),"##0")," "),"")</f>
        <v>0</v>
      </c>
      <c r="S139">
        <f t="array" ref="S139">IFERROR(CONCATENATE((INDEX($A$7:$A$87,SMALL(IF($T$7:$T$87&lt;&gt;"",IF($Q$7:$Q$87&lt;&gt;"",ROW($Q$7:$Q$87)-MIN(ROW($Q$7:$Q$87))+1,""),""),ROW()-ROW(A$89)+1))),),"")</f>
        <v>0</v>
      </c>
      <c r="W139">
        <f t="array" ref="W139">IFERROR(CONCATENATE((INDEX($Z$7:$Z$87,SMALL(IF($Z$7:$Z$87&lt;&gt;"",IF($W$7:$W$87&lt;&gt;"",ROW($W$7:$W$87)-MIN(ROW($W$7:$W$87))+1,""),""),ROW()-ROW(A$89)+1)))," "),"")</f>
        <v>0</v>
      </c>
      <c r="X139">
        <f t="array" ref="X139">IFERROR(CONCATENATE(TEXT(INDEX($W$7:$W$87,SMALL(IF($Z$7:$Z$87&lt;&gt;"",IF($W$7:$W$87&lt;&gt;"",ROW($W$7:$W$87)-MIN(ROW($W$7:$W$87))+1,""),""),ROW()-ROW(A$89)+1)),"##0")," "),"")</f>
        <v>0</v>
      </c>
      <c r="Y139">
        <f t="array" ref="Y139">IFERROR(CONCATENATE((INDEX($A$7:$A$87,SMALL(IF($Z$7:$Z$87&lt;&gt;"",IF($W$7:$W$87&lt;&gt;"",ROW($W$7:$W$87)-MIN(ROW($W$7:$W$87))+1,""),""),ROW()-ROW(A$89)+1))),),"")</f>
        <v>0</v>
      </c>
      <c r="AC139">
        <f t="array" ref="AC139">IFERROR(CONCATENATE((INDEX($AF$7:$AF$87,SMALL(IF($AF$7:$AF$87&lt;&gt;"",IF($AC$7:$AC$87&lt;&gt;"",ROW($AC$7:$AC$87)-MIN(ROW($AC$7:$AC$87))+1,""),""),ROW()-ROW(A$89)+1))),","),"")</f>
        <v>0</v>
      </c>
      <c r="AD139">
        <f t="array" ref="AD139">IFERROR(CONCATENATE(TEXT(INDEX($AC$7:$AC$87,SMALL(IF($AF$7:$AF$87&lt;&gt;"",IF($AC$7:$AC$87&lt;&gt;"",ROW($AC$7:$AC$87)-MIN(ROW($AC$7:$AC$87))+1,""),""),ROW()-ROW(A$89)+1)),"##0"),","),"")</f>
        <v>0</v>
      </c>
      <c r="AE139">
        <f t="array" ref="AE139">IFERROR(CONCATENATE((INDEX($A$7:$A$87,SMALL(IF($AF$7:$AF$87&lt;&gt;"",IF($AC$7:$AC$87&lt;&gt;"",ROW($AC$7:$AC$87)-MIN(ROW($AC$7:$AC$87))+1,""),""),ROW()-ROW(A$89)+1))),),"")</f>
        <v>0</v>
      </c>
      <c r="AI139">
        <f t="array" ref="AI139">IFERROR(CONCATENATE((INDEX($AL$7:$AL$87,SMALL(IF($AL$7:$AL$87&lt;&gt;"",IF($AI$7:$AI$87&lt;&gt;"",ROW($AI$7:$AI$87)-MIN(ROW($AI$7:$AI$87))+1,""),""),ROW()-ROW(A$89)+1)))," "),"")</f>
        <v>0</v>
      </c>
      <c r="AJ139">
        <f t="array" ref="AJ139">IFERROR(CONCATENATE(TEXT(INDEX($AI$7:$AI$87,SMALL(IF($AL$7:$AL$87&lt;&gt;"",IF($AI$7:$AI$87&lt;&gt;"",ROW($AI$7:$AI$87)-MIN(ROW($AI$7:$AI$87))+1,""),""),ROW()-ROW(A$89)+1)),"##0")," "),"")</f>
        <v>0</v>
      </c>
      <c r="AK139">
        <f t="array" ref="AK139">IFERROR(CONCATENATE((INDEX($A$7:$A$87,SMALL(IF($AL$7:$AL$87&lt;&gt;"",IF($AI$7:$AI$87&lt;&gt;"",ROW($AI$7:$AI$87)-MIN(ROW($AI$7:$AI$87))+1,""),""),ROW()-ROW(A$89)+1))),),"")</f>
        <v>0</v>
      </c>
    </row>
    <row r="140" spans="11:37">
      <c r="K140">
        <f t="array" ref="K140">IFERROR(CONCATENATE(TEXT(INDEX($K$7:$K$87,SMALL(IF($N$7:$N$87&lt;&gt;"",IF($K$7:$K$87&lt;&gt;"",ROW($K$7:$K$87)-MIN(ROW($K$7:$K$87))+1,""),""),ROW()-ROW(A$89)+1)),"##0"),","),"")</f>
        <v>0</v>
      </c>
      <c r="L140">
        <f t="array" ref="L140">IFERROR(CONCATENATE((INDEX($N$7:$N$87,SMALL(IF($N$7:$N$87&lt;&gt;"",IF($K$7:$K$87&lt;&gt;"",ROW($K$7:$K$87)-MIN(ROW($K$7:$K$87))+1,""),""),ROW()-ROW(A$89)+1))),","),"")</f>
        <v>0</v>
      </c>
      <c r="M140">
        <f t="array" ref="M140">IFERROR(CONCATENATE((INDEX($A$7:$A$87,SMALL(IF($N$7:$N$87&lt;&gt;"",IF($K$7:$K$87&lt;&gt;"",ROW($K$7:$K$87)-MIN(ROW($K$7:$K$87))+1,""),""),ROW()-ROW(A$89)+1))),),"")</f>
        <v>0</v>
      </c>
      <c r="Q140">
        <f t="array" ref="Q140">IFERROR(CONCATENATE((INDEX($T$7:$T$87,SMALL(IF($T$7:$T$87&lt;&gt;"",IF($Q$7:$Q$87&lt;&gt;"",ROW($Q$7:$Q$87)-MIN(ROW($Q$7:$Q$87))+1,""),""),ROW()-ROW(A$89)+1)))," "),"")</f>
        <v>0</v>
      </c>
      <c r="R140">
        <f t="array" ref="R140">IFERROR(CONCATENATE(TEXT(INDEX($Q$7:$Q$87,SMALL(IF($T$7:$T$87&lt;&gt;"",IF($Q$7:$Q$87&lt;&gt;"",ROW($Q$7:$Q$87)-MIN(ROW($Q$7:$Q$87))+1,""),""),ROW()-ROW(A$89)+1)),"##0")," "),"")</f>
        <v>0</v>
      </c>
      <c r="S140">
        <f t="array" ref="S140">IFERROR(CONCATENATE((INDEX($A$7:$A$87,SMALL(IF($T$7:$T$87&lt;&gt;"",IF($Q$7:$Q$87&lt;&gt;"",ROW($Q$7:$Q$87)-MIN(ROW($Q$7:$Q$87))+1,""),""),ROW()-ROW(A$89)+1))),),"")</f>
        <v>0</v>
      </c>
      <c r="W140">
        <f t="array" ref="W140">IFERROR(CONCATENATE((INDEX($Z$7:$Z$87,SMALL(IF($Z$7:$Z$87&lt;&gt;"",IF($W$7:$W$87&lt;&gt;"",ROW($W$7:$W$87)-MIN(ROW($W$7:$W$87))+1,""),""),ROW()-ROW(A$89)+1)))," "),"")</f>
        <v>0</v>
      </c>
      <c r="X140">
        <f t="array" ref="X140">IFERROR(CONCATENATE(TEXT(INDEX($W$7:$W$87,SMALL(IF($Z$7:$Z$87&lt;&gt;"",IF($W$7:$W$87&lt;&gt;"",ROW($W$7:$W$87)-MIN(ROW($W$7:$W$87))+1,""),""),ROW()-ROW(A$89)+1)),"##0")," "),"")</f>
        <v>0</v>
      </c>
      <c r="Y140">
        <f t="array" ref="Y140">IFERROR(CONCATENATE((INDEX($A$7:$A$87,SMALL(IF($Z$7:$Z$87&lt;&gt;"",IF($W$7:$W$87&lt;&gt;"",ROW($W$7:$W$87)-MIN(ROW($W$7:$W$87))+1,""),""),ROW()-ROW(A$89)+1))),),"")</f>
        <v>0</v>
      </c>
      <c r="AC140">
        <f t="array" ref="AC140">IFERROR(CONCATENATE((INDEX($AF$7:$AF$87,SMALL(IF($AF$7:$AF$87&lt;&gt;"",IF($AC$7:$AC$87&lt;&gt;"",ROW($AC$7:$AC$87)-MIN(ROW($AC$7:$AC$87))+1,""),""),ROW()-ROW(A$89)+1))),","),"")</f>
        <v>0</v>
      </c>
      <c r="AD140">
        <f t="array" ref="AD140">IFERROR(CONCATENATE(TEXT(INDEX($AC$7:$AC$87,SMALL(IF($AF$7:$AF$87&lt;&gt;"",IF($AC$7:$AC$87&lt;&gt;"",ROW($AC$7:$AC$87)-MIN(ROW($AC$7:$AC$87))+1,""),""),ROW()-ROW(A$89)+1)),"##0"),","),"")</f>
        <v>0</v>
      </c>
      <c r="AE140">
        <f t="array" ref="AE140">IFERROR(CONCATENATE((INDEX($A$7:$A$87,SMALL(IF($AF$7:$AF$87&lt;&gt;"",IF($AC$7:$AC$87&lt;&gt;"",ROW($AC$7:$AC$87)-MIN(ROW($AC$7:$AC$87))+1,""),""),ROW()-ROW(A$89)+1))),),"")</f>
        <v>0</v>
      </c>
      <c r="AI140">
        <f t="array" ref="AI140">IFERROR(CONCATENATE((INDEX($AL$7:$AL$87,SMALL(IF($AL$7:$AL$87&lt;&gt;"",IF($AI$7:$AI$87&lt;&gt;"",ROW($AI$7:$AI$87)-MIN(ROW($AI$7:$AI$87))+1,""),""),ROW()-ROW(A$89)+1)))," "),"")</f>
        <v>0</v>
      </c>
      <c r="AJ140">
        <f t="array" ref="AJ140">IFERROR(CONCATENATE(TEXT(INDEX($AI$7:$AI$87,SMALL(IF($AL$7:$AL$87&lt;&gt;"",IF($AI$7:$AI$87&lt;&gt;"",ROW($AI$7:$AI$87)-MIN(ROW($AI$7:$AI$87))+1,""),""),ROW()-ROW(A$89)+1)),"##0")," "),"")</f>
        <v>0</v>
      </c>
      <c r="AK140">
        <f t="array" ref="AK140">IFERROR(CONCATENATE((INDEX($A$7:$A$87,SMALL(IF($AL$7:$AL$87&lt;&gt;"",IF($AI$7:$AI$87&lt;&gt;"",ROW($AI$7:$AI$87)-MIN(ROW($AI$7:$AI$87))+1,""),""),ROW()-ROW(A$89)+1))),),"")</f>
        <v>0</v>
      </c>
    </row>
    <row r="141" spans="11:37">
      <c r="K141">
        <f t="array" ref="K141">IFERROR(CONCATENATE(TEXT(INDEX($K$7:$K$87,SMALL(IF($N$7:$N$87&lt;&gt;"",IF($K$7:$K$87&lt;&gt;"",ROW($K$7:$K$87)-MIN(ROW($K$7:$K$87))+1,""),""),ROW()-ROW(A$89)+1)),"##0"),","),"")</f>
        <v>0</v>
      </c>
      <c r="L141">
        <f t="array" ref="L141">IFERROR(CONCATENATE((INDEX($N$7:$N$87,SMALL(IF($N$7:$N$87&lt;&gt;"",IF($K$7:$K$87&lt;&gt;"",ROW($K$7:$K$87)-MIN(ROW($K$7:$K$87))+1,""),""),ROW()-ROW(A$89)+1))),","),"")</f>
        <v>0</v>
      </c>
      <c r="M141">
        <f t="array" ref="M141">IFERROR(CONCATENATE((INDEX($A$7:$A$87,SMALL(IF($N$7:$N$87&lt;&gt;"",IF($K$7:$K$87&lt;&gt;"",ROW($K$7:$K$87)-MIN(ROW($K$7:$K$87))+1,""),""),ROW()-ROW(A$89)+1))),),"")</f>
        <v>0</v>
      </c>
      <c r="Q141">
        <f t="array" ref="Q141">IFERROR(CONCATENATE((INDEX($T$7:$T$87,SMALL(IF($T$7:$T$87&lt;&gt;"",IF($Q$7:$Q$87&lt;&gt;"",ROW($Q$7:$Q$87)-MIN(ROW($Q$7:$Q$87))+1,""),""),ROW()-ROW(A$89)+1)))," "),"")</f>
        <v>0</v>
      </c>
      <c r="R141">
        <f t="array" ref="R141">IFERROR(CONCATENATE(TEXT(INDEX($Q$7:$Q$87,SMALL(IF($T$7:$T$87&lt;&gt;"",IF($Q$7:$Q$87&lt;&gt;"",ROW($Q$7:$Q$87)-MIN(ROW($Q$7:$Q$87))+1,""),""),ROW()-ROW(A$89)+1)),"##0")," "),"")</f>
        <v>0</v>
      </c>
      <c r="S141">
        <f t="array" ref="S141">IFERROR(CONCATENATE((INDEX($A$7:$A$87,SMALL(IF($T$7:$T$87&lt;&gt;"",IF($Q$7:$Q$87&lt;&gt;"",ROW($Q$7:$Q$87)-MIN(ROW($Q$7:$Q$87))+1,""),""),ROW()-ROW(A$89)+1))),),"")</f>
        <v>0</v>
      </c>
      <c r="W141">
        <f t="array" ref="W141">IFERROR(CONCATENATE((INDEX($Z$7:$Z$87,SMALL(IF($Z$7:$Z$87&lt;&gt;"",IF($W$7:$W$87&lt;&gt;"",ROW($W$7:$W$87)-MIN(ROW($W$7:$W$87))+1,""),""),ROW()-ROW(A$89)+1)))," "),"")</f>
        <v>0</v>
      </c>
      <c r="X141">
        <f t="array" ref="X141">IFERROR(CONCATENATE(TEXT(INDEX($W$7:$W$87,SMALL(IF($Z$7:$Z$87&lt;&gt;"",IF($W$7:$W$87&lt;&gt;"",ROW($W$7:$W$87)-MIN(ROW($W$7:$W$87))+1,""),""),ROW()-ROW(A$89)+1)),"##0")," "),"")</f>
        <v>0</v>
      </c>
      <c r="Y141">
        <f t="array" ref="Y141">IFERROR(CONCATENATE((INDEX($A$7:$A$87,SMALL(IF($Z$7:$Z$87&lt;&gt;"",IF($W$7:$W$87&lt;&gt;"",ROW($W$7:$W$87)-MIN(ROW($W$7:$W$87))+1,""),""),ROW()-ROW(A$89)+1))),),"")</f>
        <v>0</v>
      </c>
      <c r="AC141">
        <f t="array" ref="AC141">IFERROR(CONCATENATE((INDEX($AF$7:$AF$87,SMALL(IF($AF$7:$AF$87&lt;&gt;"",IF($AC$7:$AC$87&lt;&gt;"",ROW($AC$7:$AC$87)-MIN(ROW($AC$7:$AC$87))+1,""),""),ROW()-ROW(A$89)+1))),","),"")</f>
        <v>0</v>
      </c>
      <c r="AD141">
        <f t="array" ref="AD141">IFERROR(CONCATENATE(TEXT(INDEX($AC$7:$AC$87,SMALL(IF($AF$7:$AF$87&lt;&gt;"",IF($AC$7:$AC$87&lt;&gt;"",ROW($AC$7:$AC$87)-MIN(ROW($AC$7:$AC$87))+1,""),""),ROW()-ROW(A$89)+1)),"##0"),","),"")</f>
        <v>0</v>
      </c>
      <c r="AE141">
        <f t="array" ref="AE141">IFERROR(CONCATENATE((INDEX($A$7:$A$87,SMALL(IF($AF$7:$AF$87&lt;&gt;"",IF($AC$7:$AC$87&lt;&gt;"",ROW($AC$7:$AC$87)-MIN(ROW($AC$7:$AC$87))+1,""),""),ROW()-ROW(A$89)+1))),),"")</f>
        <v>0</v>
      </c>
      <c r="AI141">
        <f t="array" ref="AI141">IFERROR(CONCATENATE((INDEX($AL$7:$AL$87,SMALL(IF($AL$7:$AL$87&lt;&gt;"",IF($AI$7:$AI$87&lt;&gt;"",ROW($AI$7:$AI$87)-MIN(ROW($AI$7:$AI$87))+1,""),""),ROW()-ROW(A$89)+1)))," "),"")</f>
        <v>0</v>
      </c>
      <c r="AJ141">
        <f t="array" ref="AJ141">IFERROR(CONCATENATE(TEXT(INDEX($AI$7:$AI$87,SMALL(IF($AL$7:$AL$87&lt;&gt;"",IF($AI$7:$AI$87&lt;&gt;"",ROW($AI$7:$AI$87)-MIN(ROW($AI$7:$AI$87))+1,""),""),ROW()-ROW(A$89)+1)),"##0")," "),"")</f>
        <v>0</v>
      </c>
      <c r="AK141">
        <f t="array" ref="AK141">IFERROR(CONCATENATE((INDEX($A$7:$A$87,SMALL(IF($AL$7:$AL$87&lt;&gt;"",IF($AI$7:$AI$87&lt;&gt;"",ROW($AI$7:$AI$87)-MIN(ROW($AI$7:$AI$87))+1,""),""),ROW()-ROW(A$89)+1))),),"")</f>
        <v>0</v>
      </c>
    </row>
    <row r="142" spans="11:37">
      <c r="K142">
        <f t="array" ref="K142">IFERROR(CONCATENATE(TEXT(INDEX($K$7:$K$87,SMALL(IF($N$7:$N$87&lt;&gt;"",IF($K$7:$K$87&lt;&gt;"",ROW($K$7:$K$87)-MIN(ROW($K$7:$K$87))+1,""),""),ROW()-ROW(A$89)+1)),"##0"),","),"")</f>
        <v>0</v>
      </c>
      <c r="L142">
        <f t="array" ref="L142">IFERROR(CONCATENATE((INDEX($N$7:$N$87,SMALL(IF($N$7:$N$87&lt;&gt;"",IF($K$7:$K$87&lt;&gt;"",ROW($K$7:$K$87)-MIN(ROW($K$7:$K$87))+1,""),""),ROW()-ROW(A$89)+1))),","),"")</f>
        <v>0</v>
      </c>
      <c r="M142">
        <f t="array" ref="M142">IFERROR(CONCATENATE((INDEX($A$7:$A$87,SMALL(IF($N$7:$N$87&lt;&gt;"",IF($K$7:$K$87&lt;&gt;"",ROW($K$7:$K$87)-MIN(ROW($K$7:$K$87))+1,""),""),ROW()-ROW(A$89)+1))),),"")</f>
        <v>0</v>
      </c>
      <c r="Q142">
        <f t="array" ref="Q142">IFERROR(CONCATENATE((INDEX($T$7:$T$87,SMALL(IF($T$7:$T$87&lt;&gt;"",IF($Q$7:$Q$87&lt;&gt;"",ROW($Q$7:$Q$87)-MIN(ROW($Q$7:$Q$87))+1,""),""),ROW()-ROW(A$89)+1)))," "),"")</f>
        <v>0</v>
      </c>
      <c r="R142">
        <f t="array" ref="R142">IFERROR(CONCATENATE(TEXT(INDEX($Q$7:$Q$87,SMALL(IF($T$7:$T$87&lt;&gt;"",IF($Q$7:$Q$87&lt;&gt;"",ROW($Q$7:$Q$87)-MIN(ROW($Q$7:$Q$87))+1,""),""),ROW()-ROW(A$89)+1)),"##0")," "),"")</f>
        <v>0</v>
      </c>
      <c r="S142">
        <f t="array" ref="S142">IFERROR(CONCATENATE((INDEX($A$7:$A$87,SMALL(IF($T$7:$T$87&lt;&gt;"",IF($Q$7:$Q$87&lt;&gt;"",ROW($Q$7:$Q$87)-MIN(ROW($Q$7:$Q$87))+1,""),""),ROW()-ROW(A$89)+1))),),"")</f>
        <v>0</v>
      </c>
      <c r="W142">
        <f t="array" ref="W142">IFERROR(CONCATENATE((INDEX($Z$7:$Z$87,SMALL(IF($Z$7:$Z$87&lt;&gt;"",IF($W$7:$W$87&lt;&gt;"",ROW($W$7:$W$87)-MIN(ROW($W$7:$W$87))+1,""),""),ROW()-ROW(A$89)+1)))," "),"")</f>
        <v>0</v>
      </c>
      <c r="X142">
        <f t="array" ref="X142">IFERROR(CONCATENATE(TEXT(INDEX($W$7:$W$87,SMALL(IF($Z$7:$Z$87&lt;&gt;"",IF($W$7:$W$87&lt;&gt;"",ROW($W$7:$W$87)-MIN(ROW($W$7:$W$87))+1,""),""),ROW()-ROW(A$89)+1)),"##0")," "),"")</f>
        <v>0</v>
      </c>
      <c r="Y142">
        <f t="array" ref="Y142">IFERROR(CONCATENATE((INDEX($A$7:$A$87,SMALL(IF($Z$7:$Z$87&lt;&gt;"",IF($W$7:$W$87&lt;&gt;"",ROW($W$7:$W$87)-MIN(ROW($W$7:$W$87))+1,""),""),ROW()-ROW(A$89)+1))),),"")</f>
        <v>0</v>
      </c>
      <c r="AC142">
        <f t="array" ref="AC142">IFERROR(CONCATENATE((INDEX($AF$7:$AF$87,SMALL(IF($AF$7:$AF$87&lt;&gt;"",IF($AC$7:$AC$87&lt;&gt;"",ROW($AC$7:$AC$87)-MIN(ROW($AC$7:$AC$87))+1,""),""),ROW()-ROW(A$89)+1))),","),"")</f>
        <v>0</v>
      </c>
      <c r="AD142">
        <f t="array" ref="AD142">IFERROR(CONCATENATE(TEXT(INDEX($AC$7:$AC$87,SMALL(IF($AF$7:$AF$87&lt;&gt;"",IF($AC$7:$AC$87&lt;&gt;"",ROW($AC$7:$AC$87)-MIN(ROW($AC$7:$AC$87))+1,""),""),ROW()-ROW(A$89)+1)),"##0"),","),"")</f>
        <v>0</v>
      </c>
      <c r="AE142">
        <f t="array" ref="AE142">IFERROR(CONCATENATE((INDEX($A$7:$A$87,SMALL(IF($AF$7:$AF$87&lt;&gt;"",IF($AC$7:$AC$87&lt;&gt;"",ROW($AC$7:$AC$87)-MIN(ROW($AC$7:$AC$87))+1,""),""),ROW()-ROW(A$89)+1))),),"")</f>
        <v>0</v>
      </c>
      <c r="AI142">
        <f t="array" ref="AI142">IFERROR(CONCATENATE((INDEX($AL$7:$AL$87,SMALL(IF($AL$7:$AL$87&lt;&gt;"",IF($AI$7:$AI$87&lt;&gt;"",ROW($AI$7:$AI$87)-MIN(ROW($AI$7:$AI$87))+1,""),""),ROW()-ROW(A$89)+1)))," "),"")</f>
        <v>0</v>
      </c>
      <c r="AJ142">
        <f t="array" ref="AJ142">IFERROR(CONCATENATE(TEXT(INDEX($AI$7:$AI$87,SMALL(IF($AL$7:$AL$87&lt;&gt;"",IF($AI$7:$AI$87&lt;&gt;"",ROW($AI$7:$AI$87)-MIN(ROW($AI$7:$AI$87))+1,""),""),ROW()-ROW(A$89)+1)),"##0")," "),"")</f>
        <v>0</v>
      </c>
      <c r="AK142">
        <f t="array" ref="AK142">IFERROR(CONCATENATE((INDEX($A$7:$A$87,SMALL(IF($AL$7:$AL$87&lt;&gt;"",IF($AI$7:$AI$87&lt;&gt;"",ROW($AI$7:$AI$87)-MIN(ROW($AI$7:$AI$87))+1,""),""),ROW()-ROW(A$89)+1))),),"")</f>
        <v>0</v>
      </c>
    </row>
    <row r="143" spans="11:37">
      <c r="K143">
        <f t="array" ref="K143">IFERROR(CONCATENATE(TEXT(INDEX($K$7:$K$87,SMALL(IF($N$7:$N$87&lt;&gt;"",IF($K$7:$K$87&lt;&gt;"",ROW($K$7:$K$87)-MIN(ROW($K$7:$K$87))+1,""),""),ROW()-ROW(A$89)+1)),"##0"),","),"")</f>
        <v>0</v>
      </c>
      <c r="L143">
        <f t="array" ref="L143">IFERROR(CONCATENATE((INDEX($N$7:$N$87,SMALL(IF($N$7:$N$87&lt;&gt;"",IF($K$7:$K$87&lt;&gt;"",ROW($K$7:$K$87)-MIN(ROW($K$7:$K$87))+1,""),""),ROW()-ROW(A$89)+1))),","),"")</f>
        <v>0</v>
      </c>
      <c r="M143">
        <f t="array" ref="M143">IFERROR(CONCATENATE((INDEX($A$7:$A$87,SMALL(IF($N$7:$N$87&lt;&gt;"",IF($K$7:$K$87&lt;&gt;"",ROW($K$7:$K$87)-MIN(ROW($K$7:$K$87))+1,""),""),ROW()-ROW(A$89)+1))),),"")</f>
        <v>0</v>
      </c>
      <c r="Q143">
        <f t="array" ref="Q143">IFERROR(CONCATENATE((INDEX($T$7:$T$87,SMALL(IF($T$7:$T$87&lt;&gt;"",IF($Q$7:$Q$87&lt;&gt;"",ROW($Q$7:$Q$87)-MIN(ROW($Q$7:$Q$87))+1,""),""),ROW()-ROW(A$89)+1)))," "),"")</f>
        <v>0</v>
      </c>
      <c r="R143">
        <f t="array" ref="R143">IFERROR(CONCATENATE(TEXT(INDEX($Q$7:$Q$87,SMALL(IF($T$7:$T$87&lt;&gt;"",IF($Q$7:$Q$87&lt;&gt;"",ROW($Q$7:$Q$87)-MIN(ROW($Q$7:$Q$87))+1,""),""),ROW()-ROW(A$89)+1)),"##0")," "),"")</f>
        <v>0</v>
      </c>
      <c r="S143">
        <f t="array" ref="S143">IFERROR(CONCATENATE((INDEX($A$7:$A$87,SMALL(IF($T$7:$T$87&lt;&gt;"",IF($Q$7:$Q$87&lt;&gt;"",ROW($Q$7:$Q$87)-MIN(ROW($Q$7:$Q$87))+1,""),""),ROW()-ROW(A$89)+1))),),"")</f>
        <v>0</v>
      </c>
      <c r="W143">
        <f t="array" ref="W143">IFERROR(CONCATENATE((INDEX($Z$7:$Z$87,SMALL(IF($Z$7:$Z$87&lt;&gt;"",IF($W$7:$W$87&lt;&gt;"",ROW($W$7:$W$87)-MIN(ROW($W$7:$W$87))+1,""),""),ROW()-ROW(A$89)+1)))," "),"")</f>
        <v>0</v>
      </c>
      <c r="X143">
        <f t="array" ref="X143">IFERROR(CONCATENATE(TEXT(INDEX($W$7:$W$87,SMALL(IF($Z$7:$Z$87&lt;&gt;"",IF($W$7:$W$87&lt;&gt;"",ROW($W$7:$W$87)-MIN(ROW($W$7:$W$87))+1,""),""),ROW()-ROW(A$89)+1)),"##0")," "),"")</f>
        <v>0</v>
      </c>
      <c r="Y143">
        <f t="array" ref="Y143">IFERROR(CONCATENATE((INDEX($A$7:$A$87,SMALL(IF($Z$7:$Z$87&lt;&gt;"",IF($W$7:$W$87&lt;&gt;"",ROW($W$7:$W$87)-MIN(ROW($W$7:$W$87))+1,""),""),ROW()-ROW(A$89)+1))),),"")</f>
        <v>0</v>
      </c>
      <c r="AC143">
        <f t="array" ref="AC143">IFERROR(CONCATENATE((INDEX($AF$7:$AF$87,SMALL(IF($AF$7:$AF$87&lt;&gt;"",IF($AC$7:$AC$87&lt;&gt;"",ROW($AC$7:$AC$87)-MIN(ROW($AC$7:$AC$87))+1,""),""),ROW()-ROW(A$89)+1))),","),"")</f>
        <v>0</v>
      </c>
      <c r="AD143">
        <f t="array" ref="AD143">IFERROR(CONCATENATE(TEXT(INDEX($AC$7:$AC$87,SMALL(IF($AF$7:$AF$87&lt;&gt;"",IF($AC$7:$AC$87&lt;&gt;"",ROW($AC$7:$AC$87)-MIN(ROW($AC$7:$AC$87))+1,""),""),ROW()-ROW(A$89)+1)),"##0"),","),"")</f>
        <v>0</v>
      </c>
      <c r="AE143">
        <f t="array" ref="AE143">IFERROR(CONCATENATE((INDEX($A$7:$A$87,SMALL(IF($AF$7:$AF$87&lt;&gt;"",IF($AC$7:$AC$87&lt;&gt;"",ROW($AC$7:$AC$87)-MIN(ROW($AC$7:$AC$87))+1,""),""),ROW()-ROW(A$89)+1))),),"")</f>
        <v>0</v>
      </c>
      <c r="AI143">
        <f t="array" ref="AI143">IFERROR(CONCATENATE((INDEX($AL$7:$AL$87,SMALL(IF($AL$7:$AL$87&lt;&gt;"",IF($AI$7:$AI$87&lt;&gt;"",ROW($AI$7:$AI$87)-MIN(ROW($AI$7:$AI$87))+1,""),""),ROW()-ROW(A$89)+1)))," "),"")</f>
        <v>0</v>
      </c>
      <c r="AJ143">
        <f t="array" ref="AJ143">IFERROR(CONCATENATE(TEXT(INDEX($AI$7:$AI$87,SMALL(IF($AL$7:$AL$87&lt;&gt;"",IF($AI$7:$AI$87&lt;&gt;"",ROW($AI$7:$AI$87)-MIN(ROW($AI$7:$AI$87))+1,""),""),ROW()-ROW(A$89)+1)),"##0")," "),"")</f>
        <v>0</v>
      </c>
      <c r="AK143">
        <f t="array" ref="AK143">IFERROR(CONCATENATE((INDEX($A$7:$A$87,SMALL(IF($AL$7:$AL$87&lt;&gt;"",IF($AI$7:$AI$87&lt;&gt;"",ROW($AI$7:$AI$87)-MIN(ROW($AI$7:$AI$87))+1,""),""),ROW()-ROW(A$89)+1))),),"")</f>
        <v>0</v>
      </c>
    </row>
    <row r="144" spans="11:37">
      <c r="K144">
        <f t="array" ref="K144">IFERROR(CONCATENATE(TEXT(INDEX($K$7:$K$87,SMALL(IF($N$7:$N$87&lt;&gt;"",IF($K$7:$K$87&lt;&gt;"",ROW($K$7:$K$87)-MIN(ROW($K$7:$K$87))+1,""),""),ROW()-ROW(A$89)+1)),"##0"),","),"")</f>
        <v>0</v>
      </c>
      <c r="L144">
        <f t="array" ref="L144">IFERROR(CONCATENATE((INDEX($N$7:$N$87,SMALL(IF($N$7:$N$87&lt;&gt;"",IF($K$7:$K$87&lt;&gt;"",ROW($K$7:$K$87)-MIN(ROW($K$7:$K$87))+1,""),""),ROW()-ROW(A$89)+1))),","),"")</f>
        <v>0</v>
      </c>
      <c r="M144">
        <f t="array" ref="M144">IFERROR(CONCATENATE((INDEX($A$7:$A$87,SMALL(IF($N$7:$N$87&lt;&gt;"",IF($K$7:$K$87&lt;&gt;"",ROW($K$7:$K$87)-MIN(ROW($K$7:$K$87))+1,""),""),ROW()-ROW(A$89)+1))),),"")</f>
        <v>0</v>
      </c>
      <c r="Q144">
        <f t="array" ref="Q144">IFERROR(CONCATENATE((INDEX($T$7:$T$87,SMALL(IF($T$7:$T$87&lt;&gt;"",IF($Q$7:$Q$87&lt;&gt;"",ROW($Q$7:$Q$87)-MIN(ROW($Q$7:$Q$87))+1,""),""),ROW()-ROW(A$89)+1)))," "),"")</f>
        <v>0</v>
      </c>
      <c r="R144">
        <f t="array" ref="R144">IFERROR(CONCATENATE(TEXT(INDEX($Q$7:$Q$87,SMALL(IF($T$7:$T$87&lt;&gt;"",IF($Q$7:$Q$87&lt;&gt;"",ROW($Q$7:$Q$87)-MIN(ROW($Q$7:$Q$87))+1,""),""),ROW()-ROW(A$89)+1)),"##0")," "),"")</f>
        <v>0</v>
      </c>
      <c r="S144">
        <f t="array" ref="S144">IFERROR(CONCATENATE((INDEX($A$7:$A$87,SMALL(IF($T$7:$T$87&lt;&gt;"",IF($Q$7:$Q$87&lt;&gt;"",ROW($Q$7:$Q$87)-MIN(ROW($Q$7:$Q$87))+1,""),""),ROW()-ROW(A$89)+1))),),"")</f>
        <v>0</v>
      </c>
      <c r="W144">
        <f t="array" ref="W144">IFERROR(CONCATENATE((INDEX($Z$7:$Z$87,SMALL(IF($Z$7:$Z$87&lt;&gt;"",IF($W$7:$W$87&lt;&gt;"",ROW($W$7:$W$87)-MIN(ROW($W$7:$W$87))+1,""),""),ROW()-ROW(A$89)+1)))," "),"")</f>
        <v>0</v>
      </c>
      <c r="X144">
        <f t="array" ref="X144">IFERROR(CONCATENATE(TEXT(INDEX($W$7:$W$87,SMALL(IF($Z$7:$Z$87&lt;&gt;"",IF($W$7:$W$87&lt;&gt;"",ROW($W$7:$W$87)-MIN(ROW($W$7:$W$87))+1,""),""),ROW()-ROW(A$89)+1)),"##0")," "),"")</f>
        <v>0</v>
      </c>
      <c r="Y144">
        <f t="array" ref="Y144">IFERROR(CONCATENATE((INDEX($A$7:$A$87,SMALL(IF($Z$7:$Z$87&lt;&gt;"",IF($W$7:$W$87&lt;&gt;"",ROW($W$7:$W$87)-MIN(ROW($W$7:$W$87))+1,""),""),ROW()-ROW(A$89)+1))),),"")</f>
        <v>0</v>
      </c>
      <c r="AC144">
        <f t="array" ref="AC144">IFERROR(CONCATENATE((INDEX($AF$7:$AF$87,SMALL(IF($AF$7:$AF$87&lt;&gt;"",IF($AC$7:$AC$87&lt;&gt;"",ROW($AC$7:$AC$87)-MIN(ROW($AC$7:$AC$87))+1,""),""),ROW()-ROW(A$89)+1))),","),"")</f>
        <v>0</v>
      </c>
      <c r="AD144">
        <f t="array" ref="AD144">IFERROR(CONCATENATE(TEXT(INDEX($AC$7:$AC$87,SMALL(IF($AF$7:$AF$87&lt;&gt;"",IF($AC$7:$AC$87&lt;&gt;"",ROW($AC$7:$AC$87)-MIN(ROW($AC$7:$AC$87))+1,""),""),ROW()-ROW(A$89)+1)),"##0"),","),"")</f>
        <v>0</v>
      </c>
      <c r="AE144">
        <f t="array" ref="AE144">IFERROR(CONCATENATE((INDEX($A$7:$A$87,SMALL(IF($AF$7:$AF$87&lt;&gt;"",IF($AC$7:$AC$87&lt;&gt;"",ROW($AC$7:$AC$87)-MIN(ROW($AC$7:$AC$87))+1,""),""),ROW()-ROW(A$89)+1))),),"")</f>
        <v>0</v>
      </c>
      <c r="AI144">
        <f t="array" ref="AI144">IFERROR(CONCATENATE((INDEX($AL$7:$AL$87,SMALL(IF($AL$7:$AL$87&lt;&gt;"",IF($AI$7:$AI$87&lt;&gt;"",ROW($AI$7:$AI$87)-MIN(ROW($AI$7:$AI$87))+1,""),""),ROW()-ROW(A$89)+1)))," "),"")</f>
        <v>0</v>
      </c>
      <c r="AJ144">
        <f t="array" ref="AJ144">IFERROR(CONCATENATE(TEXT(INDEX($AI$7:$AI$87,SMALL(IF($AL$7:$AL$87&lt;&gt;"",IF($AI$7:$AI$87&lt;&gt;"",ROW($AI$7:$AI$87)-MIN(ROW($AI$7:$AI$87))+1,""),""),ROW()-ROW(A$89)+1)),"##0")," "),"")</f>
        <v>0</v>
      </c>
      <c r="AK144">
        <f t="array" ref="AK144">IFERROR(CONCATENATE((INDEX($A$7:$A$87,SMALL(IF($AL$7:$AL$87&lt;&gt;"",IF($AI$7:$AI$87&lt;&gt;"",ROW($AI$7:$AI$87)-MIN(ROW($AI$7:$AI$87))+1,""),""),ROW()-ROW(A$89)+1))),),"")</f>
        <v>0</v>
      </c>
    </row>
    <row r="145" spans="11:37">
      <c r="K145">
        <f t="array" ref="K145">IFERROR(CONCATENATE(TEXT(INDEX($K$7:$K$87,SMALL(IF($N$7:$N$87&lt;&gt;"",IF($K$7:$K$87&lt;&gt;"",ROW($K$7:$K$87)-MIN(ROW($K$7:$K$87))+1,""),""),ROW()-ROW(A$89)+1)),"##0"),","),"")</f>
        <v>0</v>
      </c>
      <c r="L145">
        <f t="array" ref="L145">IFERROR(CONCATENATE((INDEX($N$7:$N$87,SMALL(IF($N$7:$N$87&lt;&gt;"",IF($K$7:$K$87&lt;&gt;"",ROW($K$7:$K$87)-MIN(ROW($K$7:$K$87))+1,""),""),ROW()-ROW(A$89)+1))),","),"")</f>
        <v>0</v>
      </c>
      <c r="M145">
        <f t="array" ref="M145">IFERROR(CONCATENATE((INDEX($A$7:$A$87,SMALL(IF($N$7:$N$87&lt;&gt;"",IF($K$7:$K$87&lt;&gt;"",ROW($K$7:$K$87)-MIN(ROW($K$7:$K$87))+1,""),""),ROW()-ROW(A$89)+1))),),"")</f>
        <v>0</v>
      </c>
      <c r="Q145">
        <f t="array" ref="Q145">IFERROR(CONCATENATE((INDEX($T$7:$T$87,SMALL(IF($T$7:$T$87&lt;&gt;"",IF($Q$7:$Q$87&lt;&gt;"",ROW($Q$7:$Q$87)-MIN(ROW($Q$7:$Q$87))+1,""),""),ROW()-ROW(A$89)+1)))," "),"")</f>
        <v>0</v>
      </c>
      <c r="R145">
        <f t="array" ref="R145">IFERROR(CONCATENATE(TEXT(INDEX($Q$7:$Q$87,SMALL(IF($T$7:$T$87&lt;&gt;"",IF($Q$7:$Q$87&lt;&gt;"",ROW($Q$7:$Q$87)-MIN(ROW($Q$7:$Q$87))+1,""),""),ROW()-ROW(A$89)+1)),"##0")," "),"")</f>
        <v>0</v>
      </c>
      <c r="S145">
        <f t="array" ref="S145">IFERROR(CONCATENATE((INDEX($A$7:$A$87,SMALL(IF($T$7:$T$87&lt;&gt;"",IF($Q$7:$Q$87&lt;&gt;"",ROW($Q$7:$Q$87)-MIN(ROW($Q$7:$Q$87))+1,""),""),ROW()-ROW(A$89)+1))),),"")</f>
        <v>0</v>
      </c>
      <c r="W145">
        <f t="array" ref="W145">IFERROR(CONCATENATE((INDEX($Z$7:$Z$87,SMALL(IF($Z$7:$Z$87&lt;&gt;"",IF($W$7:$W$87&lt;&gt;"",ROW($W$7:$W$87)-MIN(ROW($W$7:$W$87))+1,""),""),ROW()-ROW(A$89)+1)))," "),"")</f>
        <v>0</v>
      </c>
      <c r="X145">
        <f t="array" ref="X145">IFERROR(CONCATENATE(TEXT(INDEX($W$7:$W$87,SMALL(IF($Z$7:$Z$87&lt;&gt;"",IF($W$7:$W$87&lt;&gt;"",ROW($W$7:$W$87)-MIN(ROW($W$7:$W$87))+1,""),""),ROW()-ROW(A$89)+1)),"##0")," "),"")</f>
        <v>0</v>
      </c>
      <c r="Y145">
        <f t="array" ref="Y145">IFERROR(CONCATENATE((INDEX($A$7:$A$87,SMALL(IF($Z$7:$Z$87&lt;&gt;"",IF($W$7:$W$87&lt;&gt;"",ROW($W$7:$W$87)-MIN(ROW($W$7:$W$87))+1,""),""),ROW()-ROW(A$89)+1))),),"")</f>
        <v>0</v>
      </c>
      <c r="AC145">
        <f t="array" ref="AC145">IFERROR(CONCATENATE((INDEX($AF$7:$AF$87,SMALL(IF($AF$7:$AF$87&lt;&gt;"",IF($AC$7:$AC$87&lt;&gt;"",ROW($AC$7:$AC$87)-MIN(ROW($AC$7:$AC$87))+1,""),""),ROW()-ROW(A$89)+1))),","),"")</f>
        <v>0</v>
      </c>
      <c r="AD145">
        <f t="array" ref="AD145">IFERROR(CONCATENATE(TEXT(INDEX($AC$7:$AC$87,SMALL(IF($AF$7:$AF$87&lt;&gt;"",IF($AC$7:$AC$87&lt;&gt;"",ROW($AC$7:$AC$87)-MIN(ROW($AC$7:$AC$87))+1,""),""),ROW()-ROW(A$89)+1)),"##0"),","),"")</f>
        <v>0</v>
      </c>
      <c r="AE145">
        <f t="array" ref="AE145">IFERROR(CONCATENATE((INDEX($A$7:$A$87,SMALL(IF($AF$7:$AF$87&lt;&gt;"",IF($AC$7:$AC$87&lt;&gt;"",ROW($AC$7:$AC$87)-MIN(ROW($AC$7:$AC$87))+1,""),""),ROW()-ROW(A$89)+1))),),"")</f>
        <v>0</v>
      </c>
      <c r="AI145">
        <f t="array" ref="AI145">IFERROR(CONCATENATE((INDEX($AL$7:$AL$87,SMALL(IF($AL$7:$AL$87&lt;&gt;"",IF($AI$7:$AI$87&lt;&gt;"",ROW($AI$7:$AI$87)-MIN(ROW($AI$7:$AI$87))+1,""),""),ROW()-ROW(A$89)+1)))," "),"")</f>
        <v>0</v>
      </c>
      <c r="AJ145">
        <f t="array" ref="AJ145">IFERROR(CONCATENATE(TEXT(INDEX($AI$7:$AI$87,SMALL(IF($AL$7:$AL$87&lt;&gt;"",IF($AI$7:$AI$87&lt;&gt;"",ROW($AI$7:$AI$87)-MIN(ROW($AI$7:$AI$87))+1,""),""),ROW()-ROW(A$89)+1)),"##0")," "),"")</f>
        <v>0</v>
      </c>
      <c r="AK145">
        <f t="array" ref="AK145">IFERROR(CONCATENATE((INDEX($A$7:$A$87,SMALL(IF($AL$7:$AL$87&lt;&gt;"",IF($AI$7:$AI$87&lt;&gt;"",ROW($AI$7:$AI$87)-MIN(ROW($AI$7:$AI$87))+1,""),""),ROW()-ROW(A$89)+1))),),"")</f>
        <v>0</v>
      </c>
    </row>
    <row r="146" spans="11:37">
      <c r="K146">
        <f t="array" ref="K146">IFERROR(CONCATENATE(TEXT(INDEX($K$7:$K$87,SMALL(IF($N$7:$N$87&lt;&gt;"",IF($K$7:$K$87&lt;&gt;"",ROW($K$7:$K$87)-MIN(ROW($K$7:$K$87))+1,""),""),ROW()-ROW(A$89)+1)),"##0"),","),"")</f>
        <v>0</v>
      </c>
      <c r="L146">
        <f t="array" ref="L146">IFERROR(CONCATENATE((INDEX($N$7:$N$87,SMALL(IF($N$7:$N$87&lt;&gt;"",IF($K$7:$K$87&lt;&gt;"",ROW($K$7:$K$87)-MIN(ROW($K$7:$K$87))+1,""),""),ROW()-ROW(A$89)+1))),","),"")</f>
        <v>0</v>
      </c>
      <c r="M146">
        <f t="array" ref="M146">IFERROR(CONCATENATE((INDEX($A$7:$A$87,SMALL(IF($N$7:$N$87&lt;&gt;"",IF($K$7:$K$87&lt;&gt;"",ROW($K$7:$K$87)-MIN(ROW($K$7:$K$87))+1,""),""),ROW()-ROW(A$89)+1))),),"")</f>
        <v>0</v>
      </c>
      <c r="Q146">
        <f t="array" ref="Q146">IFERROR(CONCATENATE((INDEX($T$7:$T$87,SMALL(IF($T$7:$T$87&lt;&gt;"",IF($Q$7:$Q$87&lt;&gt;"",ROW($Q$7:$Q$87)-MIN(ROW($Q$7:$Q$87))+1,""),""),ROW()-ROW(A$89)+1)))," "),"")</f>
        <v>0</v>
      </c>
      <c r="R146">
        <f t="array" ref="R146">IFERROR(CONCATENATE(TEXT(INDEX($Q$7:$Q$87,SMALL(IF($T$7:$T$87&lt;&gt;"",IF($Q$7:$Q$87&lt;&gt;"",ROW($Q$7:$Q$87)-MIN(ROW($Q$7:$Q$87))+1,""),""),ROW()-ROW(A$89)+1)),"##0")," "),"")</f>
        <v>0</v>
      </c>
      <c r="S146">
        <f t="array" ref="S146">IFERROR(CONCATENATE((INDEX($A$7:$A$87,SMALL(IF($T$7:$T$87&lt;&gt;"",IF($Q$7:$Q$87&lt;&gt;"",ROW($Q$7:$Q$87)-MIN(ROW($Q$7:$Q$87))+1,""),""),ROW()-ROW(A$89)+1))),),"")</f>
        <v>0</v>
      </c>
      <c r="W146">
        <f t="array" ref="W146">IFERROR(CONCATENATE((INDEX($Z$7:$Z$87,SMALL(IF($Z$7:$Z$87&lt;&gt;"",IF($W$7:$W$87&lt;&gt;"",ROW($W$7:$W$87)-MIN(ROW($W$7:$W$87))+1,""),""),ROW()-ROW(A$89)+1)))," "),"")</f>
        <v>0</v>
      </c>
      <c r="X146">
        <f t="array" ref="X146">IFERROR(CONCATENATE(TEXT(INDEX($W$7:$W$87,SMALL(IF($Z$7:$Z$87&lt;&gt;"",IF($W$7:$W$87&lt;&gt;"",ROW($W$7:$W$87)-MIN(ROW($W$7:$W$87))+1,""),""),ROW()-ROW(A$89)+1)),"##0")," "),"")</f>
        <v>0</v>
      </c>
      <c r="Y146">
        <f t="array" ref="Y146">IFERROR(CONCATENATE((INDEX($A$7:$A$87,SMALL(IF($Z$7:$Z$87&lt;&gt;"",IF($W$7:$W$87&lt;&gt;"",ROW($W$7:$W$87)-MIN(ROW($W$7:$W$87))+1,""),""),ROW()-ROW(A$89)+1))),),"")</f>
        <v>0</v>
      </c>
      <c r="AC146">
        <f t="array" ref="AC146">IFERROR(CONCATENATE((INDEX($AF$7:$AF$87,SMALL(IF($AF$7:$AF$87&lt;&gt;"",IF($AC$7:$AC$87&lt;&gt;"",ROW($AC$7:$AC$87)-MIN(ROW($AC$7:$AC$87))+1,""),""),ROW()-ROW(A$89)+1))),","),"")</f>
        <v>0</v>
      </c>
      <c r="AD146">
        <f t="array" ref="AD146">IFERROR(CONCATENATE(TEXT(INDEX($AC$7:$AC$87,SMALL(IF($AF$7:$AF$87&lt;&gt;"",IF($AC$7:$AC$87&lt;&gt;"",ROW($AC$7:$AC$87)-MIN(ROW($AC$7:$AC$87))+1,""),""),ROW()-ROW(A$89)+1)),"##0"),","),"")</f>
        <v>0</v>
      </c>
      <c r="AE146">
        <f t="array" ref="AE146">IFERROR(CONCATENATE((INDEX($A$7:$A$87,SMALL(IF($AF$7:$AF$87&lt;&gt;"",IF($AC$7:$AC$87&lt;&gt;"",ROW($AC$7:$AC$87)-MIN(ROW($AC$7:$AC$87))+1,""),""),ROW()-ROW(A$89)+1))),),"")</f>
        <v>0</v>
      </c>
      <c r="AI146">
        <f t="array" ref="AI146">IFERROR(CONCATENATE((INDEX($AL$7:$AL$87,SMALL(IF($AL$7:$AL$87&lt;&gt;"",IF($AI$7:$AI$87&lt;&gt;"",ROW($AI$7:$AI$87)-MIN(ROW($AI$7:$AI$87))+1,""),""),ROW()-ROW(A$89)+1)))," "),"")</f>
        <v>0</v>
      </c>
      <c r="AJ146">
        <f t="array" ref="AJ146">IFERROR(CONCATENATE(TEXT(INDEX($AI$7:$AI$87,SMALL(IF($AL$7:$AL$87&lt;&gt;"",IF($AI$7:$AI$87&lt;&gt;"",ROW($AI$7:$AI$87)-MIN(ROW($AI$7:$AI$87))+1,""),""),ROW()-ROW(A$89)+1)),"##0")," "),"")</f>
        <v>0</v>
      </c>
      <c r="AK146">
        <f t="array" ref="AK146">IFERROR(CONCATENATE((INDEX($A$7:$A$87,SMALL(IF($AL$7:$AL$87&lt;&gt;"",IF($AI$7:$AI$87&lt;&gt;"",ROW($AI$7:$AI$87)-MIN(ROW($AI$7:$AI$87))+1,""),""),ROW()-ROW(A$89)+1))),),"")</f>
        <v>0</v>
      </c>
    </row>
    <row r="147" spans="11:37">
      <c r="K147">
        <f t="array" ref="K147">IFERROR(CONCATENATE(TEXT(INDEX($K$7:$K$87,SMALL(IF($N$7:$N$87&lt;&gt;"",IF($K$7:$K$87&lt;&gt;"",ROW($K$7:$K$87)-MIN(ROW($K$7:$K$87))+1,""),""),ROW()-ROW(A$89)+1)),"##0"),","),"")</f>
        <v>0</v>
      </c>
      <c r="L147">
        <f t="array" ref="L147">IFERROR(CONCATENATE((INDEX($N$7:$N$87,SMALL(IF($N$7:$N$87&lt;&gt;"",IF($K$7:$K$87&lt;&gt;"",ROW($K$7:$K$87)-MIN(ROW($K$7:$K$87))+1,""),""),ROW()-ROW(A$89)+1))),","),"")</f>
        <v>0</v>
      </c>
      <c r="M147">
        <f t="array" ref="M147">IFERROR(CONCATENATE((INDEX($A$7:$A$87,SMALL(IF($N$7:$N$87&lt;&gt;"",IF($K$7:$K$87&lt;&gt;"",ROW($K$7:$K$87)-MIN(ROW($K$7:$K$87))+1,""),""),ROW()-ROW(A$89)+1))),),"")</f>
        <v>0</v>
      </c>
      <c r="Q147">
        <f t="array" ref="Q147">IFERROR(CONCATENATE((INDEX($T$7:$T$87,SMALL(IF($T$7:$T$87&lt;&gt;"",IF($Q$7:$Q$87&lt;&gt;"",ROW($Q$7:$Q$87)-MIN(ROW($Q$7:$Q$87))+1,""),""),ROW()-ROW(A$89)+1)))," "),"")</f>
        <v>0</v>
      </c>
      <c r="R147">
        <f t="array" ref="R147">IFERROR(CONCATENATE(TEXT(INDEX($Q$7:$Q$87,SMALL(IF($T$7:$T$87&lt;&gt;"",IF($Q$7:$Q$87&lt;&gt;"",ROW($Q$7:$Q$87)-MIN(ROW($Q$7:$Q$87))+1,""),""),ROW()-ROW(A$89)+1)),"##0")," "),"")</f>
        <v>0</v>
      </c>
      <c r="S147">
        <f t="array" ref="S147">IFERROR(CONCATENATE((INDEX($A$7:$A$87,SMALL(IF($T$7:$T$87&lt;&gt;"",IF($Q$7:$Q$87&lt;&gt;"",ROW($Q$7:$Q$87)-MIN(ROW($Q$7:$Q$87))+1,""),""),ROW()-ROW(A$89)+1))),),"")</f>
        <v>0</v>
      </c>
      <c r="W147">
        <f t="array" ref="W147">IFERROR(CONCATENATE((INDEX($Z$7:$Z$87,SMALL(IF($Z$7:$Z$87&lt;&gt;"",IF($W$7:$W$87&lt;&gt;"",ROW($W$7:$W$87)-MIN(ROW($W$7:$W$87))+1,""),""),ROW()-ROW(A$89)+1)))," "),"")</f>
        <v>0</v>
      </c>
      <c r="X147">
        <f t="array" ref="X147">IFERROR(CONCATENATE(TEXT(INDEX($W$7:$W$87,SMALL(IF($Z$7:$Z$87&lt;&gt;"",IF($W$7:$W$87&lt;&gt;"",ROW($W$7:$W$87)-MIN(ROW($W$7:$W$87))+1,""),""),ROW()-ROW(A$89)+1)),"##0")," "),"")</f>
        <v>0</v>
      </c>
      <c r="Y147">
        <f t="array" ref="Y147">IFERROR(CONCATENATE((INDEX($A$7:$A$87,SMALL(IF($Z$7:$Z$87&lt;&gt;"",IF($W$7:$W$87&lt;&gt;"",ROW($W$7:$W$87)-MIN(ROW($W$7:$W$87))+1,""),""),ROW()-ROW(A$89)+1))),),"")</f>
        <v>0</v>
      </c>
      <c r="AC147">
        <f t="array" ref="AC147">IFERROR(CONCATENATE((INDEX($AF$7:$AF$87,SMALL(IF($AF$7:$AF$87&lt;&gt;"",IF($AC$7:$AC$87&lt;&gt;"",ROW($AC$7:$AC$87)-MIN(ROW($AC$7:$AC$87))+1,""),""),ROW()-ROW(A$89)+1))),","),"")</f>
        <v>0</v>
      </c>
      <c r="AD147">
        <f t="array" ref="AD147">IFERROR(CONCATENATE(TEXT(INDEX($AC$7:$AC$87,SMALL(IF($AF$7:$AF$87&lt;&gt;"",IF($AC$7:$AC$87&lt;&gt;"",ROW($AC$7:$AC$87)-MIN(ROW($AC$7:$AC$87))+1,""),""),ROW()-ROW(A$89)+1)),"##0"),","),"")</f>
        <v>0</v>
      </c>
      <c r="AE147">
        <f t="array" ref="AE147">IFERROR(CONCATENATE((INDEX($A$7:$A$87,SMALL(IF($AF$7:$AF$87&lt;&gt;"",IF($AC$7:$AC$87&lt;&gt;"",ROW($AC$7:$AC$87)-MIN(ROW($AC$7:$AC$87))+1,""),""),ROW()-ROW(A$89)+1))),),"")</f>
        <v>0</v>
      </c>
      <c r="AI147">
        <f t="array" ref="AI147">IFERROR(CONCATENATE((INDEX($AL$7:$AL$87,SMALL(IF($AL$7:$AL$87&lt;&gt;"",IF($AI$7:$AI$87&lt;&gt;"",ROW($AI$7:$AI$87)-MIN(ROW($AI$7:$AI$87))+1,""),""),ROW()-ROW(A$89)+1)))," "),"")</f>
        <v>0</v>
      </c>
      <c r="AJ147">
        <f t="array" ref="AJ147">IFERROR(CONCATENATE(TEXT(INDEX($AI$7:$AI$87,SMALL(IF($AL$7:$AL$87&lt;&gt;"",IF($AI$7:$AI$87&lt;&gt;"",ROW($AI$7:$AI$87)-MIN(ROW($AI$7:$AI$87))+1,""),""),ROW()-ROW(A$89)+1)),"##0")," "),"")</f>
        <v>0</v>
      </c>
      <c r="AK147">
        <f t="array" ref="AK147">IFERROR(CONCATENATE((INDEX($A$7:$A$87,SMALL(IF($AL$7:$AL$87&lt;&gt;"",IF($AI$7:$AI$87&lt;&gt;"",ROW($AI$7:$AI$87)-MIN(ROW($AI$7:$AI$87))+1,""),""),ROW()-ROW(A$89)+1))),),"")</f>
        <v>0</v>
      </c>
    </row>
    <row r="148" spans="11:37">
      <c r="K148">
        <f t="array" ref="K148">IFERROR(CONCATENATE(TEXT(INDEX($K$7:$K$87,SMALL(IF($N$7:$N$87&lt;&gt;"",IF($K$7:$K$87&lt;&gt;"",ROW($K$7:$K$87)-MIN(ROW($K$7:$K$87))+1,""),""),ROW()-ROW(A$89)+1)),"##0"),","),"")</f>
        <v>0</v>
      </c>
      <c r="L148">
        <f t="array" ref="L148">IFERROR(CONCATENATE((INDEX($N$7:$N$87,SMALL(IF($N$7:$N$87&lt;&gt;"",IF($K$7:$K$87&lt;&gt;"",ROW($K$7:$K$87)-MIN(ROW($K$7:$K$87))+1,""),""),ROW()-ROW(A$89)+1))),","),"")</f>
        <v>0</v>
      </c>
      <c r="M148">
        <f t="array" ref="M148">IFERROR(CONCATENATE((INDEX($A$7:$A$87,SMALL(IF($N$7:$N$87&lt;&gt;"",IF($K$7:$K$87&lt;&gt;"",ROW($K$7:$K$87)-MIN(ROW($K$7:$K$87))+1,""),""),ROW()-ROW(A$89)+1))),),"")</f>
        <v>0</v>
      </c>
      <c r="Q148">
        <f t="array" ref="Q148">IFERROR(CONCATENATE((INDEX($T$7:$T$87,SMALL(IF($T$7:$T$87&lt;&gt;"",IF($Q$7:$Q$87&lt;&gt;"",ROW($Q$7:$Q$87)-MIN(ROW($Q$7:$Q$87))+1,""),""),ROW()-ROW(A$89)+1)))," "),"")</f>
        <v>0</v>
      </c>
      <c r="R148">
        <f t="array" ref="R148">IFERROR(CONCATENATE(TEXT(INDEX($Q$7:$Q$87,SMALL(IF($T$7:$T$87&lt;&gt;"",IF($Q$7:$Q$87&lt;&gt;"",ROW($Q$7:$Q$87)-MIN(ROW($Q$7:$Q$87))+1,""),""),ROW()-ROW(A$89)+1)),"##0")," "),"")</f>
        <v>0</v>
      </c>
      <c r="S148">
        <f t="array" ref="S148">IFERROR(CONCATENATE((INDEX($A$7:$A$87,SMALL(IF($T$7:$T$87&lt;&gt;"",IF($Q$7:$Q$87&lt;&gt;"",ROW($Q$7:$Q$87)-MIN(ROW($Q$7:$Q$87))+1,""),""),ROW()-ROW(A$89)+1))),),"")</f>
        <v>0</v>
      </c>
      <c r="W148">
        <f t="array" ref="W148">IFERROR(CONCATENATE((INDEX($Z$7:$Z$87,SMALL(IF($Z$7:$Z$87&lt;&gt;"",IF($W$7:$W$87&lt;&gt;"",ROW($W$7:$W$87)-MIN(ROW($W$7:$W$87))+1,""),""),ROW()-ROW(A$89)+1)))," "),"")</f>
        <v>0</v>
      </c>
      <c r="X148">
        <f t="array" ref="X148">IFERROR(CONCATENATE(TEXT(INDEX($W$7:$W$87,SMALL(IF($Z$7:$Z$87&lt;&gt;"",IF($W$7:$W$87&lt;&gt;"",ROW($W$7:$W$87)-MIN(ROW($W$7:$W$87))+1,""),""),ROW()-ROW(A$89)+1)),"##0")," "),"")</f>
        <v>0</v>
      </c>
      <c r="Y148">
        <f t="array" ref="Y148">IFERROR(CONCATENATE((INDEX($A$7:$A$87,SMALL(IF($Z$7:$Z$87&lt;&gt;"",IF($W$7:$W$87&lt;&gt;"",ROW($W$7:$W$87)-MIN(ROW($W$7:$W$87))+1,""),""),ROW()-ROW(A$89)+1))),),"")</f>
        <v>0</v>
      </c>
      <c r="AC148">
        <f t="array" ref="AC148">IFERROR(CONCATENATE((INDEX($AF$7:$AF$87,SMALL(IF($AF$7:$AF$87&lt;&gt;"",IF($AC$7:$AC$87&lt;&gt;"",ROW($AC$7:$AC$87)-MIN(ROW($AC$7:$AC$87))+1,""),""),ROW()-ROW(A$89)+1))),","),"")</f>
        <v>0</v>
      </c>
      <c r="AD148">
        <f t="array" ref="AD148">IFERROR(CONCATENATE(TEXT(INDEX($AC$7:$AC$87,SMALL(IF($AF$7:$AF$87&lt;&gt;"",IF($AC$7:$AC$87&lt;&gt;"",ROW($AC$7:$AC$87)-MIN(ROW($AC$7:$AC$87))+1,""),""),ROW()-ROW(A$89)+1)),"##0"),","),"")</f>
        <v>0</v>
      </c>
      <c r="AE148">
        <f t="array" ref="AE148">IFERROR(CONCATENATE((INDEX($A$7:$A$87,SMALL(IF($AF$7:$AF$87&lt;&gt;"",IF($AC$7:$AC$87&lt;&gt;"",ROW($AC$7:$AC$87)-MIN(ROW($AC$7:$AC$87))+1,""),""),ROW()-ROW(A$89)+1))),),"")</f>
        <v>0</v>
      </c>
      <c r="AI148">
        <f t="array" ref="AI148">IFERROR(CONCATENATE((INDEX($AL$7:$AL$87,SMALL(IF($AL$7:$AL$87&lt;&gt;"",IF($AI$7:$AI$87&lt;&gt;"",ROW($AI$7:$AI$87)-MIN(ROW($AI$7:$AI$87))+1,""),""),ROW()-ROW(A$89)+1)))," "),"")</f>
        <v>0</v>
      </c>
      <c r="AJ148">
        <f t="array" ref="AJ148">IFERROR(CONCATENATE(TEXT(INDEX($AI$7:$AI$87,SMALL(IF($AL$7:$AL$87&lt;&gt;"",IF($AI$7:$AI$87&lt;&gt;"",ROW($AI$7:$AI$87)-MIN(ROW($AI$7:$AI$87))+1,""),""),ROW()-ROW(A$89)+1)),"##0")," "),"")</f>
        <v>0</v>
      </c>
      <c r="AK148">
        <f t="array" ref="AK148">IFERROR(CONCATENATE((INDEX($A$7:$A$87,SMALL(IF($AL$7:$AL$87&lt;&gt;"",IF($AI$7:$AI$87&lt;&gt;"",ROW($AI$7:$AI$87)-MIN(ROW($AI$7:$AI$87))+1,""),""),ROW()-ROW(A$89)+1))),),"")</f>
        <v>0</v>
      </c>
    </row>
    <row r="149" spans="11:37">
      <c r="K149">
        <f t="array" ref="K149">IFERROR(CONCATENATE(TEXT(INDEX($K$7:$K$87,SMALL(IF($N$7:$N$87&lt;&gt;"",IF($K$7:$K$87&lt;&gt;"",ROW($K$7:$K$87)-MIN(ROW($K$7:$K$87))+1,""),""),ROW()-ROW(A$89)+1)),"##0"),","),"")</f>
        <v>0</v>
      </c>
      <c r="L149">
        <f t="array" ref="L149">IFERROR(CONCATENATE((INDEX($N$7:$N$87,SMALL(IF($N$7:$N$87&lt;&gt;"",IF($K$7:$K$87&lt;&gt;"",ROW($K$7:$K$87)-MIN(ROW($K$7:$K$87))+1,""),""),ROW()-ROW(A$89)+1))),","),"")</f>
        <v>0</v>
      </c>
      <c r="M149">
        <f t="array" ref="M149">IFERROR(CONCATENATE((INDEX($A$7:$A$87,SMALL(IF($N$7:$N$87&lt;&gt;"",IF($K$7:$K$87&lt;&gt;"",ROW($K$7:$K$87)-MIN(ROW($K$7:$K$87))+1,""),""),ROW()-ROW(A$89)+1))),),"")</f>
        <v>0</v>
      </c>
      <c r="Q149">
        <f t="array" ref="Q149">IFERROR(CONCATENATE((INDEX($T$7:$T$87,SMALL(IF($T$7:$T$87&lt;&gt;"",IF($Q$7:$Q$87&lt;&gt;"",ROW($Q$7:$Q$87)-MIN(ROW($Q$7:$Q$87))+1,""),""),ROW()-ROW(A$89)+1)))," "),"")</f>
        <v>0</v>
      </c>
      <c r="R149">
        <f t="array" ref="R149">IFERROR(CONCATENATE(TEXT(INDEX($Q$7:$Q$87,SMALL(IF($T$7:$T$87&lt;&gt;"",IF($Q$7:$Q$87&lt;&gt;"",ROW($Q$7:$Q$87)-MIN(ROW($Q$7:$Q$87))+1,""),""),ROW()-ROW(A$89)+1)),"##0")," "),"")</f>
        <v>0</v>
      </c>
      <c r="S149">
        <f t="array" ref="S149">IFERROR(CONCATENATE((INDEX($A$7:$A$87,SMALL(IF($T$7:$T$87&lt;&gt;"",IF($Q$7:$Q$87&lt;&gt;"",ROW($Q$7:$Q$87)-MIN(ROW($Q$7:$Q$87))+1,""),""),ROW()-ROW(A$89)+1))),),"")</f>
        <v>0</v>
      </c>
      <c r="W149">
        <f t="array" ref="W149">IFERROR(CONCATENATE((INDEX($Z$7:$Z$87,SMALL(IF($Z$7:$Z$87&lt;&gt;"",IF($W$7:$W$87&lt;&gt;"",ROW($W$7:$W$87)-MIN(ROW($W$7:$W$87))+1,""),""),ROW()-ROW(A$89)+1)))," "),"")</f>
        <v>0</v>
      </c>
      <c r="X149">
        <f t="array" ref="X149">IFERROR(CONCATENATE(TEXT(INDEX($W$7:$W$87,SMALL(IF($Z$7:$Z$87&lt;&gt;"",IF($W$7:$W$87&lt;&gt;"",ROW($W$7:$W$87)-MIN(ROW($W$7:$W$87))+1,""),""),ROW()-ROW(A$89)+1)),"##0")," "),"")</f>
        <v>0</v>
      </c>
      <c r="Y149">
        <f t="array" ref="Y149">IFERROR(CONCATENATE((INDEX($A$7:$A$87,SMALL(IF($Z$7:$Z$87&lt;&gt;"",IF($W$7:$W$87&lt;&gt;"",ROW($W$7:$W$87)-MIN(ROW($W$7:$W$87))+1,""),""),ROW()-ROW(A$89)+1))),),"")</f>
        <v>0</v>
      </c>
      <c r="AC149">
        <f t="array" ref="AC149">IFERROR(CONCATENATE((INDEX($AF$7:$AF$87,SMALL(IF($AF$7:$AF$87&lt;&gt;"",IF($AC$7:$AC$87&lt;&gt;"",ROW($AC$7:$AC$87)-MIN(ROW($AC$7:$AC$87))+1,""),""),ROW()-ROW(A$89)+1))),","),"")</f>
        <v>0</v>
      </c>
      <c r="AD149">
        <f t="array" ref="AD149">IFERROR(CONCATENATE(TEXT(INDEX($AC$7:$AC$87,SMALL(IF($AF$7:$AF$87&lt;&gt;"",IF($AC$7:$AC$87&lt;&gt;"",ROW($AC$7:$AC$87)-MIN(ROW($AC$7:$AC$87))+1,""),""),ROW()-ROW(A$89)+1)),"##0"),","),"")</f>
        <v>0</v>
      </c>
      <c r="AE149">
        <f t="array" ref="AE149">IFERROR(CONCATENATE((INDEX($A$7:$A$87,SMALL(IF($AF$7:$AF$87&lt;&gt;"",IF($AC$7:$AC$87&lt;&gt;"",ROW($AC$7:$AC$87)-MIN(ROW($AC$7:$AC$87))+1,""),""),ROW()-ROW(A$89)+1))),),"")</f>
        <v>0</v>
      </c>
      <c r="AI149">
        <f t="array" ref="AI149">IFERROR(CONCATENATE((INDEX($AL$7:$AL$87,SMALL(IF($AL$7:$AL$87&lt;&gt;"",IF($AI$7:$AI$87&lt;&gt;"",ROW($AI$7:$AI$87)-MIN(ROW($AI$7:$AI$87))+1,""),""),ROW()-ROW(A$89)+1)))," "),"")</f>
        <v>0</v>
      </c>
      <c r="AJ149">
        <f t="array" ref="AJ149">IFERROR(CONCATENATE(TEXT(INDEX($AI$7:$AI$87,SMALL(IF($AL$7:$AL$87&lt;&gt;"",IF($AI$7:$AI$87&lt;&gt;"",ROW($AI$7:$AI$87)-MIN(ROW($AI$7:$AI$87))+1,""),""),ROW()-ROW(A$89)+1)),"##0")," "),"")</f>
        <v>0</v>
      </c>
      <c r="AK149">
        <f t="array" ref="AK149">IFERROR(CONCATENATE((INDEX($A$7:$A$87,SMALL(IF($AL$7:$AL$87&lt;&gt;"",IF($AI$7:$AI$87&lt;&gt;"",ROW($AI$7:$AI$87)-MIN(ROW($AI$7:$AI$87))+1,""),""),ROW()-ROW(A$89)+1))),),"")</f>
        <v>0</v>
      </c>
    </row>
    <row r="150" spans="11:37">
      <c r="K150">
        <f t="array" ref="K150">IFERROR(CONCATENATE(TEXT(INDEX($K$7:$K$87,SMALL(IF($N$7:$N$87&lt;&gt;"",IF($K$7:$K$87&lt;&gt;"",ROW($K$7:$K$87)-MIN(ROW($K$7:$K$87))+1,""),""),ROW()-ROW(A$89)+1)),"##0"),","),"")</f>
        <v>0</v>
      </c>
      <c r="L150">
        <f t="array" ref="L150">IFERROR(CONCATENATE((INDEX($N$7:$N$87,SMALL(IF($N$7:$N$87&lt;&gt;"",IF($K$7:$K$87&lt;&gt;"",ROW($K$7:$K$87)-MIN(ROW($K$7:$K$87))+1,""),""),ROW()-ROW(A$89)+1))),","),"")</f>
        <v>0</v>
      </c>
      <c r="M150">
        <f t="array" ref="M150">IFERROR(CONCATENATE((INDEX($A$7:$A$87,SMALL(IF($N$7:$N$87&lt;&gt;"",IF($K$7:$K$87&lt;&gt;"",ROW($K$7:$K$87)-MIN(ROW($K$7:$K$87))+1,""),""),ROW()-ROW(A$89)+1))),),"")</f>
        <v>0</v>
      </c>
      <c r="Q150">
        <f t="array" ref="Q150">IFERROR(CONCATENATE((INDEX($T$7:$T$87,SMALL(IF($T$7:$T$87&lt;&gt;"",IF($Q$7:$Q$87&lt;&gt;"",ROW($Q$7:$Q$87)-MIN(ROW($Q$7:$Q$87))+1,""),""),ROW()-ROW(A$89)+1)))," "),"")</f>
        <v>0</v>
      </c>
      <c r="R150">
        <f t="array" ref="R150">IFERROR(CONCATENATE(TEXT(INDEX($Q$7:$Q$87,SMALL(IF($T$7:$T$87&lt;&gt;"",IF($Q$7:$Q$87&lt;&gt;"",ROW($Q$7:$Q$87)-MIN(ROW($Q$7:$Q$87))+1,""),""),ROW()-ROW(A$89)+1)),"##0")," "),"")</f>
        <v>0</v>
      </c>
      <c r="S150">
        <f t="array" ref="S150">IFERROR(CONCATENATE((INDEX($A$7:$A$87,SMALL(IF($T$7:$T$87&lt;&gt;"",IF($Q$7:$Q$87&lt;&gt;"",ROW($Q$7:$Q$87)-MIN(ROW($Q$7:$Q$87))+1,""),""),ROW()-ROW(A$89)+1))),),"")</f>
        <v>0</v>
      </c>
      <c r="W150">
        <f t="array" ref="W150">IFERROR(CONCATENATE((INDEX($Z$7:$Z$87,SMALL(IF($Z$7:$Z$87&lt;&gt;"",IF($W$7:$W$87&lt;&gt;"",ROW($W$7:$W$87)-MIN(ROW($W$7:$W$87))+1,""),""),ROW()-ROW(A$89)+1)))," "),"")</f>
        <v>0</v>
      </c>
      <c r="X150">
        <f t="array" ref="X150">IFERROR(CONCATENATE(TEXT(INDEX($W$7:$W$87,SMALL(IF($Z$7:$Z$87&lt;&gt;"",IF($W$7:$W$87&lt;&gt;"",ROW($W$7:$W$87)-MIN(ROW($W$7:$W$87))+1,""),""),ROW()-ROW(A$89)+1)),"##0")," "),"")</f>
        <v>0</v>
      </c>
      <c r="Y150">
        <f t="array" ref="Y150">IFERROR(CONCATENATE((INDEX($A$7:$A$87,SMALL(IF($Z$7:$Z$87&lt;&gt;"",IF($W$7:$W$87&lt;&gt;"",ROW($W$7:$W$87)-MIN(ROW($W$7:$W$87))+1,""),""),ROW()-ROW(A$89)+1))),),"")</f>
        <v>0</v>
      </c>
      <c r="AC150">
        <f t="array" ref="AC150">IFERROR(CONCATENATE((INDEX($AF$7:$AF$87,SMALL(IF($AF$7:$AF$87&lt;&gt;"",IF($AC$7:$AC$87&lt;&gt;"",ROW($AC$7:$AC$87)-MIN(ROW($AC$7:$AC$87))+1,""),""),ROW()-ROW(A$89)+1))),","),"")</f>
        <v>0</v>
      </c>
      <c r="AD150">
        <f t="array" ref="AD150">IFERROR(CONCATENATE(TEXT(INDEX($AC$7:$AC$87,SMALL(IF($AF$7:$AF$87&lt;&gt;"",IF($AC$7:$AC$87&lt;&gt;"",ROW($AC$7:$AC$87)-MIN(ROW($AC$7:$AC$87))+1,""),""),ROW()-ROW(A$89)+1)),"##0"),","),"")</f>
        <v>0</v>
      </c>
      <c r="AE150">
        <f t="array" ref="AE150">IFERROR(CONCATENATE((INDEX($A$7:$A$87,SMALL(IF($AF$7:$AF$87&lt;&gt;"",IF($AC$7:$AC$87&lt;&gt;"",ROW($AC$7:$AC$87)-MIN(ROW($AC$7:$AC$87))+1,""),""),ROW()-ROW(A$89)+1))),),"")</f>
        <v>0</v>
      </c>
      <c r="AI150">
        <f t="array" ref="AI150">IFERROR(CONCATENATE((INDEX($AL$7:$AL$87,SMALL(IF($AL$7:$AL$87&lt;&gt;"",IF($AI$7:$AI$87&lt;&gt;"",ROW($AI$7:$AI$87)-MIN(ROW($AI$7:$AI$87))+1,""),""),ROW()-ROW(A$89)+1)))," "),"")</f>
        <v>0</v>
      </c>
      <c r="AJ150">
        <f t="array" ref="AJ150">IFERROR(CONCATENATE(TEXT(INDEX($AI$7:$AI$87,SMALL(IF($AL$7:$AL$87&lt;&gt;"",IF($AI$7:$AI$87&lt;&gt;"",ROW($AI$7:$AI$87)-MIN(ROW($AI$7:$AI$87))+1,""),""),ROW()-ROW(A$89)+1)),"##0")," "),"")</f>
        <v>0</v>
      </c>
      <c r="AK150">
        <f t="array" ref="AK150">IFERROR(CONCATENATE((INDEX($A$7:$A$87,SMALL(IF($AL$7:$AL$87&lt;&gt;"",IF($AI$7:$AI$87&lt;&gt;"",ROW($AI$7:$AI$87)-MIN(ROW($AI$7:$AI$87))+1,""),""),ROW()-ROW(A$89)+1))),),"")</f>
        <v>0</v>
      </c>
    </row>
    <row r="151" spans="11:37">
      <c r="K151">
        <f t="array" ref="K151">IFERROR(CONCATENATE(TEXT(INDEX($K$7:$K$87,SMALL(IF($N$7:$N$87&lt;&gt;"",IF($K$7:$K$87&lt;&gt;"",ROW($K$7:$K$87)-MIN(ROW($K$7:$K$87))+1,""),""),ROW()-ROW(A$89)+1)),"##0"),","),"")</f>
        <v>0</v>
      </c>
      <c r="L151">
        <f t="array" ref="L151">IFERROR(CONCATENATE((INDEX($N$7:$N$87,SMALL(IF($N$7:$N$87&lt;&gt;"",IF($K$7:$K$87&lt;&gt;"",ROW($K$7:$K$87)-MIN(ROW($K$7:$K$87))+1,""),""),ROW()-ROW(A$89)+1))),","),"")</f>
        <v>0</v>
      </c>
      <c r="M151">
        <f t="array" ref="M151">IFERROR(CONCATENATE((INDEX($A$7:$A$87,SMALL(IF($N$7:$N$87&lt;&gt;"",IF($K$7:$K$87&lt;&gt;"",ROW($K$7:$K$87)-MIN(ROW($K$7:$K$87))+1,""),""),ROW()-ROW(A$89)+1))),),"")</f>
        <v>0</v>
      </c>
      <c r="Q151">
        <f t="array" ref="Q151">IFERROR(CONCATENATE((INDEX($T$7:$T$87,SMALL(IF($T$7:$T$87&lt;&gt;"",IF($Q$7:$Q$87&lt;&gt;"",ROW($Q$7:$Q$87)-MIN(ROW($Q$7:$Q$87))+1,""),""),ROW()-ROW(A$89)+1)))," "),"")</f>
        <v>0</v>
      </c>
      <c r="R151">
        <f t="array" ref="R151">IFERROR(CONCATENATE(TEXT(INDEX($Q$7:$Q$87,SMALL(IF($T$7:$T$87&lt;&gt;"",IF($Q$7:$Q$87&lt;&gt;"",ROW($Q$7:$Q$87)-MIN(ROW($Q$7:$Q$87))+1,""),""),ROW()-ROW(A$89)+1)),"##0")," "),"")</f>
        <v>0</v>
      </c>
      <c r="S151">
        <f t="array" ref="S151">IFERROR(CONCATENATE((INDEX($A$7:$A$87,SMALL(IF($T$7:$T$87&lt;&gt;"",IF($Q$7:$Q$87&lt;&gt;"",ROW($Q$7:$Q$87)-MIN(ROW($Q$7:$Q$87))+1,""),""),ROW()-ROW(A$89)+1))),),"")</f>
        <v>0</v>
      </c>
      <c r="W151">
        <f t="array" ref="W151">IFERROR(CONCATENATE((INDEX($Z$7:$Z$87,SMALL(IF($Z$7:$Z$87&lt;&gt;"",IF($W$7:$W$87&lt;&gt;"",ROW($W$7:$W$87)-MIN(ROW($W$7:$W$87))+1,""),""),ROW()-ROW(A$89)+1)))," "),"")</f>
        <v>0</v>
      </c>
      <c r="X151">
        <f t="array" ref="X151">IFERROR(CONCATENATE(TEXT(INDEX($W$7:$W$87,SMALL(IF($Z$7:$Z$87&lt;&gt;"",IF($W$7:$W$87&lt;&gt;"",ROW($W$7:$W$87)-MIN(ROW($W$7:$W$87))+1,""),""),ROW()-ROW(A$89)+1)),"##0")," "),"")</f>
        <v>0</v>
      </c>
      <c r="Y151">
        <f t="array" ref="Y151">IFERROR(CONCATENATE((INDEX($A$7:$A$87,SMALL(IF($Z$7:$Z$87&lt;&gt;"",IF($W$7:$W$87&lt;&gt;"",ROW($W$7:$W$87)-MIN(ROW($W$7:$W$87))+1,""),""),ROW()-ROW(A$89)+1))),),"")</f>
        <v>0</v>
      </c>
      <c r="AC151">
        <f t="array" ref="AC151">IFERROR(CONCATENATE((INDEX($AF$7:$AF$87,SMALL(IF($AF$7:$AF$87&lt;&gt;"",IF($AC$7:$AC$87&lt;&gt;"",ROW($AC$7:$AC$87)-MIN(ROW($AC$7:$AC$87))+1,""),""),ROW()-ROW(A$89)+1))),","),"")</f>
        <v>0</v>
      </c>
      <c r="AD151">
        <f t="array" ref="AD151">IFERROR(CONCATENATE(TEXT(INDEX($AC$7:$AC$87,SMALL(IF($AF$7:$AF$87&lt;&gt;"",IF($AC$7:$AC$87&lt;&gt;"",ROW($AC$7:$AC$87)-MIN(ROW($AC$7:$AC$87))+1,""),""),ROW()-ROW(A$89)+1)),"##0"),","),"")</f>
        <v>0</v>
      </c>
      <c r="AE151">
        <f t="array" ref="AE151">IFERROR(CONCATENATE((INDEX($A$7:$A$87,SMALL(IF($AF$7:$AF$87&lt;&gt;"",IF($AC$7:$AC$87&lt;&gt;"",ROW($AC$7:$AC$87)-MIN(ROW($AC$7:$AC$87))+1,""),""),ROW()-ROW(A$89)+1))),),"")</f>
        <v>0</v>
      </c>
      <c r="AI151">
        <f t="array" ref="AI151">IFERROR(CONCATENATE((INDEX($AL$7:$AL$87,SMALL(IF($AL$7:$AL$87&lt;&gt;"",IF($AI$7:$AI$87&lt;&gt;"",ROW($AI$7:$AI$87)-MIN(ROW($AI$7:$AI$87))+1,""),""),ROW()-ROW(A$89)+1)))," "),"")</f>
        <v>0</v>
      </c>
      <c r="AJ151">
        <f t="array" ref="AJ151">IFERROR(CONCATENATE(TEXT(INDEX($AI$7:$AI$87,SMALL(IF($AL$7:$AL$87&lt;&gt;"",IF($AI$7:$AI$87&lt;&gt;"",ROW($AI$7:$AI$87)-MIN(ROW($AI$7:$AI$87))+1,""),""),ROW()-ROW(A$89)+1)),"##0")," "),"")</f>
        <v>0</v>
      </c>
      <c r="AK151">
        <f t="array" ref="AK151">IFERROR(CONCATENATE((INDEX($A$7:$A$87,SMALL(IF($AL$7:$AL$87&lt;&gt;"",IF($AI$7:$AI$87&lt;&gt;"",ROW($AI$7:$AI$87)-MIN(ROW($AI$7:$AI$87))+1,""),""),ROW()-ROW(A$89)+1))),),"")</f>
        <v>0</v>
      </c>
    </row>
    <row r="152" spans="11:37">
      <c r="K152">
        <f t="array" ref="K152">IFERROR(CONCATENATE(TEXT(INDEX($K$7:$K$87,SMALL(IF($N$7:$N$87&lt;&gt;"",IF($K$7:$K$87&lt;&gt;"",ROW($K$7:$K$87)-MIN(ROW($K$7:$K$87))+1,""),""),ROW()-ROW(A$89)+1)),"##0"),","),"")</f>
        <v>0</v>
      </c>
      <c r="L152">
        <f t="array" ref="L152">IFERROR(CONCATENATE((INDEX($N$7:$N$87,SMALL(IF($N$7:$N$87&lt;&gt;"",IF($K$7:$K$87&lt;&gt;"",ROW($K$7:$K$87)-MIN(ROW($K$7:$K$87))+1,""),""),ROW()-ROW(A$89)+1))),","),"")</f>
        <v>0</v>
      </c>
      <c r="M152">
        <f t="array" ref="M152">IFERROR(CONCATENATE((INDEX($A$7:$A$87,SMALL(IF($N$7:$N$87&lt;&gt;"",IF($K$7:$K$87&lt;&gt;"",ROW($K$7:$K$87)-MIN(ROW($K$7:$K$87))+1,""),""),ROW()-ROW(A$89)+1))),),"")</f>
        <v>0</v>
      </c>
      <c r="Q152">
        <f t="array" ref="Q152">IFERROR(CONCATENATE((INDEX($T$7:$T$87,SMALL(IF($T$7:$T$87&lt;&gt;"",IF($Q$7:$Q$87&lt;&gt;"",ROW($Q$7:$Q$87)-MIN(ROW($Q$7:$Q$87))+1,""),""),ROW()-ROW(A$89)+1)))," "),"")</f>
        <v>0</v>
      </c>
      <c r="R152">
        <f t="array" ref="R152">IFERROR(CONCATENATE(TEXT(INDEX($Q$7:$Q$87,SMALL(IF($T$7:$T$87&lt;&gt;"",IF($Q$7:$Q$87&lt;&gt;"",ROW($Q$7:$Q$87)-MIN(ROW($Q$7:$Q$87))+1,""),""),ROW()-ROW(A$89)+1)),"##0")," "),"")</f>
        <v>0</v>
      </c>
      <c r="S152">
        <f t="array" ref="S152">IFERROR(CONCATENATE((INDEX($A$7:$A$87,SMALL(IF($T$7:$T$87&lt;&gt;"",IF($Q$7:$Q$87&lt;&gt;"",ROW($Q$7:$Q$87)-MIN(ROW($Q$7:$Q$87))+1,""),""),ROW()-ROW(A$89)+1))),),"")</f>
        <v>0</v>
      </c>
      <c r="W152">
        <f t="array" ref="W152">IFERROR(CONCATENATE((INDEX($Z$7:$Z$87,SMALL(IF($Z$7:$Z$87&lt;&gt;"",IF($W$7:$W$87&lt;&gt;"",ROW($W$7:$W$87)-MIN(ROW($W$7:$W$87))+1,""),""),ROW()-ROW(A$89)+1)))," "),"")</f>
        <v>0</v>
      </c>
      <c r="X152">
        <f t="array" ref="X152">IFERROR(CONCATENATE(TEXT(INDEX($W$7:$W$87,SMALL(IF($Z$7:$Z$87&lt;&gt;"",IF($W$7:$W$87&lt;&gt;"",ROW($W$7:$W$87)-MIN(ROW($W$7:$W$87))+1,""),""),ROW()-ROW(A$89)+1)),"##0")," "),"")</f>
        <v>0</v>
      </c>
      <c r="Y152">
        <f t="array" ref="Y152">IFERROR(CONCATENATE((INDEX($A$7:$A$87,SMALL(IF($Z$7:$Z$87&lt;&gt;"",IF($W$7:$W$87&lt;&gt;"",ROW($W$7:$W$87)-MIN(ROW($W$7:$W$87))+1,""),""),ROW()-ROW(A$89)+1))),),"")</f>
        <v>0</v>
      </c>
      <c r="AC152">
        <f t="array" ref="AC152">IFERROR(CONCATENATE((INDEX($AF$7:$AF$87,SMALL(IF($AF$7:$AF$87&lt;&gt;"",IF($AC$7:$AC$87&lt;&gt;"",ROW($AC$7:$AC$87)-MIN(ROW($AC$7:$AC$87))+1,""),""),ROW()-ROW(A$89)+1))),","),"")</f>
        <v>0</v>
      </c>
      <c r="AD152">
        <f t="array" ref="AD152">IFERROR(CONCATENATE(TEXT(INDEX($AC$7:$AC$87,SMALL(IF($AF$7:$AF$87&lt;&gt;"",IF($AC$7:$AC$87&lt;&gt;"",ROW($AC$7:$AC$87)-MIN(ROW($AC$7:$AC$87))+1,""),""),ROW()-ROW(A$89)+1)),"##0"),","),"")</f>
        <v>0</v>
      </c>
      <c r="AE152">
        <f t="array" ref="AE152">IFERROR(CONCATENATE((INDEX($A$7:$A$87,SMALL(IF($AF$7:$AF$87&lt;&gt;"",IF($AC$7:$AC$87&lt;&gt;"",ROW($AC$7:$AC$87)-MIN(ROW($AC$7:$AC$87))+1,""),""),ROW()-ROW(A$89)+1))),),"")</f>
        <v>0</v>
      </c>
      <c r="AI152">
        <f t="array" ref="AI152">IFERROR(CONCATENATE((INDEX($AL$7:$AL$87,SMALL(IF($AL$7:$AL$87&lt;&gt;"",IF($AI$7:$AI$87&lt;&gt;"",ROW($AI$7:$AI$87)-MIN(ROW($AI$7:$AI$87))+1,""),""),ROW()-ROW(A$89)+1)))," "),"")</f>
        <v>0</v>
      </c>
      <c r="AJ152">
        <f t="array" ref="AJ152">IFERROR(CONCATENATE(TEXT(INDEX($AI$7:$AI$87,SMALL(IF($AL$7:$AL$87&lt;&gt;"",IF($AI$7:$AI$87&lt;&gt;"",ROW($AI$7:$AI$87)-MIN(ROW($AI$7:$AI$87))+1,""),""),ROW()-ROW(A$89)+1)),"##0")," "),"")</f>
        <v>0</v>
      </c>
      <c r="AK152">
        <f t="array" ref="AK152">IFERROR(CONCATENATE((INDEX($A$7:$A$87,SMALL(IF($AL$7:$AL$87&lt;&gt;"",IF($AI$7:$AI$87&lt;&gt;"",ROW($AI$7:$AI$87)-MIN(ROW($AI$7:$AI$87))+1,""),""),ROW()-ROW(A$89)+1))),),"")</f>
        <v>0</v>
      </c>
    </row>
    <row r="153" spans="11:37">
      <c r="K153">
        <f t="array" ref="K153">IFERROR(CONCATENATE(TEXT(INDEX($K$7:$K$87,SMALL(IF($N$7:$N$87&lt;&gt;"",IF($K$7:$K$87&lt;&gt;"",ROW($K$7:$K$87)-MIN(ROW($K$7:$K$87))+1,""),""),ROW()-ROW(A$89)+1)),"##0"),","),"")</f>
        <v>0</v>
      </c>
      <c r="L153">
        <f t="array" ref="L153">IFERROR(CONCATENATE((INDEX($N$7:$N$87,SMALL(IF($N$7:$N$87&lt;&gt;"",IF($K$7:$K$87&lt;&gt;"",ROW($K$7:$K$87)-MIN(ROW($K$7:$K$87))+1,""),""),ROW()-ROW(A$89)+1))),","),"")</f>
        <v>0</v>
      </c>
      <c r="M153">
        <f t="array" ref="M153">IFERROR(CONCATENATE((INDEX($A$7:$A$87,SMALL(IF($N$7:$N$87&lt;&gt;"",IF($K$7:$K$87&lt;&gt;"",ROW($K$7:$K$87)-MIN(ROW($K$7:$K$87))+1,""),""),ROW()-ROW(A$89)+1))),),"")</f>
        <v>0</v>
      </c>
      <c r="Q153">
        <f t="array" ref="Q153">IFERROR(CONCATENATE((INDEX($T$7:$T$87,SMALL(IF($T$7:$T$87&lt;&gt;"",IF($Q$7:$Q$87&lt;&gt;"",ROW($Q$7:$Q$87)-MIN(ROW($Q$7:$Q$87))+1,""),""),ROW()-ROW(A$89)+1)))," "),"")</f>
        <v>0</v>
      </c>
      <c r="R153">
        <f t="array" ref="R153">IFERROR(CONCATENATE(TEXT(INDEX($Q$7:$Q$87,SMALL(IF($T$7:$T$87&lt;&gt;"",IF($Q$7:$Q$87&lt;&gt;"",ROW($Q$7:$Q$87)-MIN(ROW($Q$7:$Q$87))+1,""),""),ROW()-ROW(A$89)+1)),"##0")," "),"")</f>
        <v>0</v>
      </c>
      <c r="S153">
        <f t="array" ref="S153">IFERROR(CONCATENATE((INDEX($A$7:$A$87,SMALL(IF($T$7:$T$87&lt;&gt;"",IF($Q$7:$Q$87&lt;&gt;"",ROW($Q$7:$Q$87)-MIN(ROW($Q$7:$Q$87))+1,""),""),ROW()-ROW(A$89)+1))),),"")</f>
        <v>0</v>
      </c>
      <c r="W153">
        <f t="array" ref="W153">IFERROR(CONCATENATE((INDEX($Z$7:$Z$87,SMALL(IF($Z$7:$Z$87&lt;&gt;"",IF($W$7:$W$87&lt;&gt;"",ROW($W$7:$W$87)-MIN(ROW($W$7:$W$87))+1,""),""),ROW()-ROW(A$89)+1)))," "),"")</f>
        <v>0</v>
      </c>
      <c r="X153">
        <f t="array" ref="X153">IFERROR(CONCATENATE(TEXT(INDEX($W$7:$W$87,SMALL(IF($Z$7:$Z$87&lt;&gt;"",IF($W$7:$W$87&lt;&gt;"",ROW($W$7:$W$87)-MIN(ROW($W$7:$W$87))+1,""),""),ROW()-ROW(A$89)+1)),"##0")," "),"")</f>
        <v>0</v>
      </c>
      <c r="Y153">
        <f t="array" ref="Y153">IFERROR(CONCATENATE((INDEX($A$7:$A$87,SMALL(IF($Z$7:$Z$87&lt;&gt;"",IF($W$7:$W$87&lt;&gt;"",ROW($W$7:$W$87)-MIN(ROW($W$7:$W$87))+1,""),""),ROW()-ROW(A$89)+1))),),"")</f>
        <v>0</v>
      </c>
      <c r="AC153">
        <f t="array" ref="AC153">IFERROR(CONCATENATE((INDEX($AF$7:$AF$87,SMALL(IF($AF$7:$AF$87&lt;&gt;"",IF($AC$7:$AC$87&lt;&gt;"",ROW($AC$7:$AC$87)-MIN(ROW($AC$7:$AC$87))+1,""),""),ROW()-ROW(A$89)+1))),","),"")</f>
        <v>0</v>
      </c>
      <c r="AD153">
        <f t="array" ref="AD153">IFERROR(CONCATENATE(TEXT(INDEX($AC$7:$AC$87,SMALL(IF($AF$7:$AF$87&lt;&gt;"",IF($AC$7:$AC$87&lt;&gt;"",ROW($AC$7:$AC$87)-MIN(ROW($AC$7:$AC$87))+1,""),""),ROW()-ROW(A$89)+1)),"##0"),","),"")</f>
        <v>0</v>
      </c>
      <c r="AE153">
        <f t="array" ref="AE153">IFERROR(CONCATENATE((INDEX($A$7:$A$87,SMALL(IF($AF$7:$AF$87&lt;&gt;"",IF($AC$7:$AC$87&lt;&gt;"",ROW($AC$7:$AC$87)-MIN(ROW($AC$7:$AC$87))+1,""),""),ROW()-ROW(A$89)+1))),),"")</f>
        <v>0</v>
      </c>
      <c r="AI153">
        <f t="array" ref="AI153">IFERROR(CONCATENATE((INDEX($AL$7:$AL$87,SMALL(IF($AL$7:$AL$87&lt;&gt;"",IF($AI$7:$AI$87&lt;&gt;"",ROW($AI$7:$AI$87)-MIN(ROW($AI$7:$AI$87))+1,""),""),ROW()-ROW(A$89)+1)))," "),"")</f>
        <v>0</v>
      </c>
      <c r="AJ153">
        <f t="array" ref="AJ153">IFERROR(CONCATENATE(TEXT(INDEX($AI$7:$AI$87,SMALL(IF($AL$7:$AL$87&lt;&gt;"",IF($AI$7:$AI$87&lt;&gt;"",ROW($AI$7:$AI$87)-MIN(ROW($AI$7:$AI$87))+1,""),""),ROW()-ROW(A$89)+1)),"##0")," "),"")</f>
        <v>0</v>
      </c>
      <c r="AK153">
        <f t="array" ref="AK153">IFERROR(CONCATENATE((INDEX($A$7:$A$87,SMALL(IF($AL$7:$AL$87&lt;&gt;"",IF($AI$7:$AI$87&lt;&gt;"",ROW($AI$7:$AI$87)-MIN(ROW($AI$7:$AI$87))+1,""),""),ROW()-ROW(A$89)+1))),),"")</f>
        <v>0</v>
      </c>
    </row>
    <row r="154" spans="11:37">
      <c r="K154">
        <f t="array" ref="K154">IFERROR(CONCATENATE(TEXT(INDEX($K$7:$K$87,SMALL(IF($N$7:$N$87&lt;&gt;"",IF($K$7:$K$87&lt;&gt;"",ROW($K$7:$K$87)-MIN(ROW($K$7:$K$87))+1,""),""),ROW()-ROW(A$89)+1)),"##0"),","),"")</f>
        <v>0</v>
      </c>
      <c r="L154">
        <f t="array" ref="L154">IFERROR(CONCATENATE((INDEX($N$7:$N$87,SMALL(IF($N$7:$N$87&lt;&gt;"",IF($K$7:$K$87&lt;&gt;"",ROW($K$7:$K$87)-MIN(ROW($K$7:$K$87))+1,""),""),ROW()-ROW(A$89)+1))),","),"")</f>
        <v>0</v>
      </c>
      <c r="M154">
        <f t="array" ref="M154">IFERROR(CONCATENATE((INDEX($A$7:$A$87,SMALL(IF($N$7:$N$87&lt;&gt;"",IF($K$7:$K$87&lt;&gt;"",ROW($K$7:$K$87)-MIN(ROW($K$7:$K$87))+1,""),""),ROW()-ROW(A$89)+1))),),"")</f>
        <v>0</v>
      </c>
      <c r="Q154">
        <f t="array" ref="Q154">IFERROR(CONCATENATE((INDEX($T$7:$T$87,SMALL(IF($T$7:$T$87&lt;&gt;"",IF($Q$7:$Q$87&lt;&gt;"",ROW($Q$7:$Q$87)-MIN(ROW($Q$7:$Q$87))+1,""),""),ROW()-ROW(A$89)+1)))," "),"")</f>
        <v>0</v>
      </c>
      <c r="R154">
        <f t="array" ref="R154">IFERROR(CONCATENATE(TEXT(INDEX($Q$7:$Q$87,SMALL(IF($T$7:$T$87&lt;&gt;"",IF($Q$7:$Q$87&lt;&gt;"",ROW($Q$7:$Q$87)-MIN(ROW($Q$7:$Q$87))+1,""),""),ROW()-ROW(A$89)+1)),"##0")," "),"")</f>
        <v>0</v>
      </c>
      <c r="S154">
        <f t="array" ref="S154">IFERROR(CONCATENATE((INDEX($A$7:$A$87,SMALL(IF($T$7:$T$87&lt;&gt;"",IF($Q$7:$Q$87&lt;&gt;"",ROW($Q$7:$Q$87)-MIN(ROW($Q$7:$Q$87))+1,""),""),ROW()-ROW(A$89)+1))),),"")</f>
        <v>0</v>
      </c>
      <c r="W154">
        <f t="array" ref="W154">IFERROR(CONCATENATE((INDEX($Z$7:$Z$87,SMALL(IF($Z$7:$Z$87&lt;&gt;"",IF($W$7:$W$87&lt;&gt;"",ROW($W$7:$W$87)-MIN(ROW($W$7:$W$87))+1,""),""),ROW()-ROW(A$89)+1)))," "),"")</f>
        <v>0</v>
      </c>
      <c r="X154">
        <f t="array" ref="X154">IFERROR(CONCATENATE(TEXT(INDEX($W$7:$W$87,SMALL(IF($Z$7:$Z$87&lt;&gt;"",IF($W$7:$W$87&lt;&gt;"",ROW($W$7:$W$87)-MIN(ROW($W$7:$W$87))+1,""),""),ROW()-ROW(A$89)+1)),"##0")," "),"")</f>
        <v>0</v>
      </c>
      <c r="Y154">
        <f t="array" ref="Y154">IFERROR(CONCATENATE((INDEX($A$7:$A$87,SMALL(IF($Z$7:$Z$87&lt;&gt;"",IF($W$7:$W$87&lt;&gt;"",ROW($W$7:$W$87)-MIN(ROW($W$7:$W$87))+1,""),""),ROW()-ROW(A$89)+1))),),"")</f>
        <v>0</v>
      </c>
      <c r="AC154">
        <f t="array" ref="AC154">IFERROR(CONCATENATE((INDEX($AF$7:$AF$87,SMALL(IF($AF$7:$AF$87&lt;&gt;"",IF($AC$7:$AC$87&lt;&gt;"",ROW($AC$7:$AC$87)-MIN(ROW($AC$7:$AC$87))+1,""),""),ROW()-ROW(A$89)+1))),","),"")</f>
        <v>0</v>
      </c>
      <c r="AD154">
        <f t="array" ref="AD154">IFERROR(CONCATENATE(TEXT(INDEX($AC$7:$AC$87,SMALL(IF($AF$7:$AF$87&lt;&gt;"",IF($AC$7:$AC$87&lt;&gt;"",ROW($AC$7:$AC$87)-MIN(ROW($AC$7:$AC$87))+1,""),""),ROW()-ROW(A$89)+1)),"##0"),","),"")</f>
        <v>0</v>
      </c>
      <c r="AE154">
        <f t="array" ref="AE154">IFERROR(CONCATENATE((INDEX($A$7:$A$87,SMALL(IF($AF$7:$AF$87&lt;&gt;"",IF($AC$7:$AC$87&lt;&gt;"",ROW($AC$7:$AC$87)-MIN(ROW($AC$7:$AC$87))+1,""),""),ROW()-ROW(A$89)+1))),),"")</f>
        <v>0</v>
      </c>
      <c r="AI154">
        <f t="array" ref="AI154">IFERROR(CONCATENATE((INDEX($AL$7:$AL$87,SMALL(IF($AL$7:$AL$87&lt;&gt;"",IF($AI$7:$AI$87&lt;&gt;"",ROW($AI$7:$AI$87)-MIN(ROW($AI$7:$AI$87))+1,""),""),ROW()-ROW(A$89)+1)))," "),"")</f>
        <v>0</v>
      </c>
      <c r="AJ154">
        <f t="array" ref="AJ154">IFERROR(CONCATENATE(TEXT(INDEX($AI$7:$AI$87,SMALL(IF($AL$7:$AL$87&lt;&gt;"",IF($AI$7:$AI$87&lt;&gt;"",ROW($AI$7:$AI$87)-MIN(ROW($AI$7:$AI$87))+1,""),""),ROW()-ROW(A$89)+1)),"##0")," "),"")</f>
        <v>0</v>
      </c>
      <c r="AK154">
        <f t="array" ref="AK154">IFERROR(CONCATENATE((INDEX($A$7:$A$87,SMALL(IF($AL$7:$AL$87&lt;&gt;"",IF($AI$7:$AI$87&lt;&gt;"",ROW($AI$7:$AI$87)-MIN(ROW($AI$7:$AI$87))+1,""),""),ROW()-ROW(A$89)+1))),),"")</f>
        <v>0</v>
      </c>
    </row>
    <row r="155" spans="11:37">
      <c r="K155">
        <f t="array" ref="K155">IFERROR(CONCATENATE(TEXT(INDEX($K$7:$K$87,SMALL(IF($N$7:$N$87&lt;&gt;"",IF($K$7:$K$87&lt;&gt;"",ROW($K$7:$K$87)-MIN(ROW($K$7:$K$87))+1,""),""),ROW()-ROW(A$89)+1)),"##0"),","),"")</f>
        <v>0</v>
      </c>
      <c r="L155">
        <f t="array" ref="L155">IFERROR(CONCATENATE((INDEX($N$7:$N$87,SMALL(IF($N$7:$N$87&lt;&gt;"",IF($K$7:$K$87&lt;&gt;"",ROW($K$7:$K$87)-MIN(ROW($K$7:$K$87))+1,""),""),ROW()-ROW(A$89)+1))),","),"")</f>
        <v>0</v>
      </c>
      <c r="M155">
        <f t="array" ref="M155">IFERROR(CONCATENATE((INDEX($A$7:$A$87,SMALL(IF($N$7:$N$87&lt;&gt;"",IF($K$7:$K$87&lt;&gt;"",ROW($K$7:$K$87)-MIN(ROW($K$7:$K$87))+1,""),""),ROW()-ROW(A$89)+1))),),"")</f>
        <v>0</v>
      </c>
      <c r="Q155">
        <f t="array" ref="Q155">IFERROR(CONCATENATE((INDEX($T$7:$T$87,SMALL(IF($T$7:$T$87&lt;&gt;"",IF($Q$7:$Q$87&lt;&gt;"",ROW($Q$7:$Q$87)-MIN(ROW($Q$7:$Q$87))+1,""),""),ROW()-ROW(A$89)+1)))," "),"")</f>
        <v>0</v>
      </c>
      <c r="R155">
        <f t="array" ref="R155">IFERROR(CONCATENATE(TEXT(INDEX($Q$7:$Q$87,SMALL(IF($T$7:$T$87&lt;&gt;"",IF($Q$7:$Q$87&lt;&gt;"",ROW($Q$7:$Q$87)-MIN(ROW($Q$7:$Q$87))+1,""),""),ROW()-ROW(A$89)+1)),"##0")," "),"")</f>
        <v>0</v>
      </c>
      <c r="S155">
        <f t="array" ref="S155">IFERROR(CONCATENATE((INDEX($A$7:$A$87,SMALL(IF($T$7:$T$87&lt;&gt;"",IF($Q$7:$Q$87&lt;&gt;"",ROW($Q$7:$Q$87)-MIN(ROW($Q$7:$Q$87))+1,""),""),ROW()-ROW(A$89)+1))),),"")</f>
        <v>0</v>
      </c>
      <c r="W155">
        <f t="array" ref="W155">IFERROR(CONCATENATE((INDEX($Z$7:$Z$87,SMALL(IF($Z$7:$Z$87&lt;&gt;"",IF($W$7:$W$87&lt;&gt;"",ROW($W$7:$W$87)-MIN(ROW($W$7:$W$87))+1,""),""),ROW()-ROW(A$89)+1)))," "),"")</f>
        <v>0</v>
      </c>
      <c r="X155">
        <f t="array" ref="X155">IFERROR(CONCATENATE(TEXT(INDEX($W$7:$W$87,SMALL(IF($Z$7:$Z$87&lt;&gt;"",IF($W$7:$W$87&lt;&gt;"",ROW($W$7:$W$87)-MIN(ROW($W$7:$W$87))+1,""),""),ROW()-ROW(A$89)+1)),"##0")," "),"")</f>
        <v>0</v>
      </c>
      <c r="Y155">
        <f t="array" ref="Y155">IFERROR(CONCATENATE((INDEX($A$7:$A$87,SMALL(IF($Z$7:$Z$87&lt;&gt;"",IF($W$7:$W$87&lt;&gt;"",ROW($W$7:$W$87)-MIN(ROW($W$7:$W$87))+1,""),""),ROW()-ROW(A$89)+1))),),"")</f>
        <v>0</v>
      </c>
      <c r="AC155">
        <f t="array" ref="AC155">IFERROR(CONCATENATE((INDEX($AF$7:$AF$87,SMALL(IF($AF$7:$AF$87&lt;&gt;"",IF($AC$7:$AC$87&lt;&gt;"",ROW($AC$7:$AC$87)-MIN(ROW($AC$7:$AC$87))+1,""),""),ROW()-ROW(A$89)+1))),","),"")</f>
        <v>0</v>
      </c>
      <c r="AD155">
        <f t="array" ref="AD155">IFERROR(CONCATENATE(TEXT(INDEX($AC$7:$AC$87,SMALL(IF($AF$7:$AF$87&lt;&gt;"",IF($AC$7:$AC$87&lt;&gt;"",ROW($AC$7:$AC$87)-MIN(ROW($AC$7:$AC$87))+1,""),""),ROW()-ROW(A$89)+1)),"##0"),","),"")</f>
        <v>0</v>
      </c>
      <c r="AE155">
        <f t="array" ref="AE155">IFERROR(CONCATENATE((INDEX($A$7:$A$87,SMALL(IF($AF$7:$AF$87&lt;&gt;"",IF($AC$7:$AC$87&lt;&gt;"",ROW($AC$7:$AC$87)-MIN(ROW($AC$7:$AC$87))+1,""),""),ROW()-ROW(A$89)+1))),),"")</f>
        <v>0</v>
      </c>
      <c r="AI155">
        <f t="array" ref="AI155">IFERROR(CONCATENATE((INDEX($AL$7:$AL$87,SMALL(IF($AL$7:$AL$87&lt;&gt;"",IF($AI$7:$AI$87&lt;&gt;"",ROW($AI$7:$AI$87)-MIN(ROW($AI$7:$AI$87))+1,""),""),ROW()-ROW(A$89)+1)))," "),"")</f>
        <v>0</v>
      </c>
      <c r="AJ155">
        <f t="array" ref="AJ155">IFERROR(CONCATENATE(TEXT(INDEX($AI$7:$AI$87,SMALL(IF($AL$7:$AL$87&lt;&gt;"",IF($AI$7:$AI$87&lt;&gt;"",ROW($AI$7:$AI$87)-MIN(ROW($AI$7:$AI$87))+1,""),""),ROW()-ROW(A$89)+1)),"##0")," "),"")</f>
        <v>0</v>
      </c>
      <c r="AK155">
        <f t="array" ref="AK155">IFERROR(CONCATENATE((INDEX($A$7:$A$87,SMALL(IF($AL$7:$AL$87&lt;&gt;"",IF($AI$7:$AI$87&lt;&gt;"",ROW($AI$7:$AI$87)-MIN(ROW($AI$7:$AI$87))+1,""),""),ROW()-ROW(A$89)+1))),),"")</f>
        <v>0</v>
      </c>
    </row>
    <row r="156" spans="11:37">
      <c r="K156">
        <f t="array" ref="K156">IFERROR(CONCATENATE(TEXT(INDEX($K$7:$K$87,SMALL(IF($N$7:$N$87&lt;&gt;"",IF($K$7:$K$87&lt;&gt;"",ROW($K$7:$K$87)-MIN(ROW($K$7:$K$87))+1,""),""),ROW()-ROW(A$89)+1)),"##0"),","),"")</f>
        <v>0</v>
      </c>
      <c r="L156">
        <f t="array" ref="L156">IFERROR(CONCATENATE((INDEX($N$7:$N$87,SMALL(IF($N$7:$N$87&lt;&gt;"",IF($K$7:$K$87&lt;&gt;"",ROW($K$7:$K$87)-MIN(ROW($K$7:$K$87))+1,""),""),ROW()-ROW(A$89)+1))),","),"")</f>
        <v>0</v>
      </c>
      <c r="M156">
        <f t="array" ref="M156">IFERROR(CONCATENATE((INDEX($A$7:$A$87,SMALL(IF($N$7:$N$87&lt;&gt;"",IF($K$7:$K$87&lt;&gt;"",ROW($K$7:$K$87)-MIN(ROW($K$7:$K$87))+1,""),""),ROW()-ROW(A$89)+1))),),"")</f>
        <v>0</v>
      </c>
      <c r="Q156">
        <f t="array" ref="Q156">IFERROR(CONCATENATE((INDEX($T$7:$T$87,SMALL(IF($T$7:$T$87&lt;&gt;"",IF($Q$7:$Q$87&lt;&gt;"",ROW($Q$7:$Q$87)-MIN(ROW($Q$7:$Q$87))+1,""),""),ROW()-ROW(A$89)+1)))," "),"")</f>
        <v>0</v>
      </c>
      <c r="R156">
        <f t="array" ref="R156">IFERROR(CONCATENATE(TEXT(INDEX($Q$7:$Q$87,SMALL(IF($T$7:$T$87&lt;&gt;"",IF($Q$7:$Q$87&lt;&gt;"",ROW($Q$7:$Q$87)-MIN(ROW($Q$7:$Q$87))+1,""),""),ROW()-ROW(A$89)+1)),"##0")," "),"")</f>
        <v>0</v>
      </c>
      <c r="S156">
        <f t="array" ref="S156">IFERROR(CONCATENATE((INDEX($A$7:$A$87,SMALL(IF($T$7:$T$87&lt;&gt;"",IF($Q$7:$Q$87&lt;&gt;"",ROW($Q$7:$Q$87)-MIN(ROW($Q$7:$Q$87))+1,""),""),ROW()-ROW(A$89)+1))),),"")</f>
        <v>0</v>
      </c>
      <c r="W156">
        <f t="array" ref="W156">IFERROR(CONCATENATE((INDEX($Z$7:$Z$87,SMALL(IF($Z$7:$Z$87&lt;&gt;"",IF($W$7:$W$87&lt;&gt;"",ROW($W$7:$W$87)-MIN(ROW($W$7:$W$87))+1,""),""),ROW()-ROW(A$89)+1)))," "),"")</f>
        <v>0</v>
      </c>
      <c r="X156">
        <f t="array" ref="X156">IFERROR(CONCATENATE(TEXT(INDEX($W$7:$W$87,SMALL(IF($Z$7:$Z$87&lt;&gt;"",IF($W$7:$W$87&lt;&gt;"",ROW($W$7:$W$87)-MIN(ROW($W$7:$W$87))+1,""),""),ROW()-ROW(A$89)+1)),"##0")," "),"")</f>
        <v>0</v>
      </c>
      <c r="Y156">
        <f t="array" ref="Y156">IFERROR(CONCATENATE((INDEX($A$7:$A$87,SMALL(IF($Z$7:$Z$87&lt;&gt;"",IF($W$7:$W$87&lt;&gt;"",ROW($W$7:$W$87)-MIN(ROW($W$7:$W$87))+1,""),""),ROW()-ROW(A$89)+1))),),"")</f>
        <v>0</v>
      </c>
      <c r="AC156">
        <f t="array" ref="AC156">IFERROR(CONCATENATE((INDEX($AF$7:$AF$87,SMALL(IF($AF$7:$AF$87&lt;&gt;"",IF($AC$7:$AC$87&lt;&gt;"",ROW($AC$7:$AC$87)-MIN(ROW($AC$7:$AC$87))+1,""),""),ROW()-ROW(A$89)+1))),","),"")</f>
        <v>0</v>
      </c>
      <c r="AD156">
        <f t="array" ref="AD156">IFERROR(CONCATENATE(TEXT(INDEX($AC$7:$AC$87,SMALL(IF($AF$7:$AF$87&lt;&gt;"",IF($AC$7:$AC$87&lt;&gt;"",ROW($AC$7:$AC$87)-MIN(ROW($AC$7:$AC$87))+1,""),""),ROW()-ROW(A$89)+1)),"##0"),","),"")</f>
        <v>0</v>
      </c>
      <c r="AE156">
        <f t="array" ref="AE156">IFERROR(CONCATENATE((INDEX($A$7:$A$87,SMALL(IF($AF$7:$AF$87&lt;&gt;"",IF($AC$7:$AC$87&lt;&gt;"",ROW($AC$7:$AC$87)-MIN(ROW($AC$7:$AC$87))+1,""),""),ROW()-ROW(A$89)+1))),),"")</f>
        <v>0</v>
      </c>
      <c r="AI156">
        <f t="array" ref="AI156">IFERROR(CONCATENATE((INDEX($AL$7:$AL$87,SMALL(IF($AL$7:$AL$87&lt;&gt;"",IF($AI$7:$AI$87&lt;&gt;"",ROW($AI$7:$AI$87)-MIN(ROW($AI$7:$AI$87))+1,""),""),ROW()-ROW(A$89)+1)))," "),"")</f>
        <v>0</v>
      </c>
      <c r="AJ156">
        <f t="array" ref="AJ156">IFERROR(CONCATENATE(TEXT(INDEX($AI$7:$AI$87,SMALL(IF($AL$7:$AL$87&lt;&gt;"",IF($AI$7:$AI$87&lt;&gt;"",ROW($AI$7:$AI$87)-MIN(ROW($AI$7:$AI$87))+1,""),""),ROW()-ROW(A$89)+1)),"##0")," "),"")</f>
        <v>0</v>
      </c>
      <c r="AK156">
        <f t="array" ref="AK156">IFERROR(CONCATENATE((INDEX($A$7:$A$87,SMALL(IF($AL$7:$AL$87&lt;&gt;"",IF($AI$7:$AI$87&lt;&gt;"",ROW($AI$7:$AI$87)-MIN(ROW($AI$7:$AI$87))+1,""),""),ROW()-ROW(A$89)+1))),),"")</f>
        <v>0</v>
      </c>
    </row>
    <row r="157" spans="11:37">
      <c r="K157">
        <f t="array" ref="K157">IFERROR(CONCATENATE(TEXT(INDEX($K$7:$K$87,SMALL(IF($N$7:$N$87&lt;&gt;"",IF($K$7:$K$87&lt;&gt;"",ROW($K$7:$K$87)-MIN(ROW($K$7:$K$87))+1,""),""),ROW()-ROW(A$89)+1)),"##0"),","),"")</f>
        <v>0</v>
      </c>
      <c r="L157">
        <f t="array" ref="L157">IFERROR(CONCATENATE((INDEX($N$7:$N$87,SMALL(IF($N$7:$N$87&lt;&gt;"",IF($K$7:$K$87&lt;&gt;"",ROW($K$7:$K$87)-MIN(ROW($K$7:$K$87))+1,""),""),ROW()-ROW(A$89)+1))),","),"")</f>
        <v>0</v>
      </c>
      <c r="M157">
        <f t="array" ref="M157">IFERROR(CONCATENATE((INDEX($A$7:$A$87,SMALL(IF($N$7:$N$87&lt;&gt;"",IF($K$7:$K$87&lt;&gt;"",ROW($K$7:$K$87)-MIN(ROW($K$7:$K$87))+1,""),""),ROW()-ROW(A$89)+1))),),"")</f>
        <v>0</v>
      </c>
      <c r="Q157">
        <f t="array" ref="Q157">IFERROR(CONCATENATE((INDEX($T$7:$T$87,SMALL(IF($T$7:$T$87&lt;&gt;"",IF($Q$7:$Q$87&lt;&gt;"",ROW($Q$7:$Q$87)-MIN(ROW($Q$7:$Q$87))+1,""),""),ROW()-ROW(A$89)+1)))," "),"")</f>
        <v>0</v>
      </c>
      <c r="R157">
        <f t="array" ref="R157">IFERROR(CONCATENATE(TEXT(INDEX($Q$7:$Q$87,SMALL(IF($T$7:$T$87&lt;&gt;"",IF($Q$7:$Q$87&lt;&gt;"",ROW($Q$7:$Q$87)-MIN(ROW($Q$7:$Q$87))+1,""),""),ROW()-ROW(A$89)+1)),"##0")," "),"")</f>
        <v>0</v>
      </c>
      <c r="S157">
        <f t="array" ref="S157">IFERROR(CONCATENATE((INDEX($A$7:$A$87,SMALL(IF($T$7:$T$87&lt;&gt;"",IF($Q$7:$Q$87&lt;&gt;"",ROW($Q$7:$Q$87)-MIN(ROW($Q$7:$Q$87))+1,""),""),ROW()-ROW(A$89)+1))),),"")</f>
        <v>0</v>
      </c>
      <c r="W157">
        <f t="array" ref="W157">IFERROR(CONCATENATE((INDEX($Z$7:$Z$87,SMALL(IF($Z$7:$Z$87&lt;&gt;"",IF($W$7:$W$87&lt;&gt;"",ROW($W$7:$W$87)-MIN(ROW($W$7:$W$87))+1,""),""),ROW()-ROW(A$89)+1)))," "),"")</f>
        <v>0</v>
      </c>
      <c r="X157">
        <f t="array" ref="X157">IFERROR(CONCATENATE(TEXT(INDEX($W$7:$W$87,SMALL(IF($Z$7:$Z$87&lt;&gt;"",IF($W$7:$W$87&lt;&gt;"",ROW($W$7:$W$87)-MIN(ROW($W$7:$W$87))+1,""),""),ROW()-ROW(A$89)+1)),"##0")," "),"")</f>
        <v>0</v>
      </c>
      <c r="Y157">
        <f t="array" ref="Y157">IFERROR(CONCATENATE((INDEX($A$7:$A$87,SMALL(IF($Z$7:$Z$87&lt;&gt;"",IF($W$7:$W$87&lt;&gt;"",ROW($W$7:$W$87)-MIN(ROW($W$7:$W$87))+1,""),""),ROW()-ROW(A$89)+1))),),"")</f>
        <v>0</v>
      </c>
      <c r="AC157">
        <f t="array" ref="AC157">IFERROR(CONCATENATE((INDEX($AF$7:$AF$87,SMALL(IF($AF$7:$AF$87&lt;&gt;"",IF($AC$7:$AC$87&lt;&gt;"",ROW($AC$7:$AC$87)-MIN(ROW($AC$7:$AC$87))+1,""),""),ROW()-ROW(A$89)+1))),","),"")</f>
        <v>0</v>
      </c>
      <c r="AD157">
        <f t="array" ref="AD157">IFERROR(CONCATENATE(TEXT(INDEX($AC$7:$AC$87,SMALL(IF($AF$7:$AF$87&lt;&gt;"",IF($AC$7:$AC$87&lt;&gt;"",ROW($AC$7:$AC$87)-MIN(ROW($AC$7:$AC$87))+1,""),""),ROW()-ROW(A$89)+1)),"##0"),","),"")</f>
        <v>0</v>
      </c>
      <c r="AE157">
        <f t="array" ref="AE157">IFERROR(CONCATENATE((INDEX($A$7:$A$87,SMALL(IF($AF$7:$AF$87&lt;&gt;"",IF($AC$7:$AC$87&lt;&gt;"",ROW($AC$7:$AC$87)-MIN(ROW($AC$7:$AC$87))+1,""),""),ROW()-ROW(A$89)+1))),),"")</f>
        <v>0</v>
      </c>
      <c r="AI157">
        <f t="array" ref="AI157">IFERROR(CONCATENATE((INDEX($AL$7:$AL$87,SMALL(IF($AL$7:$AL$87&lt;&gt;"",IF($AI$7:$AI$87&lt;&gt;"",ROW($AI$7:$AI$87)-MIN(ROW($AI$7:$AI$87))+1,""),""),ROW()-ROW(A$89)+1)))," "),"")</f>
        <v>0</v>
      </c>
      <c r="AJ157">
        <f t="array" ref="AJ157">IFERROR(CONCATENATE(TEXT(INDEX($AI$7:$AI$87,SMALL(IF($AL$7:$AL$87&lt;&gt;"",IF($AI$7:$AI$87&lt;&gt;"",ROW($AI$7:$AI$87)-MIN(ROW($AI$7:$AI$87))+1,""),""),ROW()-ROW(A$89)+1)),"##0")," "),"")</f>
        <v>0</v>
      </c>
      <c r="AK157">
        <f t="array" ref="AK157">IFERROR(CONCATENATE((INDEX($A$7:$A$87,SMALL(IF($AL$7:$AL$87&lt;&gt;"",IF($AI$7:$AI$87&lt;&gt;"",ROW($AI$7:$AI$87)-MIN(ROW($AI$7:$AI$87))+1,""),""),ROW()-ROW(A$89)+1))),),"")</f>
        <v>0</v>
      </c>
    </row>
    <row r="158" spans="11:37">
      <c r="K158">
        <f t="array" ref="K158">IFERROR(CONCATENATE(TEXT(INDEX($K$7:$K$87,SMALL(IF($N$7:$N$87&lt;&gt;"",IF($K$7:$K$87&lt;&gt;"",ROW($K$7:$K$87)-MIN(ROW($K$7:$K$87))+1,""),""),ROW()-ROW(A$89)+1)),"##0"),","),"")</f>
        <v>0</v>
      </c>
      <c r="L158">
        <f t="array" ref="L158">IFERROR(CONCATENATE((INDEX($N$7:$N$87,SMALL(IF($N$7:$N$87&lt;&gt;"",IF($K$7:$K$87&lt;&gt;"",ROW($K$7:$K$87)-MIN(ROW($K$7:$K$87))+1,""),""),ROW()-ROW(A$89)+1))),","),"")</f>
        <v>0</v>
      </c>
      <c r="M158">
        <f t="array" ref="M158">IFERROR(CONCATENATE((INDEX($A$7:$A$87,SMALL(IF($N$7:$N$87&lt;&gt;"",IF($K$7:$K$87&lt;&gt;"",ROW($K$7:$K$87)-MIN(ROW($K$7:$K$87))+1,""),""),ROW()-ROW(A$89)+1))),),"")</f>
        <v>0</v>
      </c>
      <c r="Q158">
        <f t="array" ref="Q158">IFERROR(CONCATENATE((INDEX($T$7:$T$87,SMALL(IF($T$7:$T$87&lt;&gt;"",IF($Q$7:$Q$87&lt;&gt;"",ROW($Q$7:$Q$87)-MIN(ROW($Q$7:$Q$87))+1,""),""),ROW()-ROW(A$89)+1)))," "),"")</f>
        <v>0</v>
      </c>
      <c r="R158">
        <f t="array" ref="R158">IFERROR(CONCATENATE(TEXT(INDEX($Q$7:$Q$87,SMALL(IF($T$7:$T$87&lt;&gt;"",IF($Q$7:$Q$87&lt;&gt;"",ROW($Q$7:$Q$87)-MIN(ROW($Q$7:$Q$87))+1,""),""),ROW()-ROW(A$89)+1)),"##0")," "),"")</f>
        <v>0</v>
      </c>
      <c r="S158">
        <f t="array" ref="S158">IFERROR(CONCATENATE((INDEX($A$7:$A$87,SMALL(IF($T$7:$T$87&lt;&gt;"",IF($Q$7:$Q$87&lt;&gt;"",ROW($Q$7:$Q$87)-MIN(ROW($Q$7:$Q$87))+1,""),""),ROW()-ROW(A$89)+1))),),"")</f>
        <v>0</v>
      </c>
      <c r="W158">
        <f t="array" ref="W158">IFERROR(CONCATENATE((INDEX($Z$7:$Z$87,SMALL(IF($Z$7:$Z$87&lt;&gt;"",IF($W$7:$W$87&lt;&gt;"",ROW($W$7:$W$87)-MIN(ROW($W$7:$W$87))+1,""),""),ROW()-ROW(A$89)+1)))," "),"")</f>
        <v>0</v>
      </c>
      <c r="X158">
        <f t="array" ref="X158">IFERROR(CONCATENATE(TEXT(INDEX($W$7:$W$87,SMALL(IF($Z$7:$Z$87&lt;&gt;"",IF($W$7:$W$87&lt;&gt;"",ROW($W$7:$W$87)-MIN(ROW($W$7:$W$87))+1,""),""),ROW()-ROW(A$89)+1)),"##0")," "),"")</f>
        <v>0</v>
      </c>
      <c r="Y158">
        <f t="array" ref="Y158">IFERROR(CONCATENATE((INDEX($A$7:$A$87,SMALL(IF($Z$7:$Z$87&lt;&gt;"",IF($W$7:$W$87&lt;&gt;"",ROW($W$7:$W$87)-MIN(ROW($W$7:$W$87))+1,""),""),ROW()-ROW(A$89)+1))),),"")</f>
        <v>0</v>
      </c>
      <c r="AC158">
        <f t="array" ref="AC158">IFERROR(CONCATENATE((INDEX($AF$7:$AF$87,SMALL(IF($AF$7:$AF$87&lt;&gt;"",IF($AC$7:$AC$87&lt;&gt;"",ROW($AC$7:$AC$87)-MIN(ROW($AC$7:$AC$87))+1,""),""),ROW()-ROW(A$89)+1))),","),"")</f>
        <v>0</v>
      </c>
      <c r="AD158">
        <f t="array" ref="AD158">IFERROR(CONCATENATE(TEXT(INDEX($AC$7:$AC$87,SMALL(IF($AF$7:$AF$87&lt;&gt;"",IF($AC$7:$AC$87&lt;&gt;"",ROW($AC$7:$AC$87)-MIN(ROW($AC$7:$AC$87))+1,""),""),ROW()-ROW(A$89)+1)),"##0"),","),"")</f>
        <v>0</v>
      </c>
      <c r="AE158">
        <f t="array" ref="AE158">IFERROR(CONCATENATE((INDEX($A$7:$A$87,SMALL(IF($AF$7:$AF$87&lt;&gt;"",IF($AC$7:$AC$87&lt;&gt;"",ROW($AC$7:$AC$87)-MIN(ROW($AC$7:$AC$87))+1,""),""),ROW()-ROW(A$89)+1))),),"")</f>
        <v>0</v>
      </c>
      <c r="AI158">
        <f t="array" ref="AI158">IFERROR(CONCATENATE((INDEX($AL$7:$AL$87,SMALL(IF($AL$7:$AL$87&lt;&gt;"",IF($AI$7:$AI$87&lt;&gt;"",ROW($AI$7:$AI$87)-MIN(ROW($AI$7:$AI$87))+1,""),""),ROW()-ROW(A$89)+1)))," "),"")</f>
        <v>0</v>
      </c>
      <c r="AJ158">
        <f t="array" ref="AJ158">IFERROR(CONCATENATE(TEXT(INDEX($AI$7:$AI$87,SMALL(IF($AL$7:$AL$87&lt;&gt;"",IF($AI$7:$AI$87&lt;&gt;"",ROW($AI$7:$AI$87)-MIN(ROW($AI$7:$AI$87))+1,""),""),ROW()-ROW(A$89)+1)),"##0")," "),"")</f>
        <v>0</v>
      </c>
      <c r="AK158">
        <f t="array" ref="AK158">IFERROR(CONCATENATE((INDEX($A$7:$A$87,SMALL(IF($AL$7:$AL$87&lt;&gt;"",IF($AI$7:$AI$87&lt;&gt;"",ROW($AI$7:$AI$87)-MIN(ROW($AI$7:$AI$87))+1,""),""),ROW()-ROW(A$89)+1))),),"")</f>
        <v>0</v>
      </c>
    </row>
    <row r="159" spans="11:37">
      <c r="K159">
        <f t="array" ref="K159">IFERROR(CONCATENATE(TEXT(INDEX($K$7:$K$87,SMALL(IF($N$7:$N$87&lt;&gt;"",IF($K$7:$K$87&lt;&gt;"",ROW($K$7:$K$87)-MIN(ROW($K$7:$K$87))+1,""),""),ROW()-ROW(A$89)+1)),"##0"),","),"")</f>
        <v>0</v>
      </c>
      <c r="L159">
        <f t="array" ref="L159">IFERROR(CONCATENATE((INDEX($N$7:$N$87,SMALL(IF($N$7:$N$87&lt;&gt;"",IF($K$7:$K$87&lt;&gt;"",ROW($K$7:$K$87)-MIN(ROW($K$7:$K$87))+1,""),""),ROW()-ROW(A$89)+1))),","),"")</f>
        <v>0</v>
      </c>
      <c r="M159">
        <f t="array" ref="M159">IFERROR(CONCATENATE((INDEX($A$7:$A$87,SMALL(IF($N$7:$N$87&lt;&gt;"",IF($K$7:$K$87&lt;&gt;"",ROW($K$7:$K$87)-MIN(ROW($K$7:$K$87))+1,""),""),ROW()-ROW(A$89)+1))),),"")</f>
        <v>0</v>
      </c>
      <c r="Q159">
        <f t="array" ref="Q159">IFERROR(CONCATENATE((INDEX($T$7:$T$87,SMALL(IF($T$7:$T$87&lt;&gt;"",IF($Q$7:$Q$87&lt;&gt;"",ROW($Q$7:$Q$87)-MIN(ROW($Q$7:$Q$87))+1,""),""),ROW()-ROW(A$89)+1)))," "),"")</f>
        <v>0</v>
      </c>
      <c r="R159">
        <f t="array" ref="R159">IFERROR(CONCATENATE(TEXT(INDEX($Q$7:$Q$87,SMALL(IF($T$7:$T$87&lt;&gt;"",IF($Q$7:$Q$87&lt;&gt;"",ROW($Q$7:$Q$87)-MIN(ROW($Q$7:$Q$87))+1,""),""),ROW()-ROW(A$89)+1)),"##0")," "),"")</f>
        <v>0</v>
      </c>
      <c r="S159">
        <f t="array" ref="S159">IFERROR(CONCATENATE((INDEX($A$7:$A$87,SMALL(IF($T$7:$T$87&lt;&gt;"",IF($Q$7:$Q$87&lt;&gt;"",ROW($Q$7:$Q$87)-MIN(ROW($Q$7:$Q$87))+1,""),""),ROW()-ROW(A$89)+1))),),"")</f>
        <v>0</v>
      </c>
      <c r="W159">
        <f t="array" ref="W159">IFERROR(CONCATENATE((INDEX($Z$7:$Z$87,SMALL(IF($Z$7:$Z$87&lt;&gt;"",IF($W$7:$W$87&lt;&gt;"",ROW($W$7:$W$87)-MIN(ROW($W$7:$W$87))+1,""),""),ROW()-ROW(A$89)+1)))," "),"")</f>
        <v>0</v>
      </c>
      <c r="X159">
        <f t="array" ref="X159">IFERROR(CONCATENATE(TEXT(INDEX($W$7:$W$87,SMALL(IF($Z$7:$Z$87&lt;&gt;"",IF($W$7:$W$87&lt;&gt;"",ROW($W$7:$W$87)-MIN(ROW($W$7:$W$87))+1,""),""),ROW()-ROW(A$89)+1)),"##0")," "),"")</f>
        <v>0</v>
      </c>
      <c r="Y159">
        <f t="array" ref="Y159">IFERROR(CONCATENATE((INDEX($A$7:$A$87,SMALL(IF($Z$7:$Z$87&lt;&gt;"",IF($W$7:$W$87&lt;&gt;"",ROW($W$7:$W$87)-MIN(ROW($W$7:$W$87))+1,""),""),ROW()-ROW(A$89)+1))),),"")</f>
        <v>0</v>
      </c>
      <c r="AC159">
        <f t="array" ref="AC159">IFERROR(CONCATENATE((INDEX($AF$7:$AF$87,SMALL(IF($AF$7:$AF$87&lt;&gt;"",IF($AC$7:$AC$87&lt;&gt;"",ROW($AC$7:$AC$87)-MIN(ROW($AC$7:$AC$87))+1,""),""),ROW()-ROW(A$89)+1))),","),"")</f>
        <v>0</v>
      </c>
      <c r="AD159">
        <f t="array" ref="AD159">IFERROR(CONCATENATE(TEXT(INDEX($AC$7:$AC$87,SMALL(IF($AF$7:$AF$87&lt;&gt;"",IF($AC$7:$AC$87&lt;&gt;"",ROW($AC$7:$AC$87)-MIN(ROW($AC$7:$AC$87))+1,""),""),ROW()-ROW(A$89)+1)),"##0"),","),"")</f>
        <v>0</v>
      </c>
      <c r="AE159">
        <f t="array" ref="AE159">IFERROR(CONCATENATE((INDEX($A$7:$A$87,SMALL(IF($AF$7:$AF$87&lt;&gt;"",IF($AC$7:$AC$87&lt;&gt;"",ROW($AC$7:$AC$87)-MIN(ROW($AC$7:$AC$87))+1,""),""),ROW()-ROW(A$89)+1))),),"")</f>
        <v>0</v>
      </c>
      <c r="AI159">
        <f t="array" ref="AI159">IFERROR(CONCATENATE((INDEX($AL$7:$AL$87,SMALL(IF($AL$7:$AL$87&lt;&gt;"",IF($AI$7:$AI$87&lt;&gt;"",ROW($AI$7:$AI$87)-MIN(ROW($AI$7:$AI$87))+1,""),""),ROW()-ROW(A$89)+1)))," "),"")</f>
        <v>0</v>
      </c>
      <c r="AJ159">
        <f t="array" ref="AJ159">IFERROR(CONCATENATE(TEXT(INDEX($AI$7:$AI$87,SMALL(IF($AL$7:$AL$87&lt;&gt;"",IF($AI$7:$AI$87&lt;&gt;"",ROW($AI$7:$AI$87)-MIN(ROW($AI$7:$AI$87))+1,""),""),ROW()-ROW(A$89)+1)),"##0")," "),"")</f>
        <v>0</v>
      </c>
      <c r="AK159">
        <f t="array" ref="AK159">IFERROR(CONCATENATE((INDEX($A$7:$A$87,SMALL(IF($AL$7:$AL$87&lt;&gt;"",IF($AI$7:$AI$87&lt;&gt;"",ROW($AI$7:$AI$87)-MIN(ROW($AI$7:$AI$87))+1,""),""),ROW()-ROW(A$89)+1))),),"")</f>
        <v>0</v>
      </c>
    </row>
    <row r="160" spans="11:37">
      <c r="K160">
        <f t="array" ref="K160">IFERROR(CONCATENATE(TEXT(INDEX($K$7:$K$87,SMALL(IF($N$7:$N$87&lt;&gt;"",IF($K$7:$K$87&lt;&gt;"",ROW($K$7:$K$87)-MIN(ROW($K$7:$K$87))+1,""),""),ROW()-ROW(A$89)+1)),"##0"),","),"")</f>
        <v>0</v>
      </c>
      <c r="L160">
        <f t="array" ref="L160">IFERROR(CONCATENATE((INDEX($N$7:$N$87,SMALL(IF($N$7:$N$87&lt;&gt;"",IF($K$7:$K$87&lt;&gt;"",ROW($K$7:$K$87)-MIN(ROW($K$7:$K$87))+1,""),""),ROW()-ROW(A$89)+1))),","),"")</f>
        <v>0</v>
      </c>
      <c r="M160">
        <f t="array" ref="M160">IFERROR(CONCATENATE((INDEX($A$7:$A$87,SMALL(IF($N$7:$N$87&lt;&gt;"",IF($K$7:$K$87&lt;&gt;"",ROW($K$7:$K$87)-MIN(ROW($K$7:$K$87))+1,""),""),ROW()-ROW(A$89)+1))),),"")</f>
        <v>0</v>
      </c>
      <c r="Q160">
        <f t="array" ref="Q160">IFERROR(CONCATENATE((INDEX($T$7:$T$87,SMALL(IF($T$7:$T$87&lt;&gt;"",IF($Q$7:$Q$87&lt;&gt;"",ROW($Q$7:$Q$87)-MIN(ROW($Q$7:$Q$87))+1,""),""),ROW()-ROW(A$89)+1)))," "),"")</f>
        <v>0</v>
      </c>
      <c r="R160">
        <f t="array" ref="R160">IFERROR(CONCATENATE(TEXT(INDEX($Q$7:$Q$87,SMALL(IF($T$7:$T$87&lt;&gt;"",IF($Q$7:$Q$87&lt;&gt;"",ROW($Q$7:$Q$87)-MIN(ROW($Q$7:$Q$87))+1,""),""),ROW()-ROW(A$89)+1)),"##0")," "),"")</f>
        <v>0</v>
      </c>
      <c r="S160">
        <f t="array" ref="S160">IFERROR(CONCATENATE((INDEX($A$7:$A$87,SMALL(IF($T$7:$T$87&lt;&gt;"",IF($Q$7:$Q$87&lt;&gt;"",ROW($Q$7:$Q$87)-MIN(ROW($Q$7:$Q$87))+1,""),""),ROW()-ROW(A$89)+1))),),"")</f>
        <v>0</v>
      </c>
      <c r="W160">
        <f t="array" ref="W160">IFERROR(CONCATENATE((INDEX($Z$7:$Z$87,SMALL(IF($Z$7:$Z$87&lt;&gt;"",IF($W$7:$W$87&lt;&gt;"",ROW($W$7:$W$87)-MIN(ROW($W$7:$W$87))+1,""),""),ROW()-ROW(A$89)+1)))," "),"")</f>
        <v>0</v>
      </c>
      <c r="X160">
        <f t="array" ref="X160">IFERROR(CONCATENATE(TEXT(INDEX($W$7:$W$87,SMALL(IF($Z$7:$Z$87&lt;&gt;"",IF($W$7:$W$87&lt;&gt;"",ROW($W$7:$W$87)-MIN(ROW($W$7:$W$87))+1,""),""),ROW()-ROW(A$89)+1)),"##0")," "),"")</f>
        <v>0</v>
      </c>
      <c r="Y160">
        <f t="array" ref="Y160">IFERROR(CONCATENATE((INDEX($A$7:$A$87,SMALL(IF($Z$7:$Z$87&lt;&gt;"",IF($W$7:$W$87&lt;&gt;"",ROW($W$7:$W$87)-MIN(ROW($W$7:$W$87))+1,""),""),ROW()-ROW(A$89)+1))),),"")</f>
        <v>0</v>
      </c>
      <c r="AC160">
        <f t="array" ref="AC160">IFERROR(CONCATENATE((INDEX($AF$7:$AF$87,SMALL(IF($AF$7:$AF$87&lt;&gt;"",IF($AC$7:$AC$87&lt;&gt;"",ROW($AC$7:$AC$87)-MIN(ROW($AC$7:$AC$87))+1,""),""),ROW()-ROW(A$89)+1))),","),"")</f>
        <v>0</v>
      </c>
      <c r="AD160">
        <f t="array" ref="AD160">IFERROR(CONCATENATE(TEXT(INDEX($AC$7:$AC$87,SMALL(IF($AF$7:$AF$87&lt;&gt;"",IF($AC$7:$AC$87&lt;&gt;"",ROW($AC$7:$AC$87)-MIN(ROW($AC$7:$AC$87))+1,""),""),ROW()-ROW(A$89)+1)),"##0"),","),"")</f>
        <v>0</v>
      </c>
      <c r="AE160">
        <f t="array" ref="AE160">IFERROR(CONCATENATE((INDEX($A$7:$A$87,SMALL(IF($AF$7:$AF$87&lt;&gt;"",IF($AC$7:$AC$87&lt;&gt;"",ROW($AC$7:$AC$87)-MIN(ROW($AC$7:$AC$87))+1,""),""),ROW()-ROW(A$89)+1))),),"")</f>
        <v>0</v>
      </c>
      <c r="AI160">
        <f t="array" ref="AI160">IFERROR(CONCATENATE((INDEX($AL$7:$AL$87,SMALL(IF($AL$7:$AL$87&lt;&gt;"",IF($AI$7:$AI$87&lt;&gt;"",ROW($AI$7:$AI$87)-MIN(ROW($AI$7:$AI$87))+1,""),""),ROW()-ROW(A$89)+1)))," "),"")</f>
        <v>0</v>
      </c>
      <c r="AJ160">
        <f t="array" ref="AJ160">IFERROR(CONCATENATE(TEXT(INDEX($AI$7:$AI$87,SMALL(IF($AL$7:$AL$87&lt;&gt;"",IF($AI$7:$AI$87&lt;&gt;"",ROW($AI$7:$AI$87)-MIN(ROW($AI$7:$AI$87))+1,""),""),ROW()-ROW(A$89)+1)),"##0")," "),"")</f>
        <v>0</v>
      </c>
      <c r="AK160">
        <f t="array" ref="AK160">IFERROR(CONCATENATE((INDEX($A$7:$A$87,SMALL(IF($AL$7:$AL$87&lt;&gt;"",IF($AI$7:$AI$87&lt;&gt;"",ROW($AI$7:$AI$87)-MIN(ROW($AI$7:$AI$87))+1,""),""),ROW()-ROW(A$89)+1))),),"")</f>
        <v>0</v>
      </c>
    </row>
    <row r="161" spans="11:37">
      <c r="K161">
        <f t="array" ref="K161">IFERROR(CONCATENATE(TEXT(INDEX($K$7:$K$87,SMALL(IF($N$7:$N$87&lt;&gt;"",IF($K$7:$K$87&lt;&gt;"",ROW($K$7:$K$87)-MIN(ROW($K$7:$K$87))+1,""),""),ROW()-ROW(A$89)+1)),"##0"),","),"")</f>
        <v>0</v>
      </c>
      <c r="L161">
        <f t="array" ref="L161">IFERROR(CONCATENATE((INDEX($N$7:$N$87,SMALL(IF($N$7:$N$87&lt;&gt;"",IF($K$7:$K$87&lt;&gt;"",ROW($K$7:$K$87)-MIN(ROW($K$7:$K$87))+1,""),""),ROW()-ROW(A$89)+1))),","),"")</f>
        <v>0</v>
      </c>
      <c r="M161">
        <f t="array" ref="M161">IFERROR(CONCATENATE((INDEX($A$7:$A$87,SMALL(IF($N$7:$N$87&lt;&gt;"",IF($K$7:$K$87&lt;&gt;"",ROW($K$7:$K$87)-MIN(ROW($K$7:$K$87))+1,""),""),ROW()-ROW(A$89)+1))),),"")</f>
        <v>0</v>
      </c>
      <c r="Q161">
        <f t="array" ref="Q161">IFERROR(CONCATENATE((INDEX($T$7:$T$87,SMALL(IF($T$7:$T$87&lt;&gt;"",IF($Q$7:$Q$87&lt;&gt;"",ROW($Q$7:$Q$87)-MIN(ROW($Q$7:$Q$87))+1,""),""),ROW()-ROW(A$89)+1)))," "),"")</f>
        <v>0</v>
      </c>
      <c r="R161">
        <f t="array" ref="R161">IFERROR(CONCATENATE(TEXT(INDEX($Q$7:$Q$87,SMALL(IF($T$7:$T$87&lt;&gt;"",IF($Q$7:$Q$87&lt;&gt;"",ROW($Q$7:$Q$87)-MIN(ROW($Q$7:$Q$87))+1,""),""),ROW()-ROW(A$89)+1)),"##0")," "),"")</f>
        <v>0</v>
      </c>
      <c r="S161">
        <f t="array" ref="S161">IFERROR(CONCATENATE((INDEX($A$7:$A$87,SMALL(IF($T$7:$T$87&lt;&gt;"",IF($Q$7:$Q$87&lt;&gt;"",ROW($Q$7:$Q$87)-MIN(ROW($Q$7:$Q$87))+1,""),""),ROW()-ROW(A$89)+1))),),"")</f>
        <v>0</v>
      </c>
      <c r="W161">
        <f t="array" ref="W161">IFERROR(CONCATENATE((INDEX($Z$7:$Z$87,SMALL(IF($Z$7:$Z$87&lt;&gt;"",IF($W$7:$W$87&lt;&gt;"",ROW($W$7:$W$87)-MIN(ROW($W$7:$W$87))+1,""),""),ROW()-ROW(A$89)+1)))," "),"")</f>
        <v>0</v>
      </c>
      <c r="X161">
        <f t="array" ref="X161">IFERROR(CONCATENATE(TEXT(INDEX($W$7:$W$87,SMALL(IF($Z$7:$Z$87&lt;&gt;"",IF($W$7:$W$87&lt;&gt;"",ROW($W$7:$W$87)-MIN(ROW($W$7:$W$87))+1,""),""),ROW()-ROW(A$89)+1)),"##0")," "),"")</f>
        <v>0</v>
      </c>
      <c r="Y161">
        <f t="array" ref="Y161">IFERROR(CONCATENATE((INDEX($A$7:$A$87,SMALL(IF($Z$7:$Z$87&lt;&gt;"",IF($W$7:$W$87&lt;&gt;"",ROW($W$7:$W$87)-MIN(ROW($W$7:$W$87))+1,""),""),ROW()-ROW(A$89)+1))),),"")</f>
        <v>0</v>
      </c>
      <c r="AC161">
        <f t="array" ref="AC161">IFERROR(CONCATENATE((INDEX($AF$7:$AF$87,SMALL(IF($AF$7:$AF$87&lt;&gt;"",IF($AC$7:$AC$87&lt;&gt;"",ROW($AC$7:$AC$87)-MIN(ROW($AC$7:$AC$87))+1,""),""),ROW()-ROW(A$89)+1))),","),"")</f>
        <v>0</v>
      </c>
      <c r="AD161">
        <f t="array" ref="AD161">IFERROR(CONCATENATE(TEXT(INDEX($AC$7:$AC$87,SMALL(IF($AF$7:$AF$87&lt;&gt;"",IF($AC$7:$AC$87&lt;&gt;"",ROW($AC$7:$AC$87)-MIN(ROW($AC$7:$AC$87))+1,""),""),ROW()-ROW(A$89)+1)),"##0"),","),"")</f>
        <v>0</v>
      </c>
      <c r="AE161">
        <f t="array" ref="AE161">IFERROR(CONCATENATE((INDEX($A$7:$A$87,SMALL(IF($AF$7:$AF$87&lt;&gt;"",IF($AC$7:$AC$87&lt;&gt;"",ROW($AC$7:$AC$87)-MIN(ROW($AC$7:$AC$87))+1,""),""),ROW()-ROW(A$89)+1))),),"")</f>
        <v>0</v>
      </c>
      <c r="AI161">
        <f t="array" ref="AI161">IFERROR(CONCATENATE((INDEX($AL$7:$AL$87,SMALL(IF($AL$7:$AL$87&lt;&gt;"",IF($AI$7:$AI$87&lt;&gt;"",ROW($AI$7:$AI$87)-MIN(ROW($AI$7:$AI$87))+1,""),""),ROW()-ROW(A$89)+1)))," "),"")</f>
        <v>0</v>
      </c>
      <c r="AJ161">
        <f t="array" ref="AJ161">IFERROR(CONCATENATE(TEXT(INDEX($AI$7:$AI$87,SMALL(IF($AL$7:$AL$87&lt;&gt;"",IF($AI$7:$AI$87&lt;&gt;"",ROW($AI$7:$AI$87)-MIN(ROW($AI$7:$AI$87))+1,""),""),ROW()-ROW(A$89)+1)),"##0")," "),"")</f>
        <v>0</v>
      </c>
      <c r="AK161">
        <f t="array" ref="AK161">IFERROR(CONCATENATE((INDEX($A$7:$A$87,SMALL(IF($AL$7:$AL$87&lt;&gt;"",IF($AI$7:$AI$87&lt;&gt;"",ROW($AI$7:$AI$87)-MIN(ROW($AI$7:$AI$87))+1,""),""),ROW()-ROW(A$89)+1))),),"")</f>
        <v>0</v>
      </c>
    </row>
    <row r="162" spans="11:37">
      <c r="K162">
        <f t="array" ref="K162">IFERROR(CONCATENATE(TEXT(INDEX($K$7:$K$87,SMALL(IF($N$7:$N$87&lt;&gt;"",IF($K$7:$K$87&lt;&gt;"",ROW($K$7:$K$87)-MIN(ROW($K$7:$K$87))+1,""),""),ROW()-ROW(A$89)+1)),"##0"),","),"")</f>
        <v>0</v>
      </c>
      <c r="L162">
        <f t="array" ref="L162">IFERROR(CONCATENATE((INDEX($N$7:$N$87,SMALL(IF($N$7:$N$87&lt;&gt;"",IF($K$7:$K$87&lt;&gt;"",ROW($K$7:$K$87)-MIN(ROW($K$7:$K$87))+1,""),""),ROW()-ROW(A$89)+1))),","),"")</f>
        <v>0</v>
      </c>
      <c r="M162">
        <f t="array" ref="M162">IFERROR(CONCATENATE((INDEX($A$7:$A$87,SMALL(IF($N$7:$N$87&lt;&gt;"",IF($K$7:$K$87&lt;&gt;"",ROW($K$7:$K$87)-MIN(ROW($K$7:$K$87))+1,""),""),ROW()-ROW(A$89)+1))),),"")</f>
        <v>0</v>
      </c>
      <c r="Q162">
        <f t="array" ref="Q162">IFERROR(CONCATENATE((INDEX($T$7:$T$87,SMALL(IF($T$7:$T$87&lt;&gt;"",IF($Q$7:$Q$87&lt;&gt;"",ROW($Q$7:$Q$87)-MIN(ROW($Q$7:$Q$87))+1,""),""),ROW()-ROW(A$89)+1)))," "),"")</f>
        <v>0</v>
      </c>
      <c r="R162">
        <f t="array" ref="R162">IFERROR(CONCATENATE(TEXT(INDEX($Q$7:$Q$87,SMALL(IF($T$7:$T$87&lt;&gt;"",IF($Q$7:$Q$87&lt;&gt;"",ROW($Q$7:$Q$87)-MIN(ROW($Q$7:$Q$87))+1,""),""),ROW()-ROW(A$89)+1)),"##0")," "),"")</f>
        <v>0</v>
      </c>
      <c r="S162">
        <f t="array" ref="S162">IFERROR(CONCATENATE((INDEX($A$7:$A$87,SMALL(IF($T$7:$T$87&lt;&gt;"",IF($Q$7:$Q$87&lt;&gt;"",ROW($Q$7:$Q$87)-MIN(ROW($Q$7:$Q$87))+1,""),""),ROW()-ROW(A$89)+1))),),"")</f>
        <v>0</v>
      </c>
      <c r="W162">
        <f t="array" ref="W162">IFERROR(CONCATENATE((INDEX($Z$7:$Z$87,SMALL(IF($Z$7:$Z$87&lt;&gt;"",IF($W$7:$W$87&lt;&gt;"",ROW($W$7:$W$87)-MIN(ROW($W$7:$W$87))+1,""),""),ROW()-ROW(A$89)+1)))," "),"")</f>
        <v>0</v>
      </c>
      <c r="X162">
        <f t="array" ref="X162">IFERROR(CONCATENATE(TEXT(INDEX($W$7:$W$87,SMALL(IF($Z$7:$Z$87&lt;&gt;"",IF($W$7:$W$87&lt;&gt;"",ROW($W$7:$W$87)-MIN(ROW($W$7:$W$87))+1,""),""),ROW()-ROW(A$89)+1)),"##0")," "),"")</f>
        <v>0</v>
      </c>
      <c r="Y162">
        <f t="array" ref="Y162">IFERROR(CONCATENATE((INDEX($A$7:$A$87,SMALL(IF($Z$7:$Z$87&lt;&gt;"",IF($W$7:$W$87&lt;&gt;"",ROW($W$7:$W$87)-MIN(ROW($W$7:$W$87))+1,""),""),ROW()-ROW(A$89)+1))),),"")</f>
        <v>0</v>
      </c>
      <c r="AC162">
        <f t="array" ref="AC162">IFERROR(CONCATENATE((INDEX($AF$7:$AF$87,SMALL(IF($AF$7:$AF$87&lt;&gt;"",IF($AC$7:$AC$87&lt;&gt;"",ROW($AC$7:$AC$87)-MIN(ROW($AC$7:$AC$87))+1,""),""),ROW()-ROW(A$89)+1))),","),"")</f>
        <v>0</v>
      </c>
      <c r="AD162">
        <f t="array" ref="AD162">IFERROR(CONCATENATE(TEXT(INDEX($AC$7:$AC$87,SMALL(IF($AF$7:$AF$87&lt;&gt;"",IF($AC$7:$AC$87&lt;&gt;"",ROW($AC$7:$AC$87)-MIN(ROW($AC$7:$AC$87))+1,""),""),ROW()-ROW(A$89)+1)),"##0"),","),"")</f>
        <v>0</v>
      </c>
      <c r="AE162">
        <f t="array" ref="AE162">IFERROR(CONCATENATE((INDEX($A$7:$A$87,SMALL(IF($AF$7:$AF$87&lt;&gt;"",IF($AC$7:$AC$87&lt;&gt;"",ROW($AC$7:$AC$87)-MIN(ROW($AC$7:$AC$87))+1,""),""),ROW()-ROW(A$89)+1))),),"")</f>
        <v>0</v>
      </c>
      <c r="AI162">
        <f t="array" ref="AI162">IFERROR(CONCATENATE((INDEX($AL$7:$AL$87,SMALL(IF($AL$7:$AL$87&lt;&gt;"",IF($AI$7:$AI$87&lt;&gt;"",ROW($AI$7:$AI$87)-MIN(ROW($AI$7:$AI$87))+1,""),""),ROW()-ROW(A$89)+1)))," "),"")</f>
        <v>0</v>
      </c>
      <c r="AJ162">
        <f t="array" ref="AJ162">IFERROR(CONCATENATE(TEXT(INDEX($AI$7:$AI$87,SMALL(IF($AL$7:$AL$87&lt;&gt;"",IF($AI$7:$AI$87&lt;&gt;"",ROW($AI$7:$AI$87)-MIN(ROW($AI$7:$AI$87))+1,""),""),ROW()-ROW(A$89)+1)),"##0")," "),"")</f>
        <v>0</v>
      </c>
      <c r="AK162">
        <f t="array" ref="AK162">IFERROR(CONCATENATE((INDEX($A$7:$A$87,SMALL(IF($AL$7:$AL$87&lt;&gt;"",IF($AI$7:$AI$87&lt;&gt;"",ROW($AI$7:$AI$87)-MIN(ROW($AI$7:$AI$87))+1,""),""),ROW()-ROW(A$89)+1))),),"")</f>
        <v>0</v>
      </c>
    </row>
    <row r="163" spans="11:37">
      <c r="K163">
        <f t="array" ref="K163">IFERROR(CONCATENATE(TEXT(INDEX($K$7:$K$87,SMALL(IF($N$7:$N$87&lt;&gt;"",IF($K$7:$K$87&lt;&gt;"",ROW($K$7:$K$87)-MIN(ROW($K$7:$K$87))+1,""),""),ROW()-ROW(A$89)+1)),"##0"),","),"")</f>
        <v>0</v>
      </c>
      <c r="L163">
        <f t="array" ref="L163">IFERROR(CONCATENATE((INDEX($N$7:$N$87,SMALL(IF($N$7:$N$87&lt;&gt;"",IF($K$7:$K$87&lt;&gt;"",ROW($K$7:$K$87)-MIN(ROW($K$7:$K$87))+1,""),""),ROW()-ROW(A$89)+1))),","),"")</f>
        <v>0</v>
      </c>
      <c r="M163">
        <f t="array" ref="M163">IFERROR(CONCATENATE((INDEX($A$7:$A$87,SMALL(IF($N$7:$N$87&lt;&gt;"",IF($K$7:$K$87&lt;&gt;"",ROW($K$7:$K$87)-MIN(ROW($K$7:$K$87))+1,""),""),ROW()-ROW(A$89)+1))),),"")</f>
        <v>0</v>
      </c>
      <c r="Q163">
        <f t="array" ref="Q163">IFERROR(CONCATENATE((INDEX($T$7:$T$87,SMALL(IF($T$7:$T$87&lt;&gt;"",IF($Q$7:$Q$87&lt;&gt;"",ROW($Q$7:$Q$87)-MIN(ROW($Q$7:$Q$87))+1,""),""),ROW()-ROW(A$89)+1)))," "),"")</f>
        <v>0</v>
      </c>
      <c r="R163">
        <f t="array" ref="R163">IFERROR(CONCATENATE(TEXT(INDEX($Q$7:$Q$87,SMALL(IF($T$7:$T$87&lt;&gt;"",IF($Q$7:$Q$87&lt;&gt;"",ROW($Q$7:$Q$87)-MIN(ROW($Q$7:$Q$87))+1,""),""),ROW()-ROW(A$89)+1)),"##0")," "),"")</f>
        <v>0</v>
      </c>
      <c r="S163">
        <f t="array" ref="S163">IFERROR(CONCATENATE((INDEX($A$7:$A$87,SMALL(IF($T$7:$T$87&lt;&gt;"",IF($Q$7:$Q$87&lt;&gt;"",ROW($Q$7:$Q$87)-MIN(ROW($Q$7:$Q$87))+1,""),""),ROW()-ROW(A$89)+1))),),"")</f>
        <v>0</v>
      </c>
      <c r="W163">
        <f t="array" ref="W163">IFERROR(CONCATENATE((INDEX($Z$7:$Z$87,SMALL(IF($Z$7:$Z$87&lt;&gt;"",IF($W$7:$W$87&lt;&gt;"",ROW($W$7:$W$87)-MIN(ROW($W$7:$W$87))+1,""),""),ROW()-ROW(A$89)+1)))," "),"")</f>
        <v>0</v>
      </c>
      <c r="X163">
        <f t="array" ref="X163">IFERROR(CONCATENATE(TEXT(INDEX($W$7:$W$87,SMALL(IF($Z$7:$Z$87&lt;&gt;"",IF($W$7:$W$87&lt;&gt;"",ROW($W$7:$W$87)-MIN(ROW($W$7:$W$87))+1,""),""),ROW()-ROW(A$89)+1)),"##0")," "),"")</f>
        <v>0</v>
      </c>
      <c r="Y163">
        <f t="array" ref="Y163">IFERROR(CONCATENATE((INDEX($A$7:$A$87,SMALL(IF($Z$7:$Z$87&lt;&gt;"",IF($W$7:$W$87&lt;&gt;"",ROW($W$7:$W$87)-MIN(ROW($W$7:$W$87))+1,""),""),ROW()-ROW(A$89)+1))),),"")</f>
        <v>0</v>
      </c>
      <c r="AC163">
        <f t="array" ref="AC163">IFERROR(CONCATENATE((INDEX($AF$7:$AF$87,SMALL(IF($AF$7:$AF$87&lt;&gt;"",IF($AC$7:$AC$87&lt;&gt;"",ROW($AC$7:$AC$87)-MIN(ROW($AC$7:$AC$87))+1,""),""),ROW()-ROW(A$89)+1))),","),"")</f>
        <v>0</v>
      </c>
      <c r="AD163">
        <f t="array" ref="AD163">IFERROR(CONCATENATE(TEXT(INDEX($AC$7:$AC$87,SMALL(IF($AF$7:$AF$87&lt;&gt;"",IF($AC$7:$AC$87&lt;&gt;"",ROW($AC$7:$AC$87)-MIN(ROW($AC$7:$AC$87))+1,""),""),ROW()-ROW(A$89)+1)),"##0"),","),"")</f>
        <v>0</v>
      </c>
      <c r="AE163">
        <f t="array" ref="AE163">IFERROR(CONCATENATE((INDEX($A$7:$A$87,SMALL(IF($AF$7:$AF$87&lt;&gt;"",IF($AC$7:$AC$87&lt;&gt;"",ROW($AC$7:$AC$87)-MIN(ROW($AC$7:$AC$87))+1,""),""),ROW()-ROW(A$89)+1))),),"")</f>
        <v>0</v>
      </c>
      <c r="AI163">
        <f t="array" ref="AI163">IFERROR(CONCATENATE((INDEX($AL$7:$AL$87,SMALL(IF($AL$7:$AL$87&lt;&gt;"",IF($AI$7:$AI$87&lt;&gt;"",ROW($AI$7:$AI$87)-MIN(ROW($AI$7:$AI$87))+1,""),""),ROW()-ROW(A$89)+1)))," "),"")</f>
        <v>0</v>
      </c>
      <c r="AJ163">
        <f t="array" ref="AJ163">IFERROR(CONCATENATE(TEXT(INDEX($AI$7:$AI$87,SMALL(IF($AL$7:$AL$87&lt;&gt;"",IF($AI$7:$AI$87&lt;&gt;"",ROW($AI$7:$AI$87)-MIN(ROW($AI$7:$AI$87))+1,""),""),ROW()-ROW(A$89)+1)),"##0")," "),"")</f>
        <v>0</v>
      </c>
      <c r="AK163">
        <f t="array" ref="AK163">IFERROR(CONCATENATE((INDEX($A$7:$A$87,SMALL(IF($AL$7:$AL$87&lt;&gt;"",IF($AI$7:$AI$87&lt;&gt;"",ROW($AI$7:$AI$87)-MIN(ROW($AI$7:$AI$87))+1,""),""),ROW()-ROW(A$89)+1))),),"")</f>
        <v>0</v>
      </c>
    </row>
    <row r="164" spans="11:37">
      <c r="K164">
        <f t="array" ref="K164">IFERROR(CONCATENATE(TEXT(INDEX($K$7:$K$87,SMALL(IF($N$7:$N$87&lt;&gt;"",IF($K$7:$K$87&lt;&gt;"",ROW($K$7:$K$87)-MIN(ROW($K$7:$K$87))+1,""),""),ROW()-ROW(A$89)+1)),"##0"),","),"")</f>
        <v>0</v>
      </c>
      <c r="L164">
        <f t="array" ref="L164">IFERROR(CONCATENATE((INDEX($N$7:$N$87,SMALL(IF($N$7:$N$87&lt;&gt;"",IF($K$7:$K$87&lt;&gt;"",ROW($K$7:$K$87)-MIN(ROW($K$7:$K$87))+1,""),""),ROW()-ROW(A$89)+1))),","),"")</f>
        <v>0</v>
      </c>
      <c r="M164">
        <f t="array" ref="M164">IFERROR(CONCATENATE((INDEX($A$7:$A$87,SMALL(IF($N$7:$N$87&lt;&gt;"",IF($K$7:$K$87&lt;&gt;"",ROW($K$7:$K$87)-MIN(ROW($K$7:$K$87))+1,""),""),ROW()-ROW(A$89)+1))),),"")</f>
        <v>0</v>
      </c>
      <c r="Q164">
        <f t="array" ref="Q164">IFERROR(CONCATENATE((INDEX($T$7:$T$87,SMALL(IF($T$7:$T$87&lt;&gt;"",IF($Q$7:$Q$87&lt;&gt;"",ROW($Q$7:$Q$87)-MIN(ROW($Q$7:$Q$87))+1,""),""),ROW()-ROW(A$89)+1)))," "),"")</f>
        <v>0</v>
      </c>
      <c r="R164">
        <f t="array" ref="R164">IFERROR(CONCATENATE(TEXT(INDEX($Q$7:$Q$87,SMALL(IF($T$7:$T$87&lt;&gt;"",IF($Q$7:$Q$87&lt;&gt;"",ROW($Q$7:$Q$87)-MIN(ROW($Q$7:$Q$87))+1,""),""),ROW()-ROW(A$89)+1)),"##0")," "),"")</f>
        <v>0</v>
      </c>
      <c r="S164">
        <f t="array" ref="S164">IFERROR(CONCATENATE((INDEX($A$7:$A$87,SMALL(IF($T$7:$T$87&lt;&gt;"",IF($Q$7:$Q$87&lt;&gt;"",ROW($Q$7:$Q$87)-MIN(ROW($Q$7:$Q$87))+1,""),""),ROW()-ROW(A$89)+1))),),"")</f>
        <v>0</v>
      </c>
      <c r="W164">
        <f t="array" ref="W164">IFERROR(CONCATENATE((INDEX($Z$7:$Z$87,SMALL(IF($Z$7:$Z$87&lt;&gt;"",IF($W$7:$W$87&lt;&gt;"",ROW($W$7:$W$87)-MIN(ROW($W$7:$W$87))+1,""),""),ROW()-ROW(A$89)+1)))," "),"")</f>
        <v>0</v>
      </c>
      <c r="X164">
        <f t="array" ref="X164">IFERROR(CONCATENATE(TEXT(INDEX($W$7:$W$87,SMALL(IF($Z$7:$Z$87&lt;&gt;"",IF($W$7:$W$87&lt;&gt;"",ROW($W$7:$W$87)-MIN(ROW($W$7:$W$87))+1,""),""),ROW()-ROW(A$89)+1)),"##0")," "),"")</f>
        <v>0</v>
      </c>
      <c r="Y164">
        <f t="array" ref="Y164">IFERROR(CONCATENATE((INDEX($A$7:$A$87,SMALL(IF($Z$7:$Z$87&lt;&gt;"",IF($W$7:$W$87&lt;&gt;"",ROW($W$7:$W$87)-MIN(ROW($W$7:$W$87))+1,""),""),ROW()-ROW(A$89)+1))),),"")</f>
        <v>0</v>
      </c>
      <c r="AC164">
        <f t="array" ref="AC164">IFERROR(CONCATENATE((INDEX($AF$7:$AF$87,SMALL(IF($AF$7:$AF$87&lt;&gt;"",IF($AC$7:$AC$87&lt;&gt;"",ROW($AC$7:$AC$87)-MIN(ROW($AC$7:$AC$87))+1,""),""),ROW()-ROW(A$89)+1))),","),"")</f>
        <v>0</v>
      </c>
      <c r="AD164">
        <f t="array" ref="AD164">IFERROR(CONCATENATE(TEXT(INDEX($AC$7:$AC$87,SMALL(IF($AF$7:$AF$87&lt;&gt;"",IF($AC$7:$AC$87&lt;&gt;"",ROW($AC$7:$AC$87)-MIN(ROW($AC$7:$AC$87))+1,""),""),ROW()-ROW(A$89)+1)),"##0"),","),"")</f>
        <v>0</v>
      </c>
      <c r="AE164">
        <f t="array" ref="AE164">IFERROR(CONCATENATE((INDEX($A$7:$A$87,SMALL(IF($AF$7:$AF$87&lt;&gt;"",IF($AC$7:$AC$87&lt;&gt;"",ROW($AC$7:$AC$87)-MIN(ROW($AC$7:$AC$87))+1,""),""),ROW()-ROW(A$89)+1))),),"")</f>
        <v>0</v>
      </c>
      <c r="AI164">
        <f t="array" ref="AI164">IFERROR(CONCATENATE((INDEX($AL$7:$AL$87,SMALL(IF($AL$7:$AL$87&lt;&gt;"",IF($AI$7:$AI$87&lt;&gt;"",ROW($AI$7:$AI$87)-MIN(ROW($AI$7:$AI$87))+1,""),""),ROW()-ROW(A$89)+1)))," "),"")</f>
        <v>0</v>
      </c>
      <c r="AJ164">
        <f t="array" ref="AJ164">IFERROR(CONCATENATE(TEXT(INDEX($AI$7:$AI$87,SMALL(IF($AL$7:$AL$87&lt;&gt;"",IF($AI$7:$AI$87&lt;&gt;"",ROW($AI$7:$AI$87)-MIN(ROW($AI$7:$AI$87))+1,""),""),ROW()-ROW(A$89)+1)),"##0")," "),"")</f>
        <v>0</v>
      </c>
      <c r="AK164">
        <f t="array" ref="AK164">IFERROR(CONCATENATE((INDEX($A$7:$A$87,SMALL(IF($AL$7:$AL$87&lt;&gt;"",IF($AI$7:$AI$87&lt;&gt;"",ROW($AI$7:$AI$87)-MIN(ROW($AI$7:$AI$87))+1,""),""),ROW()-ROW(A$89)+1))),),"")</f>
        <v>0</v>
      </c>
    </row>
    <row r="165" spans="11:37">
      <c r="K165">
        <f t="array" ref="K165">IFERROR(CONCATENATE(TEXT(INDEX($K$7:$K$87,SMALL(IF($N$7:$N$87&lt;&gt;"",IF($K$7:$K$87&lt;&gt;"",ROW($K$7:$K$87)-MIN(ROW($K$7:$K$87))+1,""),""),ROW()-ROW(A$89)+1)),"##0"),","),"")</f>
        <v>0</v>
      </c>
      <c r="L165">
        <f t="array" ref="L165">IFERROR(CONCATENATE((INDEX($N$7:$N$87,SMALL(IF($N$7:$N$87&lt;&gt;"",IF($K$7:$K$87&lt;&gt;"",ROW($K$7:$K$87)-MIN(ROW($K$7:$K$87))+1,""),""),ROW()-ROW(A$89)+1))),","),"")</f>
        <v>0</v>
      </c>
      <c r="M165">
        <f t="array" ref="M165">IFERROR(CONCATENATE((INDEX($A$7:$A$87,SMALL(IF($N$7:$N$87&lt;&gt;"",IF($K$7:$K$87&lt;&gt;"",ROW($K$7:$K$87)-MIN(ROW($K$7:$K$87))+1,""),""),ROW()-ROW(A$89)+1))),),"")</f>
        <v>0</v>
      </c>
      <c r="Q165">
        <f t="array" ref="Q165">IFERROR(CONCATENATE((INDEX($T$7:$T$87,SMALL(IF($T$7:$T$87&lt;&gt;"",IF($Q$7:$Q$87&lt;&gt;"",ROW($Q$7:$Q$87)-MIN(ROW($Q$7:$Q$87))+1,""),""),ROW()-ROW(A$89)+1)))," "),"")</f>
        <v>0</v>
      </c>
      <c r="R165">
        <f t="array" ref="R165">IFERROR(CONCATENATE(TEXT(INDEX($Q$7:$Q$87,SMALL(IF($T$7:$T$87&lt;&gt;"",IF($Q$7:$Q$87&lt;&gt;"",ROW($Q$7:$Q$87)-MIN(ROW($Q$7:$Q$87))+1,""),""),ROW()-ROW(A$89)+1)),"##0")," "),"")</f>
        <v>0</v>
      </c>
      <c r="S165">
        <f t="array" ref="S165">IFERROR(CONCATENATE((INDEX($A$7:$A$87,SMALL(IF($T$7:$T$87&lt;&gt;"",IF($Q$7:$Q$87&lt;&gt;"",ROW($Q$7:$Q$87)-MIN(ROW($Q$7:$Q$87))+1,""),""),ROW()-ROW(A$89)+1))),),"")</f>
        <v>0</v>
      </c>
      <c r="W165">
        <f t="array" ref="W165">IFERROR(CONCATENATE((INDEX($Z$7:$Z$87,SMALL(IF($Z$7:$Z$87&lt;&gt;"",IF($W$7:$W$87&lt;&gt;"",ROW($W$7:$W$87)-MIN(ROW($W$7:$W$87))+1,""),""),ROW()-ROW(A$89)+1)))," "),"")</f>
        <v>0</v>
      </c>
      <c r="X165">
        <f t="array" ref="X165">IFERROR(CONCATENATE(TEXT(INDEX($W$7:$W$87,SMALL(IF($Z$7:$Z$87&lt;&gt;"",IF($W$7:$W$87&lt;&gt;"",ROW($W$7:$W$87)-MIN(ROW($W$7:$W$87))+1,""),""),ROW()-ROW(A$89)+1)),"##0")," "),"")</f>
        <v>0</v>
      </c>
      <c r="Y165">
        <f t="array" ref="Y165">IFERROR(CONCATENATE((INDEX($A$7:$A$87,SMALL(IF($Z$7:$Z$87&lt;&gt;"",IF($W$7:$W$87&lt;&gt;"",ROW($W$7:$W$87)-MIN(ROW($W$7:$W$87))+1,""),""),ROW()-ROW(A$89)+1))),),"")</f>
        <v>0</v>
      </c>
      <c r="AC165">
        <f t="array" ref="AC165">IFERROR(CONCATENATE((INDEX($AF$7:$AF$87,SMALL(IF($AF$7:$AF$87&lt;&gt;"",IF($AC$7:$AC$87&lt;&gt;"",ROW($AC$7:$AC$87)-MIN(ROW($AC$7:$AC$87))+1,""),""),ROW()-ROW(A$89)+1))),","),"")</f>
        <v>0</v>
      </c>
      <c r="AD165">
        <f t="array" ref="AD165">IFERROR(CONCATENATE(TEXT(INDEX($AC$7:$AC$87,SMALL(IF($AF$7:$AF$87&lt;&gt;"",IF($AC$7:$AC$87&lt;&gt;"",ROW($AC$7:$AC$87)-MIN(ROW($AC$7:$AC$87))+1,""),""),ROW()-ROW(A$89)+1)),"##0"),","),"")</f>
        <v>0</v>
      </c>
      <c r="AE165">
        <f t="array" ref="AE165">IFERROR(CONCATENATE((INDEX($A$7:$A$87,SMALL(IF($AF$7:$AF$87&lt;&gt;"",IF($AC$7:$AC$87&lt;&gt;"",ROW($AC$7:$AC$87)-MIN(ROW($AC$7:$AC$87))+1,""),""),ROW()-ROW(A$89)+1))),),"")</f>
        <v>0</v>
      </c>
      <c r="AI165">
        <f t="array" ref="AI165">IFERROR(CONCATENATE((INDEX($AL$7:$AL$87,SMALL(IF($AL$7:$AL$87&lt;&gt;"",IF($AI$7:$AI$87&lt;&gt;"",ROW($AI$7:$AI$87)-MIN(ROW($AI$7:$AI$87))+1,""),""),ROW()-ROW(A$89)+1)))," "),"")</f>
        <v>0</v>
      </c>
      <c r="AJ165">
        <f t="array" ref="AJ165">IFERROR(CONCATENATE(TEXT(INDEX($AI$7:$AI$87,SMALL(IF($AL$7:$AL$87&lt;&gt;"",IF($AI$7:$AI$87&lt;&gt;"",ROW($AI$7:$AI$87)-MIN(ROW($AI$7:$AI$87))+1,""),""),ROW()-ROW(A$89)+1)),"##0")," "),"")</f>
        <v>0</v>
      </c>
      <c r="AK165">
        <f t="array" ref="AK165">IFERROR(CONCATENATE((INDEX($A$7:$A$87,SMALL(IF($AL$7:$AL$87&lt;&gt;"",IF($AI$7:$AI$87&lt;&gt;"",ROW($AI$7:$AI$87)-MIN(ROW($AI$7:$AI$87))+1,""),""),ROW()-ROW(A$89)+1))),),"")</f>
        <v>0</v>
      </c>
    </row>
    <row r="166" spans="11:37">
      <c r="K166">
        <f t="array" ref="K166">IFERROR(CONCATENATE(TEXT(INDEX($K$7:$K$87,SMALL(IF($N$7:$N$87&lt;&gt;"",IF($K$7:$K$87&lt;&gt;"",ROW($K$7:$K$87)-MIN(ROW($K$7:$K$87))+1,""),""),ROW()-ROW(A$89)+1)),"##0"),","),"")</f>
        <v>0</v>
      </c>
      <c r="L166">
        <f t="array" ref="L166">IFERROR(CONCATENATE((INDEX($N$7:$N$87,SMALL(IF($N$7:$N$87&lt;&gt;"",IF($K$7:$K$87&lt;&gt;"",ROW($K$7:$K$87)-MIN(ROW($K$7:$K$87))+1,""),""),ROW()-ROW(A$89)+1))),","),"")</f>
        <v>0</v>
      </c>
      <c r="M166">
        <f t="array" ref="M166">IFERROR(CONCATENATE((INDEX($A$7:$A$87,SMALL(IF($N$7:$N$87&lt;&gt;"",IF($K$7:$K$87&lt;&gt;"",ROW($K$7:$K$87)-MIN(ROW($K$7:$K$87))+1,""),""),ROW()-ROW(A$89)+1))),),"")</f>
        <v>0</v>
      </c>
      <c r="Q166">
        <f t="array" ref="Q166">IFERROR(CONCATENATE((INDEX($T$7:$T$87,SMALL(IF($T$7:$T$87&lt;&gt;"",IF($Q$7:$Q$87&lt;&gt;"",ROW($Q$7:$Q$87)-MIN(ROW($Q$7:$Q$87))+1,""),""),ROW()-ROW(A$89)+1)))," "),"")</f>
        <v>0</v>
      </c>
      <c r="R166">
        <f t="array" ref="R166">IFERROR(CONCATENATE(TEXT(INDEX($Q$7:$Q$87,SMALL(IF($T$7:$T$87&lt;&gt;"",IF($Q$7:$Q$87&lt;&gt;"",ROW($Q$7:$Q$87)-MIN(ROW($Q$7:$Q$87))+1,""),""),ROW()-ROW(A$89)+1)),"##0")," "),"")</f>
        <v>0</v>
      </c>
      <c r="S166">
        <f t="array" ref="S166">IFERROR(CONCATENATE((INDEX($A$7:$A$87,SMALL(IF($T$7:$T$87&lt;&gt;"",IF($Q$7:$Q$87&lt;&gt;"",ROW($Q$7:$Q$87)-MIN(ROW($Q$7:$Q$87))+1,""),""),ROW()-ROW(A$89)+1))),),"")</f>
        <v>0</v>
      </c>
      <c r="W166">
        <f t="array" ref="W166">IFERROR(CONCATENATE((INDEX($Z$7:$Z$87,SMALL(IF($Z$7:$Z$87&lt;&gt;"",IF($W$7:$W$87&lt;&gt;"",ROW($W$7:$W$87)-MIN(ROW($W$7:$W$87))+1,""),""),ROW()-ROW(A$89)+1)))," "),"")</f>
        <v>0</v>
      </c>
      <c r="X166">
        <f t="array" ref="X166">IFERROR(CONCATENATE(TEXT(INDEX($W$7:$W$87,SMALL(IF($Z$7:$Z$87&lt;&gt;"",IF($W$7:$W$87&lt;&gt;"",ROW($W$7:$W$87)-MIN(ROW($W$7:$W$87))+1,""),""),ROW()-ROW(A$89)+1)),"##0")," "),"")</f>
        <v>0</v>
      </c>
      <c r="Y166">
        <f t="array" ref="Y166">IFERROR(CONCATENATE((INDEX($A$7:$A$87,SMALL(IF($Z$7:$Z$87&lt;&gt;"",IF($W$7:$W$87&lt;&gt;"",ROW($W$7:$W$87)-MIN(ROW($W$7:$W$87))+1,""),""),ROW()-ROW(A$89)+1))),),"")</f>
        <v>0</v>
      </c>
      <c r="AC166">
        <f t="array" ref="AC166">IFERROR(CONCATENATE((INDEX($AF$7:$AF$87,SMALL(IF($AF$7:$AF$87&lt;&gt;"",IF($AC$7:$AC$87&lt;&gt;"",ROW($AC$7:$AC$87)-MIN(ROW($AC$7:$AC$87))+1,""),""),ROW()-ROW(A$89)+1))),","),"")</f>
        <v>0</v>
      </c>
      <c r="AD166">
        <f t="array" ref="AD166">IFERROR(CONCATENATE(TEXT(INDEX($AC$7:$AC$87,SMALL(IF($AF$7:$AF$87&lt;&gt;"",IF($AC$7:$AC$87&lt;&gt;"",ROW($AC$7:$AC$87)-MIN(ROW($AC$7:$AC$87))+1,""),""),ROW()-ROW(A$89)+1)),"##0"),","),"")</f>
        <v>0</v>
      </c>
      <c r="AE166">
        <f t="array" ref="AE166">IFERROR(CONCATENATE((INDEX($A$7:$A$87,SMALL(IF($AF$7:$AF$87&lt;&gt;"",IF($AC$7:$AC$87&lt;&gt;"",ROW($AC$7:$AC$87)-MIN(ROW($AC$7:$AC$87))+1,""),""),ROW()-ROW(A$89)+1))),),"")</f>
        <v>0</v>
      </c>
      <c r="AI166">
        <f t="array" ref="AI166">IFERROR(CONCATENATE((INDEX($AL$7:$AL$87,SMALL(IF($AL$7:$AL$87&lt;&gt;"",IF($AI$7:$AI$87&lt;&gt;"",ROW($AI$7:$AI$87)-MIN(ROW($AI$7:$AI$87))+1,""),""),ROW()-ROW(A$89)+1)))," "),"")</f>
        <v>0</v>
      </c>
      <c r="AJ166">
        <f t="array" ref="AJ166">IFERROR(CONCATENATE(TEXT(INDEX($AI$7:$AI$87,SMALL(IF($AL$7:$AL$87&lt;&gt;"",IF($AI$7:$AI$87&lt;&gt;"",ROW($AI$7:$AI$87)-MIN(ROW($AI$7:$AI$87))+1,""),""),ROW()-ROW(A$89)+1)),"##0")," "),"")</f>
        <v>0</v>
      </c>
      <c r="AK166">
        <f t="array" ref="AK166">IFERROR(CONCATENATE((INDEX($A$7:$A$87,SMALL(IF($AL$7:$AL$87&lt;&gt;"",IF($AI$7:$AI$87&lt;&gt;"",ROW($AI$7:$AI$87)-MIN(ROW($AI$7:$AI$87))+1,""),""),ROW()-ROW(A$89)+1))),),"")</f>
        <v>0</v>
      </c>
    </row>
    <row r="167" spans="11:37">
      <c r="K167">
        <f t="array" ref="K167">IFERROR(CONCATENATE(TEXT(INDEX($K$7:$K$87,SMALL(IF($N$7:$N$87&lt;&gt;"",IF($K$7:$K$87&lt;&gt;"",ROW($K$7:$K$87)-MIN(ROW($K$7:$K$87))+1,""),""),ROW()-ROW(A$89)+1)),"##0"),","),"")</f>
        <v>0</v>
      </c>
      <c r="L167">
        <f t="array" ref="L167">IFERROR(CONCATENATE((INDEX($N$7:$N$87,SMALL(IF($N$7:$N$87&lt;&gt;"",IF($K$7:$K$87&lt;&gt;"",ROW($K$7:$K$87)-MIN(ROW($K$7:$K$87))+1,""),""),ROW()-ROW(A$89)+1))),","),"")</f>
        <v>0</v>
      </c>
      <c r="M167">
        <f t="array" ref="M167">IFERROR(CONCATENATE((INDEX($A$7:$A$87,SMALL(IF($N$7:$N$87&lt;&gt;"",IF($K$7:$K$87&lt;&gt;"",ROW($K$7:$K$87)-MIN(ROW($K$7:$K$87))+1,""),""),ROW()-ROW(A$89)+1))),),"")</f>
        <v>0</v>
      </c>
      <c r="Q167">
        <f t="array" ref="Q167">IFERROR(CONCATENATE((INDEX($T$7:$T$87,SMALL(IF($T$7:$T$87&lt;&gt;"",IF($Q$7:$Q$87&lt;&gt;"",ROW($Q$7:$Q$87)-MIN(ROW($Q$7:$Q$87))+1,""),""),ROW()-ROW(A$89)+1)))," "),"")</f>
        <v>0</v>
      </c>
      <c r="R167">
        <f t="array" ref="R167">IFERROR(CONCATENATE(TEXT(INDEX($Q$7:$Q$87,SMALL(IF($T$7:$T$87&lt;&gt;"",IF($Q$7:$Q$87&lt;&gt;"",ROW($Q$7:$Q$87)-MIN(ROW($Q$7:$Q$87))+1,""),""),ROW()-ROW(A$89)+1)),"##0")," "),"")</f>
        <v>0</v>
      </c>
      <c r="S167">
        <f t="array" ref="S167">IFERROR(CONCATENATE((INDEX($A$7:$A$87,SMALL(IF($T$7:$T$87&lt;&gt;"",IF($Q$7:$Q$87&lt;&gt;"",ROW($Q$7:$Q$87)-MIN(ROW($Q$7:$Q$87))+1,""),""),ROW()-ROW(A$89)+1))),),"")</f>
        <v>0</v>
      </c>
      <c r="W167">
        <f t="array" ref="W167">IFERROR(CONCATENATE((INDEX($Z$7:$Z$87,SMALL(IF($Z$7:$Z$87&lt;&gt;"",IF($W$7:$W$87&lt;&gt;"",ROW($W$7:$W$87)-MIN(ROW($W$7:$W$87))+1,""),""),ROW()-ROW(A$89)+1)))," "),"")</f>
        <v>0</v>
      </c>
      <c r="X167">
        <f t="array" ref="X167">IFERROR(CONCATENATE(TEXT(INDEX($W$7:$W$87,SMALL(IF($Z$7:$Z$87&lt;&gt;"",IF($W$7:$W$87&lt;&gt;"",ROW($W$7:$W$87)-MIN(ROW($W$7:$W$87))+1,""),""),ROW()-ROW(A$89)+1)),"##0")," "),"")</f>
        <v>0</v>
      </c>
      <c r="Y167">
        <f t="array" ref="Y167">IFERROR(CONCATENATE((INDEX($A$7:$A$87,SMALL(IF($Z$7:$Z$87&lt;&gt;"",IF($W$7:$W$87&lt;&gt;"",ROW($W$7:$W$87)-MIN(ROW($W$7:$W$87))+1,""),""),ROW()-ROW(A$89)+1))),),"")</f>
        <v>0</v>
      </c>
      <c r="AC167">
        <f t="array" ref="AC167">IFERROR(CONCATENATE((INDEX($AF$7:$AF$87,SMALL(IF($AF$7:$AF$87&lt;&gt;"",IF($AC$7:$AC$87&lt;&gt;"",ROW($AC$7:$AC$87)-MIN(ROW($AC$7:$AC$87))+1,""),""),ROW()-ROW(A$89)+1))),","),"")</f>
        <v>0</v>
      </c>
      <c r="AD167">
        <f t="array" ref="AD167">IFERROR(CONCATENATE(TEXT(INDEX($AC$7:$AC$87,SMALL(IF($AF$7:$AF$87&lt;&gt;"",IF($AC$7:$AC$87&lt;&gt;"",ROW($AC$7:$AC$87)-MIN(ROW($AC$7:$AC$87))+1,""),""),ROW()-ROW(A$89)+1)),"##0"),","),"")</f>
        <v>0</v>
      </c>
      <c r="AE167">
        <f t="array" ref="AE167">IFERROR(CONCATENATE((INDEX($A$7:$A$87,SMALL(IF($AF$7:$AF$87&lt;&gt;"",IF($AC$7:$AC$87&lt;&gt;"",ROW($AC$7:$AC$87)-MIN(ROW($AC$7:$AC$87))+1,""),""),ROW()-ROW(A$89)+1))),),"")</f>
        <v>0</v>
      </c>
      <c r="AI167">
        <f t="array" ref="AI167">IFERROR(CONCATENATE((INDEX($AL$7:$AL$87,SMALL(IF($AL$7:$AL$87&lt;&gt;"",IF($AI$7:$AI$87&lt;&gt;"",ROW($AI$7:$AI$87)-MIN(ROW($AI$7:$AI$87))+1,""),""),ROW()-ROW(A$89)+1)))," "),"")</f>
        <v>0</v>
      </c>
      <c r="AJ167">
        <f t="array" ref="AJ167">IFERROR(CONCATENATE(TEXT(INDEX($AI$7:$AI$87,SMALL(IF($AL$7:$AL$87&lt;&gt;"",IF($AI$7:$AI$87&lt;&gt;"",ROW($AI$7:$AI$87)-MIN(ROW($AI$7:$AI$87))+1,""),""),ROW()-ROW(A$89)+1)),"##0")," "),"")</f>
        <v>0</v>
      </c>
      <c r="AK167">
        <f t="array" ref="AK167">IFERROR(CONCATENATE((INDEX($A$7:$A$87,SMALL(IF($AL$7:$AL$87&lt;&gt;"",IF($AI$7:$AI$87&lt;&gt;"",ROW($AI$7:$AI$87)-MIN(ROW($AI$7:$AI$87))+1,""),""),ROW()-ROW(A$89)+1))),),"")</f>
        <v>0</v>
      </c>
    </row>
    <row r="168" spans="11:37">
      <c r="K168">
        <f t="array" ref="K168">IFERROR(CONCATENATE(TEXT(INDEX($K$7:$K$87,SMALL(IF($N$7:$N$87&lt;&gt;"",IF($K$7:$K$87&lt;&gt;"",ROW($K$7:$K$87)-MIN(ROW($K$7:$K$87))+1,""),""),ROW()-ROW(A$89)+1)),"##0"),","),"")</f>
        <v>0</v>
      </c>
      <c r="L168">
        <f t="array" ref="L168">IFERROR(CONCATENATE((INDEX($N$7:$N$87,SMALL(IF($N$7:$N$87&lt;&gt;"",IF($K$7:$K$87&lt;&gt;"",ROW($K$7:$K$87)-MIN(ROW($K$7:$K$87))+1,""),""),ROW()-ROW(A$89)+1))),","),"")</f>
        <v>0</v>
      </c>
      <c r="M168">
        <f t="array" ref="M168">IFERROR(CONCATENATE((INDEX($A$7:$A$87,SMALL(IF($N$7:$N$87&lt;&gt;"",IF($K$7:$K$87&lt;&gt;"",ROW($K$7:$K$87)-MIN(ROW($K$7:$K$87))+1,""),""),ROW()-ROW(A$89)+1))),),"")</f>
        <v>0</v>
      </c>
      <c r="Q168">
        <f t="array" ref="Q168">IFERROR(CONCATENATE((INDEX($T$7:$T$87,SMALL(IF($T$7:$T$87&lt;&gt;"",IF($Q$7:$Q$87&lt;&gt;"",ROW($Q$7:$Q$87)-MIN(ROW($Q$7:$Q$87))+1,""),""),ROW()-ROW(A$89)+1)))," "),"")</f>
        <v>0</v>
      </c>
      <c r="R168">
        <f t="array" ref="R168">IFERROR(CONCATENATE(TEXT(INDEX($Q$7:$Q$87,SMALL(IF($T$7:$T$87&lt;&gt;"",IF($Q$7:$Q$87&lt;&gt;"",ROW($Q$7:$Q$87)-MIN(ROW($Q$7:$Q$87))+1,""),""),ROW()-ROW(A$89)+1)),"##0")," "),"")</f>
        <v>0</v>
      </c>
      <c r="S168">
        <f t="array" ref="S168">IFERROR(CONCATENATE((INDEX($A$7:$A$87,SMALL(IF($T$7:$T$87&lt;&gt;"",IF($Q$7:$Q$87&lt;&gt;"",ROW($Q$7:$Q$87)-MIN(ROW($Q$7:$Q$87))+1,""),""),ROW()-ROW(A$89)+1))),),"")</f>
        <v>0</v>
      </c>
      <c r="W168">
        <f t="array" ref="W168">IFERROR(CONCATENATE((INDEX($Z$7:$Z$87,SMALL(IF($Z$7:$Z$87&lt;&gt;"",IF($W$7:$W$87&lt;&gt;"",ROW($W$7:$W$87)-MIN(ROW($W$7:$W$87))+1,""),""),ROW()-ROW(A$89)+1)))," "),"")</f>
        <v>0</v>
      </c>
      <c r="X168">
        <f t="array" ref="X168">IFERROR(CONCATENATE(TEXT(INDEX($W$7:$W$87,SMALL(IF($Z$7:$Z$87&lt;&gt;"",IF($W$7:$W$87&lt;&gt;"",ROW($W$7:$W$87)-MIN(ROW($W$7:$W$87))+1,""),""),ROW()-ROW(A$89)+1)),"##0")," "),"")</f>
        <v>0</v>
      </c>
      <c r="Y168">
        <f t="array" ref="Y168">IFERROR(CONCATENATE((INDEX($A$7:$A$87,SMALL(IF($Z$7:$Z$87&lt;&gt;"",IF($W$7:$W$87&lt;&gt;"",ROW($W$7:$W$87)-MIN(ROW($W$7:$W$87))+1,""),""),ROW()-ROW(A$89)+1))),),"")</f>
        <v>0</v>
      </c>
      <c r="AC168">
        <f t="array" ref="AC168">IFERROR(CONCATENATE((INDEX($AF$7:$AF$87,SMALL(IF($AF$7:$AF$87&lt;&gt;"",IF($AC$7:$AC$87&lt;&gt;"",ROW($AC$7:$AC$87)-MIN(ROW($AC$7:$AC$87))+1,""),""),ROW()-ROW(A$89)+1))),","),"")</f>
        <v>0</v>
      </c>
      <c r="AD168">
        <f t="array" ref="AD168">IFERROR(CONCATENATE(TEXT(INDEX($AC$7:$AC$87,SMALL(IF($AF$7:$AF$87&lt;&gt;"",IF($AC$7:$AC$87&lt;&gt;"",ROW($AC$7:$AC$87)-MIN(ROW($AC$7:$AC$87))+1,""),""),ROW()-ROW(A$89)+1)),"##0"),","),"")</f>
        <v>0</v>
      </c>
      <c r="AE168">
        <f t="array" ref="AE168">IFERROR(CONCATENATE((INDEX($A$7:$A$87,SMALL(IF($AF$7:$AF$87&lt;&gt;"",IF($AC$7:$AC$87&lt;&gt;"",ROW($AC$7:$AC$87)-MIN(ROW($AC$7:$AC$87))+1,""),""),ROW()-ROW(A$89)+1))),),"")</f>
        <v>0</v>
      </c>
      <c r="AI168">
        <f t="array" ref="AI168">IFERROR(CONCATENATE((INDEX($AL$7:$AL$87,SMALL(IF($AL$7:$AL$87&lt;&gt;"",IF($AI$7:$AI$87&lt;&gt;"",ROW($AI$7:$AI$87)-MIN(ROW($AI$7:$AI$87))+1,""),""),ROW()-ROW(A$89)+1)))," "),"")</f>
        <v>0</v>
      </c>
      <c r="AJ168">
        <f t="array" ref="AJ168">IFERROR(CONCATENATE(TEXT(INDEX($AI$7:$AI$87,SMALL(IF($AL$7:$AL$87&lt;&gt;"",IF($AI$7:$AI$87&lt;&gt;"",ROW($AI$7:$AI$87)-MIN(ROW($AI$7:$AI$87))+1,""),""),ROW()-ROW(A$89)+1)),"##0")," "),"")</f>
        <v>0</v>
      </c>
      <c r="AK168">
        <f t="array" ref="AK168">IFERROR(CONCATENATE((INDEX($A$7:$A$87,SMALL(IF($AL$7:$AL$87&lt;&gt;"",IF($AI$7:$AI$87&lt;&gt;"",ROW($AI$7:$AI$87)-MIN(ROW($AI$7:$AI$87))+1,""),""),ROW()-ROW(A$89)+1))),),"")</f>
        <v>0</v>
      </c>
    </row>
    <row r="169" spans="11:37">
      <c r="K169">
        <f t="array" ref="K169">IFERROR(CONCATENATE(TEXT(INDEX($K$7:$K$87,SMALL(IF($N$7:$N$87&lt;&gt;"",IF($K$7:$K$87&lt;&gt;"",ROW($K$7:$K$87)-MIN(ROW($K$7:$K$87))+1,""),""),ROW()-ROW(A$89)+1)),"##0"),","),"")</f>
        <v>0</v>
      </c>
      <c r="L169">
        <f t="array" ref="L169">IFERROR(CONCATENATE((INDEX($N$7:$N$87,SMALL(IF($N$7:$N$87&lt;&gt;"",IF($K$7:$K$87&lt;&gt;"",ROW($K$7:$K$87)-MIN(ROW($K$7:$K$87))+1,""),""),ROW()-ROW(A$89)+1))),","),"")</f>
        <v>0</v>
      </c>
      <c r="M169">
        <f t="array" ref="M169">IFERROR(CONCATENATE((INDEX($A$7:$A$87,SMALL(IF($N$7:$N$87&lt;&gt;"",IF($K$7:$K$87&lt;&gt;"",ROW($K$7:$K$87)-MIN(ROW($K$7:$K$87))+1,""),""),ROW()-ROW(A$89)+1))),),"")</f>
        <v>0</v>
      </c>
      <c r="Q169">
        <f t="array" ref="Q169">IFERROR(CONCATENATE((INDEX($T$7:$T$87,SMALL(IF($T$7:$T$87&lt;&gt;"",IF($Q$7:$Q$87&lt;&gt;"",ROW($Q$7:$Q$87)-MIN(ROW($Q$7:$Q$87))+1,""),""),ROW()-ROW(A$89)+1)))," "),"")</f>
        <v>0</v>
      </c>
      <c r="R169">
        <f t="array" ref="R169">IFERROR(CONCATENATE(TEXT(INDEX($Q$7:$Q$87,SMALL(IF($T$7:$T$87&lt;&gt;"",IF($Q$7:$Q$87&lt;&gt;"",ROW($Q$7:$Q$87)-MIN(ROW($Q$7:$Q$87))+1,""),""),ROW()-ROW(A$89)+1)),"##0")," "),"")</f>
        <v>0</v>
      </c>
      <c r="S169">
        <f t="array" ref="S169">IFERROR(CONCATENATE((INDEX($A$7:$A$87,SMALL(IF($T$7:$T$87&lt;&gt;"",IF($Q$7:$Q$87&lt;&gt;"",ROW($Q$7:$Q$87)-MIN(ROW($Q$7:$Q$87))+1,""),""),ROW()-ROW(A$89)+1))),),"")</f>
        <v>0</v>
      </c>
      <c r="W169">
        <f t="array" ref="W169">IFERROR(CONCATENATE((INDEX($Z$7:$Z$87,SMALL(IF($Z$7:$Z$87&lt;&gt;"",IF($W$7:$W$87&lt;&gt;"",ROW($W$7:$W$87)-MIN(ROW($W$7:$W$87))+1,""),""),ROW()-ROW(A$89)+1)))," "),"")</f>
        <v>0</v>
      </c>
      <c r="X169">
        <f t="array" ref="X169">IFERROR(CONCATENATE(TEXT(INDEX($W$7:$W$87,SMALL(IF($Z$7:$Z$87&lt;&gt;"",IF($W$7:$W$87&lt;&gt;"",ROW($W$7:$W$87)-MIN(ROW($W$7:$W$87))+1,""),""),ROW()-ROW(A$89)+1)),"##0")," "),"")</f>
        <v>0</v>
      </c>
      <c r="Y169">
        <f t="array" ref="Y169">IFERROR(CONCATENATE((INDEX($A$7:$A$87,SMALL(IF($Z$7:$Z$87&lt;&gt;"",IF($W$7:$W$87&lt;&gt;"",ROW($W$7:$W$87)-MIN(ROW($W$7:$W$87))+1,""),""),ROW()-ROW(A$89)+1))),),"")</f>
        <v>0</v>
      </c>
      <c r="AC169">
        <f t="array" ref="AC169">IFERROR(CONCATENATE((INDEX($AF$7:$AF$87,SMALL(IF($AF$7:$AF$87&lt;&gt;"",IF($AC$7:$AC$87&lt;&gt;"",ROW($AC$7:$AC$87)-MIN(ROW($AC$7:$AC$87))+1,""),""),ROW()-ROW(A$89)+1))),","),"")</f>
        <v>0</v>
      </c>
      <c r="AD169">
        <f t="array" ref="AD169">IFERROR(CONCATENATE(TEXT(INDEX($AC$7:$AC$87,SMALL(IF($AF$7:$AF$87&lt;&gt;"",IF($AC$7:$AC$87&lt;&gt;"",ROW($AC$7:$AC$87)-MIN(ROW($AC$7:$AC$87))+1,""),""),ROW()-ROW(A$89)+1)),"##0"),","),"")</f>
        <v>0</v>
      </c>
      <c r="AE169">
        <f t="array" ref="AE169">IFERROR(CONCATENATE((INDEX($A$7:$A$87,SMALL(IF($AF$7:$AF$87&lt;&gt;"",IF($AC$7:$AC$87&lt;&gt;"",ROW($AC$7:$AC$87)-MIN(ROW($AC$7:$AC$87))+1,""),""),ROW()-ROW(A$89)+1))),),"")</f>
        <v>0</v>
      </c>
      <c r="AI169">
        <f t="array" ref="AI169">IFERROR(CONCATENATE((INDEX($AL$7:$AL$87,SMALL(IF($AL$7:$AL$87&lt;&gt;"",IF($AI$7:$AI$87&lt;&gt;"",ROW($AI$7:$AI$87)-MIN(ROW($AI$7:$AI$87))+1,""),""),ROW()-ROW(A$89)+1)))," "),"")</f>
        <v>0</v>
      </c>
      <c r="AJ169">
        <f t="array" ref="AJ169">IFERROR(CONCATENATE(TEXT(INDEX($AI$7:$AI$87,SMALL(IF($AL$7:$AL$87&lt;&gt;"",IF($AI$7:$AI$87&lt;&gt;"",ROW($AI$7:$AI$87)-MIN(ROW($AI$7:$AI$87))+1,""),""),ROW()-ROW(A$89)+1)),"##0")," "),"")</f>
        <v>0</v>
      </c>
      <c r="AK169">
        <f t="array" ref="AK169">IFERROR(CONCATENATE((INDEX($A$7:$A$87,SMALL(IF($AL$7:$AL$87&lt;&gt;"",IF($AI$7:$AI$87&lt;&gt;"",ROW($AI$7:$AI$87)-MIN(ROW($AI$7:$AI$87))+1,""),""),ROW()-ROW(A$89)+1))),),"")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dxfId="0" priority="245" operator="lessThanOrEqual">
      <formula>H11</formula>
    </cfRule>
  </conditionalFormatting>
  <conditionalFormatting sqref="AD12">
    <cfRule type="cellIs" dxfId="0" priority="247" operator="lessThanOrEqual">
      <formula>H12</formula>
    </cfRule>
  </conditionalFormatting>
  <conditionalFormatting sqref="AD13">
    <cfRule type="cellIs" dxfId="0" priority="249" operator="lessThanOrEqual">
      <formula>H13</formula>
    </cfRule>
  </conditionalFormatting>
  <conditionalFormatting sqref="AD18">
    <cfRule type="cellIs" dxfId="0" priority="251" operator="lessThanOrEqual">
      <formula>H18</formula>
    </cfRule>
  </conditionalFormatting>
  <conditionalFormatting sqref="AD19">
    <cfRule type="cellIs" dxfId="0" priority="253" operator="lessThanOrEqual">
      <formula>H19</formula>
    </cfRule>
  </conditionalFormatting>
  <conditionalFormatting sqref="AD21">
    <cfRule type="cellIs" dxfId="0" priority="255" operator="lessThanOrEqual">
      <formula>H21</formula>
    </cfRule>
  </conditionalFormatting>
  <conditionalFormatting sqref="AD22">
    <cfRule type="cellIs" dxfId="0" priority="257" operator="lessThanOrEqual">
      <formula>H22</formula>
    </cfRule>
  </conditionalFormatting>
  <conditionalFormatting sqref="AD26">
    <cfRule type="cellIs" dxfId="0" priority="259" operator="lessThanOrEqual">
      <formula>H26</formula>
    </cfRule>
  </conditionalFormatting>
  <conditionalFormatting sqref="AD27">
    <cfRule type="cellIs" dxfId="0" priority="261" operator="lessThanOrEqual">
      <formula>H27</formula>
    </cfRule>
  </conditionalFormatting>
  <conditionalFormatting sqref="AD29">
    <cfRule type="cellIs" dxfId="0" priority="263" operator="lessThanOrEqual">
      <formula>H29</formula>
    </cfRule>
  </conditionalFormatting>
  <conditionalFormatting sqref="AD30">
    <cfRule type="cellIs" dxfId="0" priority="265" operator="lessThanOrEqual">
      <formula>H30</formula>
    </cfRule>
  </conditionalFormatting>
  <conditionalFormatting sqref="AD32">
    <cfRule type="cellIs" dxfId="0" priority="267" operator="lessThanOrEqual">
      <formula>H32</formula>
    </cfRule>
  </conditionalFormatting>
  <conditionalFormatting sqref="AD33">
    <cfRule type="cellIs" dxfId="0" priority="269" operator="lessThanOrEqual">
      <formula>H33</formula>
    </cfRule>
  </conditionalFormatting>
  <conditionalFormatting sqref="AD36">
    <cfRule type="cellIs" dxfId="0" priority="271" operator="lessThanOrEqual">
      <formula>H36</formula>
    </cfRule>
  </conditionalFormatting>
  <conditionalFormatting sqref="AD37">
    <cfRule type="cellIs" dxfId="0" priority="273" operator="lessThanOrEqual">
      <formula>H37</formula>
    </cfRule>
  </conditionalFormatting>
  <conditionalFormatting sqref="AD38">
    <cfRule type="cellIs" dxfId="0" priority="275" operator="lessThanOrEqual">
      <formula>H38</formula>
    </cfRule>
  </conditionalFormatting>
  <conditionalFormatting sqref="AD39">
    <cfRule type="cellIs" dxfId="0" priority="277" operator="lessThanOrEqual">
      <formula>H39</formula>
    </cfRule>
  </conditionalFormatting>
  <conditionalFormatting sqref="AD40">
    <cfRule type="cellIs" dxfId="0" priority="279" operator="lessThanOrEqual">
      <formula>H40</formula>
    </cfRule>
  </conditionalFormatting>
  <conditionalFormatting sqref="AD41">
    <cfRule type="cellIs" dxfId="0" priority="281" operator="lessThanOrEqual">
      <formula>H41</formula>
    </cfRule>
  </conditionalFormatting>
  <conditionalFormatting sqref="AD44">
    <cfRule type="cellIs" dxfId="0" priority="283" operator="lessThanOrEqual">
      <formula>H44</formula>
    </cfRule>
  </conditionalFormatting>
  <conditionalFormatting sqref="AD45">
    <cfRule type="cellIs" dxfId="0" priority="285" operator="lessThanOrEqual">
      <formula>H45</formula>
    </cfRule>
  </conditionalFormatting>
  <conditionalFormatting sqref="AD48">
    <cfRule type="cellIs" dxfId="0" priority="287" operator="lessThanOrEqual">
      <formula>H48</formula>
    </cfRule>
  </conditionalFormatting>
  <conditionalFormatting sqref="AD49">
    <cfRule type="cellIs" dxfId="0" priority="289" operator="lessThanOrEqual">
      <formula>H49</formula>
    </cfRule>
  </conditionalFormatting>
  <conditionalFormatting sqref="AD50">
    <cfRule type="cellIs" dxfId="0" priority="291" operator="lessThanOrEqual">
      <formula>H50</formula>
    </cfRule>
  </conditionalFormatting>
  <conditionalFormatting sqref="AD51">
    <cfRule type="cellIs" dxfId="0" priority="293" operator="lessThanOrEqual">
      <formula>H51</formula>
    </cfRule>
  </conditionalFormatting>
  <conditionalFormatting sqref="AD52">
    <cfRule type="cellIs" dxfId="0" priority="295" operator="lessThanOrEqual">
      <formula>H52</formula>
    </cfRule>
  </conditionalFormatting>
  <conditionalFormatting sqref="AD54">
    <cfRule type="cellIs" dxfId="0" priority="297" operator="lessThanOrEqual">
      <formula>H54</formula>
    </cfRule>
  </conditionalFormatting>
  <conditionalFormatting sqref="AD55">
    <cfRule type="cellIs" dxfId="0" priority="299" operator="lessThanOrEqual">
      <formula>H55</formula>
    </cfRule>
  </conditionalFormatting>
  <conditionalFormatting sqref="AD57">
    <cfRule type="cellIs" dxfId="0" priority="301" operator="lessThanOrEqual">
      <formula>H57</formula>
    </cfRule>
  </conditionalFormatting>
  <conditionalFormatting sqref="AD58">
    <cfRule type="cellIs" dxfId="0" priority="303" operator="lessThanOrEqual">
      <formula>H58</formula>
    </cfRule>
  </conditionalFormatting>
  <conditionalFormatting sqref="AD59">
    <cfRule type="cellIs" dxfId="0" priority="305" operator="lessThanOrEqual">
      <formula>H59</formula>
    </cfRule>
  </conditionalFormatting>
  <conditionalFormatting sqref="AD61">
    <cfRule type="cellIs" dxfId="0" priority="307" operator="lessThanOrEqual">
      <formula>H61</formula>
    </cfRule>
  </conditionalFormatting>
  <conditionalFormatting sqref="AD64">
    <cfRule type="cellIs" dxfId="0" priority="309" operator="lessThanOrEqual">
      <formula>H64</formula>
    </cfRule>
  </conditionalFormatting>
  <conditionalFormatting sqref="AD65">
    <cfRule type="cellIs" dxfId="0" priority="311" operator="lessThanOrEqual">
      <formula>H65</formula>
    </cfRule>
  </conditionalFormatting>
  <conditionalFormatting sqref="AD66">
    <cfRule type="cellIs" dxfId="0" priority="313" operator="lessThanOrEqual">
      <formula>H66</formula>
    </cfRule>
  </conditionalFormatting>
  <conditionalFormatting sqref="AD67">
    <cfRule type="cellIs" dxfId="0" priority="315" operator="lessThanOrEqual">
      <formula>H67</formula>
    </cfRule>
  </conditionalFormatting>
  <conditionalFormatting sqref="AD69">
    <cfRule type="cellIs" dxfId="0" priority="317" operator="lessThanOrEqual">
      <formula>H69</formula>
    </cfRule>
  </conditionalFormatting>
  <conditionalFormatting sqref="AD70">
    <cfRule type="cellIs" dxfId="0" priority="319" operator="lessThanOrEqual">
      <formula>H70</formula>
    </cfRule>
  </conditionalFormatting>
  <conditionalFormatting sqref="AD74">
    <cfRule type="cellIs" dxfId="0" priority="321" operator="lessThanOrEqual">
      <formula>H74</formula>
    </cfRule>
  </conditionalFormatting>
  <conditionalFormatting sqref="AD75">
    <cfRule type="cellIs" dxfId="0" priority="323" operator="lessThanOrEqual">
      <formula>H75</formula>
    </cfRule>
  </conditionalFormatting>
  <conditionalFormatting sqref="AD76">
    <cfRule type="cellIs" dxfId="0" priority="325" operator="lessThanOrEqual">
      <formula>H76</formula>
    </cfRule>
  </conditionalFormatting>
  <conditionalFormatting sqref="AD8">
    <cfRule type="cellIs" dxfId="0" priority="241" operator="lessThanOrEqual">
      <formula>H8</formula>
    </cfRule>
  </conditionalFormatting>
  <conditionalFormatting sqref="AD80">
    <cfRule type="cellIs" dxfId="0" priority="327" operator="lessThanOrEqual">
      <formula>H80</formula>
    </cfRule>
  </conditionalFormatting>
  <conditionalFormatting sqref="AD82">
    <cfRule type="cellIs" dxfId="0" priority="329" operator="lessThanOrEqual">
      <formula>H82</formula>
    </cfRule>
  </conditionalFormatting>
  <conditionalFormatting sqref="AD84">
    <cfRule type="cellIs" dxfId="0" priority="331" operator="lessThanOrEqual">
      <formula>H84</formula>
    </cfRule>
  </conditionalFormatting>
  <conditionalFormatting sqref="AD87">
    <cfRule type="cellIs" dxfId="0" priority="333" operator="lessThanOrEqual">
      <formula>H87</formula>
    </cfRule>
  </conditionalFormatting>
  <conditionalFormatting sqref="AD9">
    <cfRule type="cellIs" dxfId="0" priority="243" operator="lessThanOrEqual">
      <formula>H9</formula>
    </cfRule>
  </conditionalFormatting>
  <conditionalFormatting sqref="AE11">
    <cfRule type="cellIs" dxfId="0" priority="246" operator="lessThanOrEqual">
      <formula>I11</formula>
    </cfRule>
  </conditionalFormatting>
  <conditionalFormatting sqref="AE12">
    <cfRule type="cellIs" dxfId="0" priority="248" operator="lessThanOrEqual">
      <formula>I12</formula>
    </cfRule>
  </conditionalFormatting>
  <conditionalFormatting sqref="AE13">
    <cfRule type="cellIs" dxfId="0" priority="250" operator="lessThanOrEqual">
      <formula>I13</formula>
    </cfRule>
  </conditionalFormatting>
  <conditionalFormatting sqref="AE18">
    <cfRule type="cellIs" dxfId="0" priority="252" operator="lessThanOrEqual">
      <formula>I18</formula>
    </cfRule>
  </conditionalFormatting>
  <conditionalFormatting sqref="AE19">
    <cfRule type="cellIs" dxfId="0" priority="254" operator="lessThanOrEqual">
      <formula>I19</formula>
    </cfRule>
  </conditionalFormatting>
  <conditionalFormatting sqref="AE21">
    <cfRule type="cellIs" dxfId="0" priority="256" operator="lessThanOrEqual">
      <formula>I21</formula>
    </cfRule>
  </conditionalFormatting>
  <conditionalFormatting sqref="AE22">
    <cfRule type="cellIs" dxfId="0" priority="258" operator="lessThanOrEqual">
      <formula>I22</formula>
    </cfRule>
  </conditionalFormatting>
  <conditionalFormatting sqref="AE26">
    <cfRule type="cellIs" dxfId="0" priority="260" operator="lessThanOrEqual">
      <formula>I26</formula>
    </cfRule>
  </conditionalFormatting>
  <conditionalFormatting sqref="AE27">
    <cfRule type="cellIs" dxfId="0" priority="262" operator="lessThanOrEqual">
      <formula>I27</formula>
    </cfRule>
  </conditionalFormatting>
  <conditionalFormatting sqref="AE29">
    <cfRule type="cellIs" dxfId="0" priority="264" operator="lessThanOrEqual">
      <formula>I29</formula>
    </cfRule>
  </conditionalFormatting>
  <conditionalFormatting sqref="AE30">
    <cfRule type="cellIs" dxfId="0" priority="266" operator="lessThanOrEqual">
      <formula>I30</formula>
    </cfRule>
  </conditionalFormatting>
  <conditionalFormatting sqref="AE32">
    <cfRule type="cellIs" dxfId="0" priority="268" operator="lessThanOrEqual">
      <formula>I32</formula>
    </cfRule>
  </conditionalFormatting>
  <conditionalFormatting sqref="AE33">
    <cfRule type="cellIs" dxfId="0" priority="270" operator="lessThanOrEqual">
      <formula>I33</formula>
    </cfRule>
  </conditionalFormatting>
  <conditionalFormatting sqref="AE36">
    <cfRule type="cellIs" dxfId="0" priority="272" operator="lessThanOrEqual">
      <formula>I36</formula>
    </cfRule>
  </conditionalFormatting>
  <conditionalFormatting sqref="AE37">
    <cfRule type="cellIs" dxfId="0" priority="274" operator="lessThanOrEqual">
      <formula>I37</formula>
    </cfRule>
  </conditionalFormatting>
  <conditionalFormatting sqref="AE38">
    <cfRule type="cellIs" dxfId="0" priority="276" operator="lessThanOrEqual">
      <formula>I38</formula>
    </cfRule>
  </conditionalFormatting>
  <conditionalFormatting sqref="AE39">
    <cfRule type="cellIs" dxfId="0" priority="278" operator="lessThanOrEqual">
      <formula>I39</formula>
    </cfRule>
  </conditionalFormatting>
  <conditionalFormatting sqref="AE40">
    <cfRule type="cellIs" dxfId="0" priority="280" operator="lessThanOrEqual">
      <formula>I40</formula>
    </cfRule>
  </conditionalFormatting>
  <conditionalFormatting sqref="AE41">
    <cfRule type="cellIs" dxfId="0" priority="282" operator="lessThanOrEqual">
      <formula>I41</formula>
    </cfRule>
  </conditionalFormatting>
  <conditionalFormatting sqref="AE44">
    <cfRule type="cellIs" dxfId="0" priority="284" operator="lessThanOrEqual">
      <formula>I44</formula>
    </cfRule>
  </conditionalFormatting>
  <conditionalFormatting sqref="AE45">
    <cfRule type="cellIs" dxfId="0" priority="286" operator="lessThanOrEqual">
      <formula>I45</formula>
    </cfRule>
  </conditionalFormatting>
  <conditionalFormatting sqref="AE48">
    <cfRule type="cellIs" dxfId="0" priority="288" operator="lessThanOrEqual">
      <formula>I48</formula>
    </cfRule>
  </conditionalFormatting>
  <conditionalFormatting sqref="AE49">
    <cfRule type="cellIs" dxfId="0" priority="290" operator="lessThanOrEqual">
      <formula>I49</formula>
    </cfRule>
  </conditionalFormatting>
  <conditionalFormatting sqref="AE50">
    <cfRule type="cellIs" dxfId="0" priority="292" operator="lessThanOrEqual">
      <formula>I50</formula>
    </cfRule>
  </conditionalFormatting>
  <conditionalFormatting sqref="AE51">
    <cfRule type="cellIs" dxfId="0" priority="294" operator="lessThanOrEqual">
      <formula>I51</formula>
    </cfRule>
  </conditionalFormatting>
  <conditionalFormatting sqref="AE52">
    <cfRule type="cellIs" dxfId="0" priority="296" operator="lessThanOrEqual">
      <formula>I52</formula>
    </cfRule>
  </conditionalFormatting>
  <conditionalFormatting sqref="AE54">
    <cfRule type="cellIs" dxfId="0" priority="298" operator="lessThanOrEqual">
      <formula>I54</formula>
    </cfRule>
  </conditionalFormatting>
  <conditionalFormatting sqref="AE55">
    <cfRule type="cellIs" dxfId="0" priority="300" operator="lessThanOrEqual">
      <formula>I55</formula>
    </cfRule>
  </conditionalFormatting>
  <conditionalFormatting sqref="AE57">
    <cfRule type="cellIs" dxfId="0" priority="302" operator="lessThanOrEqual">
      <formula>I57</formula>
    </cfRule>
  </conditionalFormatting>
  <conditionalFormatting sqref="AE58">
    <cfRule type="cellIs" dxfId="0" priority="304" operator="lessThanOrEqual">
      <formula>I58</formula>
    </cfRule>
  </conditionalFormatting>
  <conditionalFormatting sqref="AE59">
    <cfRule type="cellIs" dxfId="0" priority="306" operator="lessThanOrEqual">
      <formula>I59</formula>
    </cfRule>
  </conditionalFormatting>
  <conditionalFormatting sqref="AE61">
    <cfRule type="cellIs" dxfId="0" priority="308" operator="lessThanOrEqual">
      <formula>I61</formula>
    </cfRule>
  </conditionalFormatting>
  <conditionalFormatting sqref="AE64">
    <cfRule type="cellIs" dxfId="0" priority="310" operator="lessThanOrEqual">
      <formula>I64</formula>
    </cfRule>
  </conditionalFormatting>
  <conditionalFormatting sqref="AE65">
    <cfRule type="cellIs" dxfId="0" priority="312" operator="lessThanOrEqual">
      <formula>I65</formula>
    </cfRule>
  </conditionalFormatting>
  <conditionalFormatting sqref="AE66">
    <cfRule type="cellIs" dxfId="0" priority="314" operator="lessThanOrEqual">
      <formula>I66</formula>
    </cfRule>
  </conditionalFormatting>
  <conditionalFormatting sqref="AE67">
    <cfRule type="cellIs" dxfId="0" priority="316" operator="lessThanOrEqual">
      <formula>I67</formula>
    </cfRule>
  </conditionalFormatting>
  <conditionalFormatting sqref="AE69">
    <cfRule type="cellIs" dxfId="0" priority="318" operator="lessThanOrEqual">
      <formula>I69</formula>
    </cfRule>
  </conditionalFormatting>
  <conditionalFormatting sqref="AE70">
    <cfRule type="cellIs" dxfId="0" priority="320" operator="lessThanOrEqual">
      <formula>I70</formula>
    </cfRule>
  </conditionalFormatting>
  <conditionalFormatting sqref="AE74">
    <cfRule type="cellIs" dxfId="0" priority="322" operator="lessThanOrEqual">
      <formula>I74</formula>
    </cfRule>
  </conditionalFormatting>
  <conditionalFormatting sqref="AE75">
    <cfRule type="cellIs" dxfId="0" priority="324" operator="lessThanOrEqual">
      <formula>I75</formula>
    </cfRule>
  </conditionalFormatting>
  <conditionalFormatting sqref="AE76">
    <cfRule type="cellIs" dxfId="0" priority="326" operator="lessThanOrEqual">
      <formula>I76</formula>
    </cfRule>
  </conditionalFormatting>
  <conditionalFormatting sqref="AE8">
    <cfRule type="cellIs" dxfId="0" priority="242" operator="lessThanOrEqual">
      <formula>I8</formula>
    </cfRule>
  </conditionalFormatting>
  <conditionalFormatting sqref="AE80">
    <cfRule type="cellIs" dxfId="0" priority="328" operator="lessThanOrEqual">
      <formula>I80</formula>
    </cfRule>
  </conditionalFormatting>
  <conditionalFormatting sqref="AE82">
    <cfRule type="cellIs" dxfId="0" priority="330" operator="lessThanOrEqual">
      <formula>I82</formula>
    </cfRule>
  </conditionalFormatting>
  <conditionalFormatting sqref="AE84">
    <cfRule type="cellIs" dxfId="0" priority="332" operator="lessThanOrEqual">
      <formula>I84</formula>
    </cfRule>
  </conditionalFormatting>
  <conditionalFormatting sqref="AE87">
    <cfRule type="cellIs" dxfId="0" priority="334" operator="lessThanOrEqual">
      <formula>I87</formula>
    </cfRule>
  </conditionalFormatting>
  <conditionalFormatting sqref="AE9">
    <cfRule type="cellIs" dxfId="0" priority="244" operator="lessThanOrEqual">
      <formula>I9</formula>
    </cfRule>
  </conditionalFormatting>
  <conditionalFormatting sqref="AJ12">
    <cfRule type="cellIs" dxfId="0" priority="337" operator="lessThanOrEqual">
      <formula>H12</formula>
    </cfRule>
  </conditionalFormatting>
  <conditionalFormatting sqref="AJ17">
    <cfRule type="cellIs" dxfId="0" priority="339" operator="lessThanOrEqual">
      <formula>H17</formula>
    </cfRule>
  </conditionalFormatting>
  <conditionalFormatting sqref="AJ25">
    <cfRule type="cellIs" dxfId="0" priority="341" operator="lessThanOrEqual">
      <formula>H25</formula>
    </cfRule>
  </conditionalFormatting>
  <conditionalFormatting sqref="AJ27">
    <cfRule type="cellIs" dxfId="0" priority="343" operator="lessThanOrEqual">
      <formula>H27</formula>
    </cfRule>
  </conditionalFormatting>
  <conditionalFormatting sqref="AJ29">
    <cfRule type="cellIs" dxfId="0" priority="345" operator="lessThanOrEqual">
      <formula>H29</formula>
    </cfRule>
  </conditionalFormatting>
  <conditionalFormatting sqref="AJ31">
    <cfRule type="cellIs" dxfId="0" priority="347" operator="lessThanOrEqual">
      <formula>H31</formula>
    </cfRule>
  </conditionalFormatting>
  <conditionalFormatting sqref="AJ32">
    <cfRule type="cellIs" dxfId="0" priority="349" operator="lessThanOrEqual">
      <formula>H32</formula>
    </cfRule>
  </conditionalFormatting>
  <conditionalFormatting sqref="AJ34">
    <cfRule type="cellIs" dxfId="0" priority="351" operator="lessThanOrEqual">
      <formula>H34</formula>
    </cfRule>
  </conditionalFormatting>
  <conditionalFormatting sqref="AJ36">
    <cfRule type="cellIs" dxfId="0" priority="353" operator="lessThanOrEqual">
      <formula>H36</formula>
    </cfRule>
  </conditionalFormatting>
  <conditionalFormatting sqref="AJ37">
    <cfRule type="cellIs" dxfId="0" priority="355" operator="lessThanOrEqual">
      <formula>H37</formula>
    </cfRule>
  </conditionalFormatting>
  <conditionalFormatting sqref="AJ38">
    <cfRule type="cellIs" dxfId="0" priority="357" operator="lessThanOrEqual">
      <formula>H38</formula>
    </cfRule>
  </conditionalFormatting>
  <conditionalFormatting sqref="AJ40">
    <cfRule type="cellIs" dxfId="0" priority="359" operator="lessThanOrEqual">
      <formula>H40</formula>
    </cfRule>
  </conditionalFormatting>
  <conditionalFormatting sqref="AJ41">
    <cfRule type="cellIs" dxfId="0" priority="361" operator="lessThanOrEqual">
      <formula>H41</formula>
    </cfRule>
  </conditionalFormatting>
  <conditionalFormatting sqref="AJ44">
    <cfRule type="cellIs" dxfId="0" priority="363" operator="lessThanOrEqual">
      <formula>H44</formula>
    </cfRule>
  </conditionalFormatting>
  <conditionalFormatting sqref="AJ45">
    <cfRule type="cellIs" dxfId="0" priority="365" operator="lessThanOrEqual">
      <formula>H45</formula>
    </cfRule>
  </conditionalFormatting>
  <conditionalFormatting sqref="AJ46">
    <cfRule type="cellIs" dxfId="0" priority="367" operator="lessThanOrEqual">
      <formula>H46</formula>
    </cfRule>
  </conditionalFormatting>
  <conditionalFormatting sqref="AJ48">
    <cfRule type="cellIs" dxfId="0" priority="369" operator="lessThanOrEqual">
      <formula>H48</formula>
    </cfRule>
  </conditionalFormatting>
  <conditionalFormatting sqref="AJ49">
    <cfRule type="cellIs" dxfId="0" priority="371" operator="lessThanOrEqual">
      <formula>H49</formula>
    </cfRule>
  </conditionalFormatting>
  <conditionalFormatting sqref="AJ50">
    <cfRule type="cellIs" dxfId="0" priority="373" operator="lessThanOrEqual">
      <formula>H50</formula>
    </cfRule>
  </conditionalFormatting>
  <conditionalFormatting sqref="AJ51">
    <cfRule type="cellIs" dxfId="0" priority="375" operator="lessThanOrEqual">
      <formula>H51</formula>
    </cfRule>
  </conditionalFormatting>
  <conditionalFormatting sqref="AJ60">
    <cfRule type="cellIs" dxfId="0" priority="377" operator="lessThanOrEqual">
      <formula>H60</formula>
    </cfRule>
  </conditionalFormatting>
  <conditionalFormatting sqref="AJ64">
    <cfRule type="cellIs" dxfId="0" priority="379" operator="lessThanOrEqual">
      <formula>H64</formula>
    </cfRule>
  </conditionalFormatting>
  <conditionalFormatting sqref="AJ69">
    <cfRule type="cellIs" dxfId="0" priority="381" operator="lessThanOrEqual">
      <formula>H69</formula>
    </cfRule>
  </conditionalFormatting>
  <conditionalFormatting sqref="AJ70">
    <cfRule type="cellIs" dxfId="0" priority="383" operator="lessThanOrEqual">
      <formula>H70</formula>
    </cfRule>
  </conditionalFormatting>
  <conditionalFormatting sqref="AJ74">
    <cfRule type="cellIs" dxfId="0" priority="385" operator="lessThanOrEqual">
      <formula>H74</formula>
    </cfRule>
  </conditionalFormatting>
  <conditionalFormatting sqref="AJ75">
    <cfRule type="cellIs" dxfId="0" priority="387" operator="lessThanOrEqual">
      <formula>H75</formula>
    </cfRule>
  </conditionalFormatting>
  <conditionalFormatting sqref="AJ76">
    <cfRule type="cellIs" dxfId="0" priority="389" operator="lessThanOrEqual">
      <formula>H76</formula>
    </cfRule>
  </conditionalFormatting>
  <conditionalFormatting sqref="AJ8">
    <cfRule type="cellIs" dxfId="0" priority="335" operator="lessThanOrEqual">
      <formula>H8</formula>
    </cfRule>
  </conditionalFormatting>
  <conditionalFormatting sqref="AJ80">
    <cfRule type="cellIs" dxfId="0" priority="391" operator="lessThanOrEqual">
      <formula>H80</formula>
    </cfRule>
  </conditionalFormatting>
  <conditionalFormatting sqref="AJ86">
    <cfRule type="cellIs" dxfId="0" priority="393" operator="lessThanOrEqual">
      <formula>H86</formula>
    </cfRule>
  </conditionalFormatting>
  <conditionalFormatting sqref="AJ87">
    <cfRule type="cellIs" dxfId="0" priority="395" operator="lessThanOrEqual">
      <formula>H87</formula>
    </cfRule>
  </conditionalFormatting>
  <conditionalFormatting sqref="AK12">
    <cfRule type="cellIs" dxfId="0" priority="338" operator="lessThanOrEqual">
      <formula>I12</formula>
    </cfRule>
  </conditionalFormatting>
  <conditionalFormatting sqref="AK17">
    <cfRule type="cellIs" dxfId="0" priority="340" operator="lessThanOrEqual">
      <formula>I17</formula>
    </cfRule>
  </conditionalFormatting>
  <conditionalFormatting sqref="AK25">
    <cfRule type="cellIs" dxfId="0" priority="342" operator="lessThanOrEqual">
      <formula>I25</formula>
    </cfRule>
  </conditionalFormatting>
  <conditionalFormatting sqref="AK27">
    <cfRule type="cellIs" dxfId="0" priority="344" operator="lessThanOrEqual">
      <formula>I27</formula>
    </cfRule>
  </conditionalFormatting>
  <conditionalFormatting sqref="AK29">
    <cfRule type="cellIs" dxfId="0" priority="346" operator="lessThanOrEqual">
      <formula>I29</formula>
    </cfRule>
  </conditionalFormatting>
  <conditionalFormatting sqref="AK31">
    <cfRule type="cellIs" dxfId="0" priority="348" operator="lessThanOrEqual">
      <formula>I31</formula>
    </cfRule>
  </conditionalFormatting>
  <conditionalFormatting sqref="AK32">
    <cfRule type="cellIs" dxfId="0" priority="350" operator="lessThanOrEqual">
      <formula>I32</formula>
    </cfRule>
  </conditionalFormatting>
  <conditionalFormatting sqref="AK34">
    <cfRule type="cellIs" dxfId="0" priority="352" operator="lessThanOrEqual">
      <formula>I34</formula>
    </cfRule>
  </conditionalFormatting>
  <conditionalFormatting sqref="AK36">
    <cfRule type="cellIs" dxfId="0" priority="354" operator="lessThanOrEqual">
      <formula>I36</formula>
    </cfRule>
  </conditionalFormatting>
  <conditionalFormatting sqref="AK37">
    <cfRule type="cellIs" dxfId="0" priority="356" operator="lessThanOrEqual">
      <formula>I37</formula>
    </cfRule>
  </conditionalFormatting>
  <conditionalFormatting sqref="AK38">
    <cfRule type="cellIs" dxfId="0" priority="358" operator="lessThanOrEqual">
      <formula>I38</formula>
    </cfRule>
  </conditionalFormatting>
  <conditionalFormatting sqref="AK40">
    <cfRule type="cellIs" dxfId="0" priority="360" operator="lessThanOrEqual">
      <formula>I40</formula>
    </cfRule>
  </conditionalFormatting>
  <conditionalFormatting sqref="AK41">
    <cfRule type="cellIs" dxfId="0" priority="362" operator="lessThanOrEqual">
      <formula>I41</formula>
    </cfRule>
  </conditionalFormatting>
  <conditionalFormatting sqref="AK44">
    <cfRule type="cellIs" dxfId="0" priority="364" operator="lessThanOrEqual">
      <formula>I44</formula>
    </cfRule>
  </conditionalFormatting>
  <conditionalFormatting sqref="AK45">
    <cfRule type="cellIs" dxfId="0" priority="366" operator="lessThanOrEqual">
      <formula>I45</formula>
    </cfRule>
  </conditionalFormatting>
  <conditionalFormatting sqref="AK46">
    <cfRule type="cellIs" dxfId="0" priority="368" operator="lessThanOrEqual">
      <formula>I46</formula>
    </cfRule>
  </conditionalFormatting>
  <conditionalFormatting sqref="AK48">
    <cfRule type="cellIs" dxfId="0" priority="370" operator="lessThanOrEqual">
      <formula>I48</formula>
    </cfRule>
  </conditionalFormatting>
  <conditionalFormatting sqref="AK49">
    <cfRule type="cellIs" dxfId="0" priority="372" operator="lessThanOrEqual">
      <formula>I49</formula>
    </cfRule>
  </conditionalFormatting>
  <conditionalFormatting sqref="AK50">
    <cfRule type="cellIs" dxfId="0" priority="374" operator="lessThanOrEqual">
      <formula>I50</formula>
    </cfRule>
  </conditionalFormatting>
  <conditionalFormatting sqref="AK51">
    <cfRule type="cellIs" dxfId="0" priority="376" operator="lessThanOrEqual">
      <formula>I51</formula>
    </cfRule>
  </conditionalFormatting>
  <conditionalFormatting sqref="AK60">
    <cfRule type="cellIs" dxfId="0" priority="378" operator="lessThanOrEqual">
      <formula>I60</formula>
    </cfRule>
  </conditionalFormatting>
  <conditionalFormatting sqref="AK64">
    <cfRule type="cellIs" dxfId="0" priority="380" operator="lessThanOrEqual">
      <formula>I64</formula>
    </cfRule>
  </conditionalFormatting>
  <conditionalFormatting sqref="AK69">
    <cfRule type="cellIs" dxfId="0" priority="382" operator="lessThanOrEqual">
      <formula>I69</formula>
    </cfRule>
  </conditionalFormatting>
  <conditionalFormatting sqref="AK70">
    <cfRule type="cellIs" dxfId="0" priority="384" operator="lessThanOrEqual">
      <formula>I70</formula>
    </cfRule>
  </conditionalFormatting>
  <conditionalFormatting sqref="AK74">
    <cfRule type="cellIs" dxfId="0" priority="386" operator="lessThanOrEqual">
      <formula>I74</formula>
    </cfRule>
  </conditionalFormatting>
  <conditionalFormatting sqref="AK75">
    <cfRule type="cellIs" dxfId="0" priority="388" operator="lessThanOrEqual">
      <formula>I75</formula>
    </cfRule>
  </conditionalFormatting>
  <conditionalFormatting sqref="AK76">
    <cfRule type="cellIs" dxfId="0" priority="390" operator="lessThanOrEqual">
      <formula>I76</formula>
    </cfRule>
  </conditionalFormatting>
  <conditionalFormatting sqref="AK8">
    <cfRule type="cellIs" dxfId="0" priority="336" operator="lessThanOrEqual">
      <formula>I8</formula>
    </cfRule>
  </conditionalFormatting>
  <conditionalFormatting sqref="AK80">
    <cfRule type="cellIs" dxfId="0" priority="392" operator="lessThanOrEqual">
      <formula>I80</formula>
    </cfRule>
  </conditionalFormatting>
  <conditionalFormatting sqref="AK86">
    <cfRule type="cellIs" dxfId="0" priority="394" operator="lessThanOrEqual">
      <formula>I86</formula>
    </cfRule>
  </conditionalFormatting>
  <conditionalFormatting sqref="AK87">
    <cfRule type="cellIs" dxfId="0" priority="396" operator="lessThanOrEqual">
      <formula>I87</formula>
    </cfRule>
  </conditionalFormatting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8">
    <cfRule type="cellIs" dxfId="0" priority="17" operator="lessThanOrEqual">
      <formula>H18</formula>
    </cfRule>
  </conditionalFormatting>
  <conditionalFormatting sqref="L19">
    <cfRule type="cellIs" dxfId="0" priority="19" operator="lessThanOrEqual">
      <formula>H19</formula>
    </cfRule>
  </conditionalFormatting>
  <conditionalFormatting sqref="L21">
    <cfRule type="cellIs" dxfId="0" priority="21" operator="lessThanOrEqual">
      <formula>H21</formula>
    </cfRule>
  </conditionalFormatting>
  <conditionalFormatting sqref="L22">
    <cfRule type="cellIs" dxfId="0" priority="23" operator="lessThanOrEqual">
      <formula>H22</formula>
    </cfRule>
  </conditionalFormatting>
  <conditionalFormatting sqref="L24">
    <cfRule type="cellIs" dxfId="0" priority="25" operator="lessThanOrEqual">
      <formula>H24</formula>
    </cfRule>
  </conditionalFormatting>
  <conditionalFormatting sqref="L25">
    <cfRule type="cellIs" dxfId="0" priority="27" operator="lessThanOrEqual">
      <formula>H25</formula>
    </cfRule>
  </conditionalFormatting>
  <conditionalFormatting sqref="L27">
    <cfRule type="cellIs" dxfId="0" priority="29" operator="lessThanOrEqual">
      <formula>H27</formula>
    </cfRule>
  </conditionalFormatting>
  <conditionalFormatting sqref="L29">
    <cfRule type="cellIs" dxfId="0" priority="31" operator="lessThanOrEqual">
      <formula>H29</formula>
    </cfRule>
  </conditionalFormatting>
  <conditionalFormatting sqref="L30">
    <cfRule type="cellIs" dxfId="0" priority="33" operator="lessThanOrEqual">
      <formula>H30</formula>
    </cfRule>
  </conditionalFormatting>
  <conditionalFormatting sqref="L31">
    <cfRule type="cellIs" dxfId="0" priority="35" operator="lessThanOrEqual">
      <formula>H31</formula>
    </cfRule>
  </conditionalFormatting>
  <conditionalFormatting sqref="L32">
    <cfRule type="cellIs" dxfId="0" priority="37" operator="lessThanOrEqual">
      <formula>H32</formula>
    </cfRule>
  </conditionalFormatting>
  <conditionalFormatting sqref="L33">
    <cfRule type="cellIs" dxfId="0" priority="39" operator="lessThanOrEqual">
      <formula>H33</formula>
    </cfRule>
  </conditionalFormatting>
  <conditionalFormatting sqref="L36">
    <cfRule type="cellIs" dxfId="0" priority="41" operator="lessThanOrEqual">
      <formula>H36</formula>
    </cfRule>
  </conditionalFormatting>
  <conditionalFormatting sqref="L37">
    <cfRule type="cellIs" dxfId="0" priority="43" operator="lessThanOrEqual">
      <formula>H37</formula>
    </cfRule>
  </conditionalFormatting>
  <conditionalFormatting sqref="L39">
    <cfRule type="cellIs" dxfId="0" priority="45" operator="lessThanOrEqual">
      <formula>H39</formula>
    </cfRule>
  </conditionalFormatting>
  <conditionalFormatting sqref="L40">
    <cfRule type="cellIs" dxfId="0" priority="47" operator="lessThanOrEqual">
      <formula>H40</formula>
    </cfRule>
  </conditionalFormatting>
  <conditionalFormatting sqref="L41">
    <cfRule type="cellIs" dxfId="0" priority="49" operator="lessThanOrEqual">
      <formula>H41</formula>
    </cfRule>
  </conditionalFormatting>
  <conditionalFormatting sqref="L44">
    <cfRule type="cellIs" dxfId="0" priority="51" operator="lessThanOrEqual">
      <formula>H44</formula>
    </cfRule>
  </conditionalFormatting>
  <conditionalFormatting sqref="L45">
    <cfRule type="cellIs" dxfId="0" priority="53" operator="lessThanOrEqual">
      <formula>H45</formula>
    </cfRule>
  </conditionalFormatting>
  <conditionalFormatting sqref="L47">
    <cfRule type="cellIs" dxfId="0" priority="55" operator="lessThanOrEqual">
      <formula>H47</formula>
    </cfRule>
  </conditionalFormatting>
  <conditionalFormatting sqref="L48">
    <cfRule type="cellIs" dxfId="0" priority="57" operator="lessThanOrEqual">
      <formula>H48</formula>
    </cfRule>
  </conditionalFormatting>
  <conditionalFormatting sqref="L49">
    <cfRule type="cellIs" dxfId="0" priority="59" operator="lessThanOrEqual">
      <formula>H49</formula>
    </cfRule>
  </conditionalFormatting>
  <conditionalFormatting sqref="L50">
    <cfRule type="cellIs" dxfId="0" priority="61" operator="lessThanOrEqual">
      <formula>H50</formula>
    </cfRule>
  </conditionalFormatting>
  <conditionalFormatting sqref="L51">
    <cfRule type="cellIs" dxfId="0" priority="63" operator="lessThanOrEqual">
      <formula>H51</formula>
    </cfRule>
  </conditionalFormatting>
  <conditionalFormatting sqref="L52">
    <cfRule type="cellIs" dxfId="0" priority="65" operator="lessThanOrEqual">
      <formula>H52</formula>
    </cfRule>
  </conditionalFormatting>
  <conditionalFormatting sqref="L53">
    <cfRule type="cellIs" dxfId="0" priority="67" operator="lessThanOrEqual">
      <formula>H53</formula>
    </cfRule>
  </conditionalFormatting>
  <conditionalFormatting sqref="L54">
    <cfRule type="cellIs" dxfId="0" priority="69" operator="lessThanOrEqual">
      <formula>H54</formula>
    </cfRule>
  </conditionalFormatting>
  <conditionalFormatting sqref="L55">
    <cfRule type="cellIs" dxfId="0" priority="71" operator="lessThanOrEqual">
      <formula>H55</formula>
    </cfRule>
  </conditionalFormatting>
  <conditionalFormatting sqref="L56">
    <cfRule type="cellIs" dxfId="0" priority="73" operator="lessThanOrEqual">
      <formula>H56</formula>
    </cfRule>
  </conditionalFormatting>
  <conditionalFormatting sqref="L57">
    <cfRule type="cellIs" dxfId="0" priority="75" operator="lessThanOrEqual">
      <formula>H57</formula>
    </cfRule>
  </conditionalFormatting>
  <conditionalFormatting sqref="L59">
    <cfRule type="cellIs" dxfId="0" priority="77" operator="lessThanOrEqual">
      <formula>H59</formula>
    </cfRule>
  </conditionalFormatting>
  <conditionalFormatting sqref="L60">
    <cfRule type="cellIs" dxfId="0" priority="79" operator="lessThanOrEqual">
      <formula>H60</formula>
    </cfRule>
  </conditionalFormatting>
  <conditionalFormatting sqref="L61">
    <cfRule type="cellIs" dxfId="0" priority="81" operator="lessThanOrEqual">
      <formula>H61</formula>
    </cfRule>
  </conditionalFormatting>
  <conditionalFormatting sqref="L63">
    <cfRule type="cellIs" dxfId="0" priority="83" operator="lessThanOrEqual">
      <formula>H63</formula>
    </cfRule>
  </conditionalFormatting>
  <conditionalFormatting sqref="L64">
    <cfRule type="cellIs" dxfId="0" priority="85" operator="lessThanOrEqual">
      <formula>H64</formula>
    </cfRule>
  </conditionalFormatting>
  <conditionalFormatting sqref="L65">
    <cfRule type="cellIs" dxfId="0" priority="87" operator="lessThanOrEqual">
      <formula>H65</formula>
    </cfRule>
  </conditionalFormatting>
  <conditionalFormatting sqref="L66">
    <cfRule type="cellIs" dxfId="0" priority="89" operator="lessThanOrEqual">
      <formula>H66</formula>
    </cfRule>
  </conditionalFormatting>
  <conditionalFormatting sqref="L67">
    <cfRule type="cellIs" dxfId="0" priority="91" operator="lessThanOrEqual">
      <formula>H67</formula>
    </cfRule>
  </conditionalFormatting>
  <conditionalFormatting sqref="L69">
    <cfRule type="cellIs" dxfId="0" priority="93" operator="lessThanOrEqual">
      <formula>H69</formula>
    </cfRule>
  </conditionalFormatting>
  <conditionalFormatting sqref="L70">
    <cfRule type="cellIs" dxfId="0" priority="95" operator="lessThanOrEqual">
      <formula>H70</formula>
    </cfRule>
  </conditionalFormatting>
  <conditionalFormatting sqref="L71">
    <cfRule type="cellIs" dxfId="0" priority="97" operator="lessThanOrEqual">
      <formula>H71</formula>
    </cfRule>
  </conditionalFormatting>
  <conditionalFormatting sqref="L74">
    <cfRule type="cellIs" dxfId="0" priority="99" operator="lessThanOrEqual">
      <formula>H74</formula>
    </cfRule>
  </conditionalFormatting>
  <conditionalFormatting sqref="L75">
    <cfRule type="cellIs" dxfId="0" priority="101" operator="lessThanOrEqual">
      <formula>H75</formula>
    </cfRule>
  </conditionalFormatting>
  <conditionalFormatting sqref="L76">
    <cfRule type="cellIs" dxfId="0" priority="103" operator="lessThanOrEqual">
      <formula>H76</formula>
    </cfRule>
  </conditionalFormatting>
  <conditionalFormatting sqref="L78">
    <cfRule type="cellIs" dxfId="0" priority="105" operator="lessThanOrEqual">
      <formula>H78</formula>
    </cfRule>
  </conditionalFormatting>
  <conditionalFormatting sqref="L8">
    <cfRule type="cellIs" dxfId="0" priority="1" operator="lessThanOrEqual">
      <formula>H8</formula>
    </cfRule>
  </conditionalFormatting>
  <conditionalFormatting sqref="L80">
    <cfRule type="cellIs" dxfId="0" priority="107" operator="lessThanOrEqual">
      <formula>H80</formula>
    </cfRule>
  </conditionalFormatting>
  <conditionalFormatting sqref="L81">
    <cfRule type="cellIs" dxfId="0" priority="109" operator="lessThanOrEqual">
      <formula>H81</formula>
    </cfRule>
  </conditionalFormatting>
  <conditionalFormatting sqref="L82">
    <cfRule type="cellIs" dxfId="0" priority="111" operator="lessThanOrEqual">
      <formula>H82</formula>
    </cfRule>
  </conditionalFormatting>
  <conditionalFormatting sqref="L84">
    <cfRule type="cellIs" dxfId="0" priority="113" operator="lessThanOrEqual">
      <formula>H84</formula>
    </cfRule>
  </conditionalFormatting>
  <conditionalFormatting sqref="L86">
    <cfRule type="cellIs" dxfId="0" priority="115" operator="lessThanOrEqual">
      <formula>H86</formula>
    </cfRule>
  </conditionalFormatting>
  <conditionalFormatting sqref="L87">
    <cfRule type="cellIs" dxfId="0" priority="117" operator="lessThanOrEqual">
      <formula>H87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8">
    <cfRule type="cellIs" dxfId="0" priority="18" operator="lessThanOrEqual">
      <formula>I18</formula>
    </cfRule>
  </conditionalFormatting>
  <conditionalFormatting sqref="M19">
    <cfRule type="cellIs" dxfId="0" priority="20" operator="lessThanOrEqual">
      <formula>I19</formula>
    </cfRule>
  </conditionalFormatting>
  <conditionalFormatting sqref="M21">
    <cfRule type="cellIs" dxfId="0" priority="22" operator="lessThanOrEqual">
      <formula>I21</formula>
    </cfRule>
  </conditionalFormatting>
  <conditionalFormatting sqref="M22">
    <cfRule type="cellIs" dxfId="0" priority="24" operator="lessThanOrEqual">
      <formula>I22</formula>
    </cfRule>
  </conditionalFormatting>
  <conditionalFormatting sqref="M24">
    <cfRule type="cellIs" dxfId="0" priority="26" operator="lessThanOrEqual">
      <formula>I24</formula>
    </cfRule>
  </conditionalFormatting>
  <conditionalFormatting sqref="M25">
    <cfRule type="cellIs" dxfId="0" priority="28" operator="lessThanOrEqual">
      <formula>I25</formula>
    </cfRule>
  </conditionalFormatting>
  <conditionalFormatting sqref="M27">
    <cfRule type="cellIs" dxfId="0" priority="30" operator="lessThanOrEqual">
      <formula>I27</formula>
    </cfRule>
  </conditionalFormatting>
  <conditionalFormatting sqref="M29">
    <cfRule type="cellIs" dxfId="0" priority="32" operator="lessThanOrEqual">
      <formula>I29</formula>
    </cfRule>
  </conditionalFormatting>
  <conditionalFormatting sqref="M30">
    <cfRule type="cellIs" dxfId="0" priority="34" operator="lessThanOrEqual">
      <formula>I30</formula>
    </cfRule>
  </conditionalFormatting>
  <conditionalFormatting sqref="M31">
    <cfRule type="cellIs" dxfId="0" priority="36" operator="lessThanOrEqual">
      <formula>I31</formula>
    </cfRule>
  </conditionalFormatting>
  <conditionalFormatting sqref="M32">
    <cfRule type="cellIs" dxfId="0" priority="38" operator="lessThanOrEqual">
      <formula>I32</formula>
    </cfRule>
  </conditionalFormatting>
  <conditionalFormatting sqref="M33">
    <cfRule type="cellIs" dxfId="0" priority="40" operator="lessThanOrEqual">
      <formula>I33</formula>
    </cfRule>
  </conditionalFormatting>
  <conditionalFormatting sqref="M36">
    <cfRule type="cellIs" dxfId="0" priority="42" operator="lessThanOrEqual">
      <formula>I36</formula>
    </cfRule>
  </conditionalFormatting>
  <conditionalFormatting sqref="M37">
    <cfRule type="cellIs" dxfId="0" priority="44" operator="lessThanOrEqual">
      <formula>I37</formula>
    </cfRule>
  </conditionalFormatting>
  <conditionalFormatting sqref="M39">
    <cfRule type="cellIs" dxfId="0" priority="46" operator="lessThanOrEqual">
      <formula>I39</formula>
    </cfRule>
  </conditionalFormatting>
  <conditionalFormatting sqref="M40">
    <cfRule type="cellIs" dxfId="0" priority="48" operator="lessThanOrEqual">
      <formula>I40</formula>
    </cfRule>
  </conditionalFormatting>
  <conditionalFormatting sqref="M41">
    <cfRule type="cellIs" dxfId="0" priority="50" operator="lessThanOrEqual">
      <formula>I41</formula>
    </cfRule>
  </conditionalFormatting>
  <conditionalFormatting sqref="M44">
    <cfRule type="cellIs" dxfId="0" priority="52" operator="lessThanOrEqual">
      <formula>I44</formula>
    </cfRule>
  </conditionalFormatting>
  <conditionalFormatting sqref="M45">
    <cfRule type="cellIs" dxfId="0" priority="54" operator="lessThanOrEqual">
      <formula>I45</formula>
    </cfRule>
  </conditionalFormatting>
  <conditionalFormatting sqref="M47">
    <cfRule type="cellIs" dxfId="0" priority="56" operator="lessThanOrEqual">
      <formula>I47</formula>
    </cfRule>
  </conditionalFormatting>
  <conditionalFormatting sqref="M48">
    <cfRule type="cellIs" dxfId="0" priority="58" operator="lessThanOrEqual">
      <formula>I48</formula>
    </cfRule>
  </conditionalFormatting>
  <conditionalFormatting sqref="M49">
    <cfRule type="cellIs" dxfId="0" priority="60" operator="lessThanOrEqual">
      <formula>I49</formula>
    </cfRule>
  </conditionalFormatting>
  <conditionalFormatting sqref="M50">
    <cfRule type="cellIs" dxfId="0" priority="62" operator="lessThanOrEqual">
      <formula>I50</formula>
    </cfRule>
  </conditionalFormatting>
  <conditionalFormatting sqref="M51">
    <cfRule type="cellIs" dxfId="0" priority="64" operator="lessThanOrEqual">
      <formula>I51</formula>
    </cfRule>
  </conditionalFormatting>
  <conditionalFormatting sqref="M52">
    <cfRule type="cellIs" dxfId="0" priority="66" operator="lessThanOrEqual">
      <formula>I52</formula>
    </cfRule>
  </conditionalFormatting>
  <conditionalFormatting sqref="M53">
    <cfRule type="cellIs" dxfId="0" priority="68" operator="lessThanOrEqual">
      <formula>I53</formula>
    </cfRule>
  </conditionalFormatting>
  <conditionalFormatting sqref="M54">
    <cfRule type="cellIs" dxfId="0" priority="70" operator="lessThanOrEqual">
      <formula>I54</formula>
    </cfRule>
  </conditionalFormatting>
  <conditionalFormatting sqref="M55">
    <cfRule type="cellIs" dxfId="0" priority="72" operator="lessThanOrEqual">
      <formula>I55</formula>
    </cfRule>
  </conditionalFormatting>
  <conditionalFormatting sqref="M56">
    <cfRule type="cellIs" dxfId="0" priority="74" operator="lessThanOrEqual">
      <formula>I56</formula>
    </cfRule>
  </conditionalFormatting>
  <conditionalFormatting sqref="M57">
    <cfRule type="cellIs" dxfId="0" priority="76" operator="lessThanOrEqual">
      <formula>I57</formula>
    </cfRule>
  </conditionalFormatting>
  <conditionalFormatting sqref="M59">
    <cfRule type="cellIs" dxfId="0" priority="78" operator="lessThanOrEqual">
      <formula>I59</formula>
    </cfRule>
  </conditionalFormatting>
  <conditionalFormatting sqref="M60">
    <cfRule type="cellIs" dxfId="0" priority="80" operator="lessThanOrEqual">
      <formula>I60</formula>
    </cfRule>
  </conditionalFormatting>
  <conditionalFormatting sqref="M61">
    <cfRule type="cellIs" dxfId="0" priority="82" operator="lessThanOrEqual">
      <formula>I61</formula>
    </cfRule>
  </conditionalFormatting>
  <conditionalFormatting sqref="M63">
    <cfRule type="cellIs" dxfId="0" priority="84" operator="lessThanOrEqual">
      <formula>I63</formula>
    </cfRule>
  </conditionalFormatting>
  <conditionalFormatting sqref="M64">
    <cfRule type="cellIs" dxfId="0" priority="86" operator="lessThanOrEqual">
      <formula>I64</formula>
    </cfRule>
  </conditionalFormatting>
  <conditionalFormatting sqref="M65">
    <cfRule type="cellIs" dxfId="0" priority="88" operator="lessThanOrEqual">
      <formula>I65</formula>
    </cfRule>
  </conditionalFormatting>
  <conditionalFormatting sqref="M66">
    <cfRule type="cellIs" dxfId="0" priority="90" operator="lessThanOrEqual">
      <formula>I66</formula>
    </cfRule>
  </conditionalFormatting>
  <conditionalFormatting sqref="M67">
    <cfRule type="cellIs" dxfId="0" priority="92" operator="lessThanOrEqual">
      <formula>I67</formula>
    </cfRule>
  </conditionalFormatting>
  <conditionalFormatting sqref="M69">
    <cfRule type="cellIs" dxfId="0" priority="94" operator="lessThanOrEqual">
      <formula>I69</formula>
    </cfRule>
  </conditionalFormatting>
  <conditionalFormatting sqref="M70">
    <cfRule type="cellIs" dxfId="0" priority="96" operator="lessThanOrEqual">
      <formula>I70</formula>
    </cfRule>
  </conditionalFormatting>
  <conditionalFormatting sqref="M71">
    <cfRule type="cellIs" dxfId="0" priority="98" operator="lessThanOrEqual">
      <formula>I71</formula>
    </cfRule>
  </conditionalFormatting>
  <conditionalFormatting sqref="M74">
    <cfRule type="cellIs" dxfId="0" priority="100" operator="lessThanOrEqual">
      <formula>I74</formula>
    </cfRule>
  </conditionalFormatting>
  <conditionalFormatting sqref="M75">
    <cfRule type="cellIs" dxfId="0" priority="102" operator="lessThanOrEqual">
      <formula>I75</formula>
    </cfRule>
  </conditionalFormatting>
  <conditionalFormatting sqref="M76">
    <cfRule type="cellIs" dxfId="0" priority="104" operator="lessThanOrEqual">
      <formula>I76</formula>
    </cfRule>
  </conditionalFormatting>
  <conditionalFormatting sqref="M78">
    <cfRule type="cellIs" dxfId="0" priority="106" operator="lessThanOrEqual">
      <formula>I78</formula>
    </cfRule>
  </conditionalFormatting>
  <conditionalFormatting sqref="M8">
    <cfRule type="cellIs" dxfId="0" priority="2" operator="lessThanOrEqual">
      <formula>I8</formula>
    </cfRule>
  </conditionalFormatting>
  <conditionalFormatting sqref="M80">
    <cfRule type="cellIs" dxfId="0" priority="108" operator="lessThanOrEqual">
      <formula>I80</formula>
    </cfRule>
  </conditionalFormatting>
  <conditionalFormatting sqref="M81">
    <cfRule type="cellIs" dxfId="0" priority="110" operator="lessThanOrEqual">
      <formula>I81</formula>
    </cfRule>
  </conditionalFormatting>
  <conditionalFormatting sqref="M82">
    <cfRule type="cellIs" dxfId="0" priority="112" operator="lessThanOrEqual">
      <formula>I82</formula>
    </cfRule>
  </conditionalFormatting>
  <conditionalFormatting sqref="M84">
    <cfRule type="cellIs" dxfId="0" priority="114" operator="lessThanOrEqual">
      <formula>I84</formula>
    </cfRule>
  </conditionalFormatting>
  <conditionalFormatting sqref="M86">
    <cfRule type="cellIs" dxfId="0" priority="116" operator="lessThanOrEqual">
      <formula>I86</formula>
    </cfRule>
  </conditionalFormatting>
  <conditionalFormatting sqref="M87">
    <cfRule type="cellIs" dxfId="0" priority="118" operator="lessThanOrEqual">
      <formula>I87</formula>
    </cfRule>
  </conditionalFormatting>
  <conditionalFormatting sqref="M9">
    <cfRule type="cellIs" dxfId="0" priority="4" operator="lessThanOrEqual">
      <formula>I9</formula>
    </cfRule>
  </conditionalFormatting>
  <conditionalFormatting sqref="R11">
    <cfRule type="cellIs" dxfId="0" priority="123" operator="lessThanOrEqual">
      <formula>H11</formula>
    </cfRule>
  </conditionalFormatting>
  <conditionalFormatting sqref="R12">
    <cfRule type="cellIs" dxfId="0" priority="125" operator="lessThanOrEqual">
      <formula>H12</formula>
    </cfRule>
  </conditionalFormatting>
  <conditionalFormatting sqref="R14">
    <cfRule type="cellIs" dxfId="0" priority="127" operator="lessThanOrEqual">
      <formula>H14</formula>
    </cfRule>
  </conditionalFormatting>
  <conditionalFormatting sqref="R18">
    <cfRule type="cellIs" dxfId="0" priority="129" operator="lessThanOrEqual">
      <formula>H18</formula>
    </cfRule>
  </conditionalFormatting>
  <conditionalFormatting sqref="R21">
    <cfRule type="cellIs" dxfId="0" priority="131" operator="lessThanOrEqual">
      <formula>H21</formula>
    </cfRule>
  </conditionalFormatting>
  <conditionalFormatting sqref="R22">
    <cfRule type="cellIs" dxfId="0" priority="133" operator="lessThanOrEqual">
      <formula>H22</formula>
    </cfRule>
  </conditionalFormatting>
  <conditionalFormatting sqref="R25">
    <cfRule type="cellIs" dxfId="0" priority="135" operator="lessThanOrEqual">
      <formula>H25</formula>
    </cfRule>
  </conditionalFormatting>
  <conditionalFormatting sqref="R26">
    <cfRule type="cellIs" dxfId="0" priority="137" operator="lessThanOrEqual">
      <formula>H26</formula>
    </cfRule>
  </conditionalFormatting>
  <conditionalFormatting sqref="R27">
    <cfRule type="cellIs" dxfId="0" priority="139" operator="lessThanOrEqual">
      <formula>H27</formula>
    </cfRule>
  </conditionalFormatting>
  <conditionalFormatting sqref="R29">
    <cfRule type="cellIs" dxfId="0" priority="141" operator="lessThanOrEqual">
      <formula>H29</formula>
    </cfRule>
  </conditionalFormatting>
  <conditionalFormatting sqref="R30">
    <cfRule type="cellIs" dxfId="0" priority="143" operator="lessThanOrEqual">
      <formula>H30</formula>
    </cfRule>
  </conditionalFormatting>
  <conditionalFormatting sqref="R33">
    <cfRule type="cellIs" dxfId="0" priority="145" operator="lessThanOrEqual">
      <formula>H33</formula>
    </cfRule>
  </conditionalFormatting>
  <conditionalFormatting sqref="R36">
    <cfRule type="cellIs" dxfId="0" priority="147" operator="lessThanOrEqual">
      <formula>H36</formula>
    </cfRule>
  </conditionalFormatting>
  <conditionalFormatting sqref="R37">
    <cfRule type="cellIs" dxfId="0" priority="149" operator="lessThanOrEqual">
      <formula>H37</formula>
    </cfRule>
  </conditionalFormatting>
  <conditionalFormatting sqref="R38">
    <cfRule type="cellIs" dxfId="0" priority="151" operator="lessThanOrEqual">
      <formula>H38</formula>
    </cfRule>
  </conditionalFormatting>
  <conditionalFormatting sqref="R39">
    <cfRule type="cellIs" dxfId="0" priority="153" operator="lessThanOrEqual">
      <formula>H39</formula>
    </cfRule>
  </conditionalFormatting>
  <conditionalFormatting sqref="R40">
    <cfRule type="cellIs" dxfId="0" priority="155" operator="lessThanOrEqual">
      <formula>H40</formula>
    </cfRule>
  </conditionalFormatting>
  <conditionalFormatting sqref="R41">
    <cfRule type="cellIs" dxfId="0" priority="157" operator="lessThanOrEqual">
      <formula>H41</formula>
    </cfRule>
  </conditionalFormatting>
  <conditionalFormatting sqref="R44">
    <cfRule type="cellIs" dxfId="0" priority="159" operator="lessThanOrEqual">
      <formula>H44</formula>
    </cfRule>
  </conditionalFormatting>
  <conditionalFormatting sqref="R45">
    <cfRule type="cellIs" dxfId="0" priority="161" operator="lessThanOrEqual">
      <formula>H45</formula>
    </cfRule>
  </conditionalFormatting>
  <conditionalFormatting sqref="R48">
    <cfRule type="cellIs" dxfId="0" priority="163" operator="lessThanOrEqual">
      <formula>H48</formula>
    </cfRule>
  </conditionalFormatting>
  <conditionalFormatting sqref="R49">
    <cfRule type="cellIs" dxfId="0" priority="165" operator="lessThanOrEqual">
      <formula>H49</formula>
    </cfRule>
  </conditionalFormatting>
  <conditionalFormatting sqref="R50">
    <cfRule type="cellIs" dxfId="0" priority="167" operator="lessThanOrEqual">
      <formula>H50</formula>
    </cfRule>
  </conditionalFormatting>
  <conditionalFormatting sqref="R51">
    <cfRule type="cellIs" dxfId="0" priority="169" operator="lessThanOrEqual">
      <formula>H51</formula>
    </cfRule>
  </conditionalFormatting>
  <conditionalFormatting sqref="R54">
    <cfRule type="cellIs" dxfId="0" priority="171" operator="lessThanOrEqual">
      <formula>H54</formula>
    </cfRule>
  </conditionalFormatting>
  <conditionalFormatting sqref="R55">
    <cfRule type="cellIs" dxfId="0" priority="173" operator="lessThanOrEqual">
      <formula>H55</formula>
    </cfRule>
  </conditionalFormatting>
  <conditionalFormatting sqref="R57">
    <cfRule type="cellIs" dxfId="0" priority="175" operator="lessThanOrEqual">
      <formula>H57</formula>
    </cfRule>
  </conditionalFormatting>
  <conditionalFormatting sqref="R58">
    <cfRule type="cellIs" dxfId="0" priority="177" operator="lessThanOrEqual">
      <formula>H58</formula>
    </cfRule>
  </conditionalFormatting>
  <conditionalFormatting sqref="R63">
    <cfRule type="cellIs" dxfId="0" priority="179" operator="lessThanOrEqual">
      <formula>H63</formula>
    </cfRule>
  </conditionalFormatting>
  <conditionalFormatting sqref="R64">
    <cfRule type="cellIs" dxfId="0" priority="181" operator="lessThanOrEqual">
      <formula>H64</formula>
    </cfRule>
  </conditionalFormatting>
  <conditionalFormatting sqref="R65">
    <cfRule type="cellIs" dxfId="0" priority="183" operator="lessThanOrEqual">
      <formula>H65</formula>
    </cfRule>
  </conditionalFormatting>
  <conditionalFormatting sqref="R67">
    <cfRule type="cellIs" dxfId="0" priority="185" operator="lessThanOrEqual">
      <formula>H67</formula>
    </cfRule>
  </conditionalFormatting>
  <conditionalFormatting sqref="R68">
    <cfRule type="cellIs" dxfId="0" priority="187" operator="lessThanOrEqual">
      <formula>H68</formula>
    </cfRule>
  </conditionalFormatting>
  <conditionalFormatting sqref="R69">
    <cfRule type="cellIs" dxfId="0" priority="189" operator="lessThanOrEqual">
      <formula>H69</formula>
    </cfRule>
  </conditionalFormatting>
  <conditionalFormatting sqref="R70">
    <cfRule type="cellIs" dxfId="0" priority="191" operator="lessThanOrEqual">
      <formula>H70</formula>
    </cfRule>
  </conditionalFormatting>
  <conditionalFormatting sqref="R71">
    <cfRule type="cellIs" dxfId="0" priority="193" operator="lessThanOrEqual">
      <formula>H71</formula>
    </cfRule>
  </conditionalFormatting>
  <conditionalFormatting sqref="R74">
    <cfRule type="cellIs" dxfId="0" priority="195" operator="lessThanOrEqual">
      <formula>H74</formula>
    </cfRule>
  </conditionalFormatting>
  <conditionalFormatting sqref="R75">
    <cfRule type="cellIs" dxfId="0" priority="197" operator="lessThanOrEqual">
      <formula>H75</formula>
    </cfRule>
  </conditionalFormatting>
  <conditionalFormatting sqref="R76">
    <cfRule type="cellIs" dxfId="0" priority="199" operator="lessThanOrEqual">
      <formula>H76</formula>
    </cfRule>
  </conditionalFormatting>
  <conditionalFormatting sqref="R8">
    <cfRule type="cellIs" dxfId="0" priority="119" operator="lessThanOrEqual">
      <formula>H8</formula>
    </cfRule>
  </conditionalFormatting>
  <conditionalFormatting sqref="R80">
    <cfRule type="cellIs" dxfId="0" priority="201" operator="lessThanOrEqual">
      <formula>H80</formula>
    </cfRule>
  </conditionalFormatting>
  <conditionalFormatting sqref="R84">
    <cfRule type="cellIs" dxfId="0" priority="203" operator="lessThanOrEqual">
      <formula>H84</formula>
    </cfRule>
  </conditionalFormatting>
  <conditionalFormatting sqref="R87">
    <cfRule type="cellIs" dxfId="0" priority="205" operator="lessThanOrEqual">
      <formula>H87</formula>
    </cfRule>
  </conditionalFormatting>
  <conditionalFormatting sqref="R9">
    <cfRule type="cellIs" dxfId="0" priority="121" operator="lessThanOrEqual">
      <formula>H9</formula>
    </cfRule>
  </conditionalFormatting>
  <conditionalFormatting sqref="S11">
    <cfRule type="cellIs" dxfId="0" priority="124" operator="lessThanOrEqual">
      <formula>I11</formula>
    </cfRule>
  </conditionalFormatting>
  <conditionalFormatting sqref="S12">
    <cfRule type="cellIs" dxfId="0" priority="126" operator="lessThanOrEqual">
      <formula>I12</formula>
    </cfRule>
  </conditionalFormatting>
  <conditionalFormatting sqref="S14">
    <cfRule type="cellIs" dxfId="0" priority="128" operator="lessThanOrEqual">
      <formula>I14</formula>
    </cfRule>
  </conditionalFormatting>
  <conditionalFormatting sqref="S18">
    <cfRule type="cellIs" dxfId="0" priority="130" operator="lessThanOrEqual">
      <formula>I18</formula>
    </cfRule>
  </conditionalFormatting>
  <conditionalFormatting sqref="S21">
    <cfRule type="cellIs" dxfId="0" priority="132" operator="lessThanOrEqual">
      <formula>I21</formula>
    </cfRule>
  </conditionalFormatting>
  <conditionalFormatting sqref="S22">
    <cfRule type="cellIs" dxfId="0" priority="134" operator="lessThanOrEqual">
      <formula>I22</formula>
    </cfRule>
  </conditionalFormatting>
  <conditionalFormatting sqref="S25">
    <cfRule type="cellIs" dxfId="0" priority="136" operator="lessThanOrEqual">
      <formula>I25</formula>
    </cfRule>
  </conditionalFormatting>
  <conditionalFormatting sqref="S26">
    <cfRule type="cellIs" dxfId="0" priority="138" operator="lessThanOrEqual">
      <formula>I26</formula>
    </cfRule>
  </conditionalFormatting>
  <conditionalFormatting sqref="S27">
    <cfRule type="cellIs" dxfId="0" priority="140" operator="lessThanOrEqual">
      <formula>I27</formula>
    </cfRule>
  </conditionalFormatting>
  <conditionalFormatting sqref="S29">
    <cfRule type="cellIs" dxfId="0" priority="142" operator="lessThanOrEqual">
      <formula>I29</formula>
    </cfRule>
  </conditionalFormatting>
  <conditionalFormatting sqref="S30">
    <cfRule type="cellIs" dxfId="0" priority="144" operator="lessThanOrEqual">
      <formula>I30</formula>
    </cfRule>
  </conditionalFormatting>
  <conditionalFormatting sqref="S33">
    <cfRule type="cellIs" dxfId="0" priority="146" operator="lessThanOrEqual">
      <formula>I33</formula>
    </cfRule>
  </conditionalFormatting>
  <conditionalFormatting sqref="S36">
    <cfRule type="cellIs" dxfId="0" priority="148" operator="lessThanOrEqual">
      <formula>I36</formula>
    </cfRule>
  </conditionalFormatting>
  <conditionalFormatting sqref="S37">
    <cfRule type="cellIs" dxfId="0" priority="150" operator="lessThanOrEqual">
      <formula>I37</formula>
    </cfRule>
  </conditionalFormatting>
  <conditionalFormatting sqref="S38">
    <cfRule type="cellIs" dxfId="0" priority="152" operator="lessThanOrEqual">
      <formula>I38</formula>
    </cfRule>
  </conditionalFormatting>
  <conditionalFormatting sqref="S39">
    <cfRule type="cellIs" dxfId="0" priority="154" operator="lessThanOrEqual">
      <formula>I39</formula>
    </cfRule>
  </conditionalFormatting>
  <conditionalFormatting sqref="S40">
    <cfRule type="cellIs" dxfId="0" priority="156" operator="lessThanOrEqual">
      <formula>I40</formula>
    </cfRule>
  </conditionalFormatting>
  <conditionalFormatting sqref="S41">
    <cfRule type="cellIs" dxfId="0" priority="158" operator="lessThanOrEqual">
      <formula>I41</formula>
    </cfRule>
  </conditionalFormatting>
  <conditionalFormatting sqref="S44">
    <cfRule type="cellIs" dxfId="0" priority="160" operator="lessThanOrEqual">
      <formula>I44</formula>
    </cfRule>
  </conditionalFormatting>
  <conditionalFormatting sqref="S45">
    <cfRule type="cellIs" dxfId="0" priority="162" operator="lessThanOrEqual">
      <formula>I45</formula>
    </cfRule>
  </conditionalFormatting>
  <conditionalFormatting sqref="S48">
    <cfRule type="cellIs" dxfId="0" priority="164" operator="lessThanOrEqual">
      <formula>I48</formula>
    </cfRule>
  </conditionalFormatting>
  <conditionalFormatting sqref="S49">
    <cfRule type="cellIs" dxfId="0" priority="166" operator="lessThanOrEqual">
      <formula>I49</formula>
    </cfRule>
  </conditionalFormatting>
  <conditionalFormatting sqref="S50">
    <cfRule type="cellIs" dxfId="0" priority="168" operator="lessThanOrEqual">
      <formula>I50</formula>
    </cfRule>
  </conditionalFormatting>
  <conditionalFormatting sqref="S51">
    <cfRule type="cellIs" dxfId="0" priority="170" operator="lessThanOrEqual">
      <formula>I51</formula>
    </cfRule>
  </conditionalFormatting>
  <conditionalFormatting sqref="S54">
    <cfRule type="cellIs" dxfId="0" priority="172" operator="lessThanOrEqual">
      <formula>I54</formula>
    </cfRule>
  </conditionalFormatting>
  <conditionalFormatting sqref="S55">
    <cfRule type="cellIs" dxfId="0" priority="174" operator="lessThanOrEqual">
      <formula>I55</formula>
    </cfRule>
  </conditionalFormatting>
  <conditionalFormatting sqref="S57">
    <cfRule type="cellIs" dxfId="0" priority="176" operator="lessThanOrEqual">
      <formula>I57</formula>
    </cfRule>
  </conditionalFormatting>
  <conditionalFormatting sqref="S58">
    <cfRule type="cellIs" dxfId="0" priority="178" operator="lessThanOrEqual">
      <formula>I58</formula>
    </cfRule>
  </conditionalFormatting>
  <conditionalFormatting sqref="S63">
    <cfRule type="cellIs" dxfId="0" priority="180" operator="lessThanOrEqual">
      <formula>I63</formula>
    </cfRule>
  </conditionalFormatting>
  <conditionalFormatting sqref="S64">
    <cfRule type="cellIs" dxfId="0" priority="182" operator="lessThanOrEqual">
      <formula>I64</formula>
    </cfRule>
  </conditionalFormatting>
  <conditionalFormatting sqref="S65">
    <cfRule type="cellIs" dxfId="0" priority="184" operator="lessThanOrEqual">
      <formula>I65</formula>
    </cfRule>
  </conditionalFormatting>
  <conditionalFormatting sqref="S67">
    <cfRule type="cellIs" dxfId="0" priority="186" operator="lessThanOrEqual">
      <formula>I67</formula>
    </cfRule>
  </conditionalFormatting>
  <conditionalFormatting sqref="S68">
    <cfRule type="cellIs" dxfId="0" priority="188" operator="lessThanOrEqual">
      <formula>I68</formula>
    </cfRule>
  </conditionalFormatting>
  <conditionalFormatting sqref="S69">
    <cfRule type="cellIs" dxfId="0" priority="190" operator="lessThanOrEqual">
      <formula>I69</formula>
    </cfRule>
  </conditionalFormatting>
  <conditionalFormatting sqref="S70">
    <cfRule type="cellIs" dxfId="0" priority="192" operator="lessThanOrEqual">
      <formula>I70</formula>
    </cfRule>
  </conditionalFormatting>
  <conditionalFormatting sqref="S71">
    <cfRule type="cellIs" dxfId="0" priority="194" operator="lessThanOrEqual">
      <formula>I71</formula>
    </cfRule>
  </conditionalFormatting>
  <conditionalFormatting sqref="S74">
    <cfRule type="cellIs" dxfId="0" priority="196" operator="lessThanOrEqual">
      <formula>I74</formula>
    </cfRule>
  </conditionalFormatting>
  <conditionalFormatting sqref="S75">
    <cfRule type="cellIs" dxfId="0" priority="198" operator="lessThanOrEqual">
      <formula>I75</formula>
    </cfRule>
  </conditionalFormatting>
  <conditionalFormatting sqref="S76">
    <cfRule type="cellIs" dxfId="0" priority="200" operator="lessThanOrEqual">
      <formula>I76</formula>
    </cfRule>
  </conditionalFormatting>
  <conditionalFormatting sqref="S8">
    <cfRule type="cellIs" dxfId="0" priority="120" operator="lessThanOrEqual">
      <formula>I8</formula>
    </cfRule>
  </conditionalFormatting>
  <conditionalFormatting sqref="S80">
    <cfRule type="cellIs" dxfId="0" priority="202" operator="lessThanOrEqual">
      <formula>I80</formula>
    </cfRule>
  </conditionalFormatting>
  <conditionalFormatting sqref="S84">
    <cfRule type="cellIs" dxfId="0" priority="204" operator="lessThanOrEqual">
      <formula>I84</formula>
    </cfRule>
  </conditionalFormatting>
  <conditionalFormatting sqref="S87">
    <cfRule type="cellIs" dxfId="0" priority="206" operator="lessThanOrEqual">
      <formula>I87</formula>
    </cfRule>
  </conditionalFormatting>
  <conditionalFormatting sqref="S9">
    <cfRule type="cellIs" dxfId="0" priority="122" operator="lessThanOrEqual">
      <formula>I9</formula>
    </cfRule>
  </conditionalFormatting>
  <conditionalFormatting sqref="X10">
    <cfRule type="cellIs" dxfId="0" priority="211" operator="lessThanOrEqual">
      <formula>H10</formula>
    </cfRule>
  </conditionalFormatting>
  <conditionalFormatting sqref="X11">
    <cfRule type="cellIs" dxfId="0" priority="213" operator="lessThanOrEqual">
      <formula>H11</formula>
    </cfRule>
  </conditionalFormatting>
  <conditionalFormatting sqref="X12">
    <cfRule type="cellIs" dxfId="0" priority="215" operator="lessThanOrEqual">
      <formula>H12</formula>
    </cfRule>
  </conditionalFormatting>
  <conditionalFormatting sqref="X13">
    <cfRule type="cellIs" dxfId="0" priority="217" operator="lessThanOrEqual">
      <formula>H13</formula>
    </cfRule>
  </conditionalFormatting>
  <conditionalFormatting sqref="X14">
    <cfRule type="cellIs" dxfId="0" priority="219" operator="lessThanOrEqual">
      <formula>H14</formula>
    </cfRule>
  </conditionalFormatting>
  <conditionalFormatting sqref="X15">
    <cfRule type="cellIs" dxfId="0" priority="221" operator="lessThanOrEqual">
      <formula>H15</formula>
    </cfRule>
  </conditionalFormatting>
  <conditionalFormatting sqref="X16">
    <cfRule type="cellIs" dxfId="0" priority="223" operator="lessThanOrEqual">
      <formula>H16</formula>
    </cfRule>
  </conditionalFormatting>
  <conditionalFormatting sqref="X17">
    <cfRule type="cellIs" dxfId="0" priority="225" operator="lessThanOrEqual">
      <formula>H17</formula>
    </cfRule>
  </conditionalFormatting>
  <conditionalFormatting sqref="X18">
    <cfRule type="cellIs" dxfId="0" priority="227" operator="lessThanOrEqual">
      <formula>H18</formula>
    </cfRule>
  </conditionalFormatting>
  <conditionalFormatting sqref="X19">
    <cfRule type="cellIs" dxfId="0" priority="229" operator="lessThanOrEqual">
      <formula>H19</formula>
    </cfRule>
  </conditionalFormatting>
  <conditionalFormatting sqref="X20">
    <cfRule type="cellIs" dxfId="0" priority="231" operator="lessThanOrEqual">
      <formula>H20</formula>
    </cfRule>
  </conditionalFormatting>
  <conditionalFormatting sqref="X21">
    <cfRule type="cellIs" dxfId="0" priority="233" operator="lessThanOrEqual">
      <formula>H21</formula>
    </cfRule>
  </conditionalFormatting>
  <conditionalFormatting sqref="X22">
    <cfRule type="cellIs" dxfId="0" priority="235" operator="lessThanOrEqual">
      <formula>H22</formula>
    </cfRule>
  </conditionalFormatting>
  <conditionalFormatting sqref="X23">
    <cfRule type="cellIs" dxfId="0" priority="237" operator="lessThanOrEqual">
      <formula>H23</formula>
    </cfRule>
  </conditionalFormatting>
  <conditionalFormatting sqref="X24">
    <cfRule type="cellIs" dxfId="0" priority="239" operator="lessThanOrEqual">
      <formula>H24</formula>
    </cfRule>
  </conditionalFormatting>
  <conditionalFormatting sqref="X8">
    <cfRule type="cellIs" dxfId="0" priority="207" operator="lessThanOrEqual">
      <formula>H8</formula>
    </cfRule>
  </conditionalFormatting>
  <conditionalFormatting sqref="X9">
    <cfRule type="cellIs" dxfId="0" priority="209" operator="lessThanOrEqual">
      <formula>H9</formula>
    </cfRule>
  </conditionalFormatting>
  <conditionalFormatting sqref="Y10">
    <cfRule type="cellIs" dxfId="0" priority="212" operator="lessThanOrEqual">
      <formula>I10</formula>
    </cfRule>
  </conditionalFormatting>
  <conditionalFormatting sqref="Y11">
    <cfRule type="cellIs" dxfId="0" priority="214" operator="lessThanOrEqual">
      <formula>I11</formula>
    </cfRule>
  </conditionalFormatting>
  <conditionalFormatting sqref="Y12">
    <cfRule type="cellIs" dxfId="0" priority="216" operator="lessThanOrEqual">
      <formula>I12</formula>
    </cfRule>
  </conditionalFormatting>
  <conditionalFormatting sqref="Y13">
    <cfRule type="cellIs" dxfId="0" priority="218" operator="lessThanOrEqual">
      <formula>I13</formula>
    </cfRule>
  </conditionalFormatting>
  <conditionalFormatting sqref="Y14">
    <cfRule type="cellIs" dxfId="0" priority="220" operator="lessThanOrEqual">
      <formula>I14</formula>
    </cfRule>
  </conditionalFormatting>
  <conditionalFormatting sqref="Y15">
    <cfRule type="cellIs" dxfId="0" priority="222" operator="lessThanOrEqual">
      <formula>I15</formula>
    </cfRule>
  </conditionalFormatting>
  <conditionalFormatting sqref="Y16">
    <cfRule type="cellIs" dxfId="0" priority="224" operator="lessThanOrEqual">
      <formula>I16</formula>
    </cfRule>
  </conditionalFormatting>
  <conditionalFormatting sqref="Y17">
    <cfRule type="cellIs" dxfId="0" priority="226" operator="lessThanOrEqual">
      <formula>I17</formula>
    </cfRule>
  </conditionalFormatting>
  <conditionalFormatting sqref="Y18">
    <cfRule type="cellIs" dxfId="0" priority="228" operator="lessThanOrEqual">
      <formula>I18</formula>
    </cfRule>
  </conditionalFormatting>
  <conditionalFormatting sqref="Y19">
    <cfRule type="cellIs" dxfId="0" priority="230" operator="lessThanOrEqual">
      <formula>I19</formula>
    </cfRule>
  </conditionalFormatting>
  <conditionalFormatting sqref="Y20">
    <cfRule type="cellIs" dxfId="0" priority="232" operator="lessThanOrEqual">
      <formula>I20</formula>
    </cfRule>
  </conditionalFormatting>
  <conditionalFormatting sqref="Y21">
    <cfRule type="cellIs" dxfId="0" priority="234" operator="lessThanOrEqual">
      <formula>I21</formula>
    </cfRule>
  </conditionalFormatting>
  <conditionalFormatting sqref="Y22">
    <cfRule type="cellIs" dxfId="0" priority="236" operator="lessThanOrEqual">
      <formula>I22</formula>
    </cfRule>
  </conditionalFormatting>
  <conditionalFormatting sqref="Y23">
    <cfRule type="cellIs" dxfId="0" priority="238" operator="lessThanOrEqual">
      <formula>I23</formula>
    </cfRule>
  </conditionalFormatting>
  <conditionalFormatting sqref="Y24">
    <cfRule type="cellIs" dxfId="0" priority="240" operator="lessThanOrEqual">
      <formula>I24</formula>
    </cfRule>
  </conditionalFormatting>
  <conditionalFormatting sqref="Y8">
    <cfRule type="cellIs" dxfId="0" priority="208" operator="lessThanOrEqual">
      <formula>I8</formula>
    </cfRule>
  </conditionalFormatting>
  <conditionalFormatting sqref="Y9">
    <cfRule type="cellIs" dxfId="0" priority="210" operator="lessThanOrEqual">
      <formula>I9</formula>
    </cfRule>
  </conditionalFormatting>
  <hyperlinks>
    <hyperlink ref="O8" r:id="rId1"/>
    <hyperlink ref="U8" r:id="rId2"/>
    <hyperlink ref="AA8" r:id="rId3"/>
    <hyperlink ref="AG8" r:id="rId4"/>
    <hyperlink ref="AM8" r:id="rId5"/>
    <hyperlink ref="O9" r:id="rId6"/>
    <hyperlink ref="U9" r:id="rId7"/>
    <hyperlink ref="AA9" r:id="rId8"/>
    <hyperlink ref="AG9" r:id="rId9"/>
    <hyperlink ref="O10" r:id="rId10"/>
    <hyperlink ref="AA10" r:id="rId11"/>
    <hyperlink ref="O11" r:id="rId12"/>
    <hyperlink ref="U11" r:id="rId13"/>
    <hyperlink ref="AA11" r:id="rId14"/>
    <hyperlink ref="AG11" r:id="rId15"/>
    <hyperlink ref="O12" r:id="rId16"/>
    <hyperlink ref="U12" r:id="rId17"/>
    <hyperlink ref="AA12" r:id="rId18"/>
    <hyperlink ref="AG12" r:id="rId19"/>
    <hyperlink ref="AM12" r:id="rId20"/>
    <hyperlink ref="O13" r:id="rId21"/>
    <hyperlink ref="AA13" r:id="rId22"/>
    <hyperlink ref="AG13" r:id="rId23"/>
    <hyperlink ref="AM13" r:id="rId24"/>
    <hyperlink ref="O14" r:id="rId25"/>
    <hyperlink ref="U14" r:id="rId26"/>
    <hyperlink ref="AA14" r:id="rId27"/>
    <hyperlink ref="O15" r:id="rId28"/>
    <hyperlink ref="U15" r:id="rId29"/>
    <hyperlink ref="AA15" r:id="rId30"/>
    <hyperlink ref="AG15" r:id="rId31"/>
    <hyperlink ref="AA16" r:id="rId32"/>
    <hyperlink ref="AM16" r:id="rId33"/>
    <hyperlink ref="O17" r:id="rId34"/>
    <hyperlink ref="AA17" r:id="rId35"/>
    <hyperlink ref="AM17" r:id="rId36"/>
    <hyperlink ref="O18" r:id="rId37"/>
    <hyperlink ref="U18" r:id="rId38"/>
    <hyperlink ref="AA18" r:id="rId39"/>
    <hyperlink ref="AG18" r:id="rId40"/>
    <hyperlink ref="AM18" r:id="rId41"/>
    <hyperlink ref="O19" r:id="rId42"/>
    <hyperlink ref="U19" r:id="rId43"/>
    <hyperlink ref="AA19" r:id="rId44"/>
    <hyperlink ref="AG19" r:id="rId45"/>
    <hyperlink ref="AM19" r:id="rId46"/>
    <hyperlink ref="AA20" r:id="rId47"/>
    <hyperlink ref="O21" r:id="rId48"/>
    <hyperlink ref="U21" r:id="rId49"/>
    <hyperlink ref="AA21" r:id="rId50"/>
    <hyperlink ref="AG21" r:id="rId51"/>
    <hyperlink ref="O22" r:id="rId52"/>
    <hyperlink ref="U22" r:id="rId53"/>
    <hyperlink ref="AA22" r:id="rId54"/>
    <hyperlink ref="AG22" r:id="rId55"/>
    <hyperlink ref="AA23" r:id="rId56"/>
    <hyperlink ref="AG23" r:id="rId57"/>
    <hyperlink ref="O24" r:id="rId58"/>
    <hyperlink ref="AA24" r:id="rId59"/>
    <hyperlink ref="O25" r:id="rId60"/>
    <hyperlink ref="U25" r:id="rId61"/>
    <hyperlink ref="AM25" r:id="rId62"/>
    <hyperlink ref="U26" r:id="rId63"/>
    <hyperlink ref="AG26" r:id="rId64"/>
    <hyperlink ref="O27" r:id="rId65"/>
    <hyperlink ref="U27" r:id="rId66"/>
    <hyperlink ref="AG27" r:id="rId67"/>
    <hyperlink ref="AM27" r:id="rId68"/>
    <hyperlink ref="O29" r:id="rId69"/>
    <hyperlink ref="U29" r:id="rId70"/>
    <hyperlink ref="AG29" r:id="rId71"/>
    <hyperlink ref="AM29" r:id="rId72"/>
    <hyperlink ref="O30" r:id="rId73"/>
    <hyperlink ref="U30" r:id="rId74"/>
    <hyperlink ref="AG30" r:id="rId75"/>
    <hyperlink ref="AM30" r:id="rId76"/>
    <hyperlink ref="O31" r:id="rId77"/>
    <hyperlink ref="AM31" r:id="rId78"/>
    <hyperlink ref="O32" r:id="rId79"/>
    <hyperlink ref="AG32" r:id="rId80"/>
    <hyperlink ref="AM32" r:id="rId81"/>
    <hyperlink ref="O33" r:id="rId82"/>
    <hyperlink ref="U33" r:id="rId83"/>
    <hyperlink ref="AG33" r:id="rId84"/>
    <hyperlink ref="AM33" r:id="rId85"/>
    <hyperlink ref="O34" r:id="rId86"/>
    <hyperlink ref="AM34" r:id="rId87"/>
    <hyperlink ref="O36" r:id="rId88"/>
    <hyperlink ref="U36" r:id="rId89"/>
    <hyperlink ref="AG36" r:id="rId90"/>
    <hyperlink ref="AM36" r:id="rId91"/>
    <hyperlink ref="O37" r:id="rId92"/>
    <hyperlink ref="U37" r:id="rId93"/>
    <hyperlink ref="AG37" r:id="rId94"/>
    <hyperlink ref="AM37" r:id="rId95"/>
    <hyperlink ref="U38" r:id="rId96"/>
    <hyperlink ref="AG38" r:id="rId97"/>
    <hyperlink ref="AM38" r:id="rId98"/>
    <hyperlink ref="O39" r:id="rId99"/>
    <hyperlink ref="U39" r:id="rId100"/>
    <hyperlink ref="AG39" r:id="rId101"/>
    <hyperlink ref="AM39" r:id="rId102"/>
    <hyperlink ref="O40" r:id="rId103"/>
    <hyperlink ref="U40" r:id="rId104"/>
    <hyperlink ref="AG40" r:id="rId105"/>
    <hyperlink ref="AM40" r:id="rId106"/>
    <hyperlink ref="O41" r:id="rId107"/>
    <hyperlink ref="U41" r:id="rId108"/>
    <hyperlink ref="AG41" r:id="rId109"/>
    <hyperlink ref="AM41" r:id="rId110"/>
    <hyperlink ref="AM42" r:id="rId111"/>
    <hyperlink ref="O44" r:id="rId112"/>
    <hyperlink ref="U44" r:id="rId113"/>
    <hyperlink ref="AG44" r:id="rId114"/>
    <hyperlink ref="AM44" r:id="rId115"/>
    <hyperlink ref="O45" r:id="rId116"/>
    <hyperlink ref="U45" r:id="rId117"/>
    <hyperlink ref="AG45" r:id="rId118"/>
    <hyperlink ref="AM45" r:id="rId119"/>
    <hyperlink ref="AM46" r:id="rId120"/>
    <hyperlink ref="O47" r:id="rId121"/>
    <hyperlink ref="U47" r:id="rId122"/>
    <hyperlink ref="AG47" r:id="rId123"/>
    <hyperlink ref="O48" r:id="rId124"/>
    <hyperlink ref="U48" r:id="rId125"/>
    <hyperlink ref="AG48" r:id="rId126"/>
    <hyperlink ref="AM48" r:id="rId127"/>
    <hyperlink ref="O49" r:id="rId128"/>
    <hyperlink ref="U49" r:id="rId129"/>
    <hyperlink ref="AG49" r:id="rId130"/>
    <hyperlink ref="AM49" r:id="rId131"/>
    <hyperlink ref="O50" r:id="rId132"/>
    <hyperlink ref="U50" r:id="rId133"/>
    <hyperlink ref="AG50" r:id="rId134"/>
    <hyperlink ref="AM50" r:id="rId135"/>
    <hyperlink ref="O51" r:id="rId136"/>
    <hyperlink ref="U51" r:id="rId137"/>
    <hyperlink ref="AG51" r:id="rId138"/>
    <hyperlink ref="AM51" r:id="rId139"/>
    <hyperlink ref="O52" r:id="rId140"/>
    <hyperlink ref="AG52" r:id="rId141"/>
    <hyperlink ref="O53" r:id="rId142"/>
    <hyperlink ref="U53" r:id="rId143"/>
    <hyperlink ref="AG53" r:id="rId144"/>
    <hyperlink ref="O54" r:id="rId145"/>
    <hyperlink ref="U54" r:id="rId146"/>
    <hyperlink ref="AG54" r:id="rId147"/>
    <hyperlink ref="AM54" r:id="rId148"/>
    <hyperlink ref="O55" r:id="rId149"/>
    <hyperlink ref="U55" r:id="rId150"/>
    <hyperlink ref="AG55" r:id="rId151"/>
    <hyperlink ref="AM55" r:id="rId152"/>
    <hyperlink ref="O56" r:id="rId153"/>
    <hyperlink ref="O57" r:id="rId154"/>
    <hyperlink ref="U57" r:id="rId155"/>
    <hyperlink ref="AG57" r:id="rId156"/>
    <hyperlink ref="AM57" r:id="rId157"/>
    <hyperlink ref="O58" r:id="rId158"/>
    <hyperlink ref="U58" r:id="rId159"/>
    <hyperlink ref="AG58" r:id="rId160"/>
    <hyperlink ref="AM58" r:id="rId161"/>
    <hyperlink ref="O59" r:id="rId162"/>
    <hyperlink ref="U59" r:id="rId163"/>
    <hyperlink ref="AG59" r:id="rId164"/>
    <hyperlink ref="AM59" r:id="rId165"/>
    <hyperlink ref="O60" r:id="rId166"/>
    <hyperlink ref="AM60" r:id="rId167"/>
    <hyperlink ref="O61" r:id="rId168"/>
    <hyperlink ref="U61" r:id="rId169"/>
    <hyperlink ref="AG61" r:id="rId170"/>
    <hyperlink ref="AM61" r:id="rId171"/>
    <hyperlink ref="O63" r:id="rId172"/>
    <hyperlink ref="U63" r:id="rId173"/>
    <hyperlink ref="O64" r:id="rId174"/>
    <hyperlink ref="U64" r:id="rId175"/>
    <hyperlink ref="AG64" r:id="rId176"/>
    <hyperlink ref="AM64" r:id="rId177"/>
    <hyperlink ref="O65" r:id="rId178"/>
    <hyperlink ref="U65" r:id="rId179"/>
    <hyperlink ref="AG65" r:id="rId180"/>
    <hyperlink ref="O66" r:id="rId181"/>
    <hyperlink ref="U66" r:id="rId182"/>
    <hyperlink ref="AG66" r:id="rId183"/>
    <hyperlink ref="AM66" r:id="rId184"/>
    <hyperlink ref="O67" r:id="rId185"/>
    <hyperlink ref="U67" r:id="rId186"/>
    <hyperlink ref="AG67" r:id="rId187"/>
    <hyperlink ref="AM67" r:id="rId188"/>
    <hyperlink ref="U68" r:id="rId189"/>
    <hyperlink ref="AG68" r:id="rId190"/>
    <hyperlink ref="AM68" r:id="rId191"/>
    <hyperlink ref="O69" r:id="rId192"/>
    <hyperlink ref="U69" r:id="rId193"/>
    <hyperlink ref="AG69" r:id="rId194"/>
    <hyperlink ref="AM69" r:id="rId195"/>
    <hyperlink ref="O70" r:id="rId196"/>
    <hyperlink ref="U70" r:id="rId197"/>
    <hyperlink ref="AG70" r:id="rId198"/>
    <hyperlink ref="AM70" r:id="rId199"/>
    <hyperlink ref="O71" r:id="rId200"/>
    <hyperlink ref="U71" r:id="rId201"/>
    <hyperlink ref="AM71" r:id="rId202"/>
    <hyperlink ref="O72" r:id="rId203"/>
    <hyperlink ref="AG72" r:id="rId204"/>
    <hyperlink ref="AM72" r:id="rId205"/>
    <hyperlink ref="O74" r:id="rId206"/>
    <hyperlink ref="U74" r:id="rId207"/>
    <hyperlink ref="AG74" r:id="rId208"/>
    <hyperlink ref="AM74" r:id="rId209"/>
    <hyperlink ref="O75" r:id="rId210"/>
    <hyperlink ref="U75" r:id="rId211"/>
    <hyperlink ref="AG75" r:id="rId212"/>
    <hyperlink ref="AM75" r:id="rId213"/>
    <hyperlink ref="O76" r:id="rId214"/>
    <hyperlink ref="U76" r:id="rId215"/>
    <hyperlink ref="AG76" r:id="rId216"/>
    <hyperlink ref="AM76" r:id="rId217"/>
    <hyperlink ref="O78" r:id="rId218"/>
    <hyperlink ref="U78" r:id="rId219"/>
    <hyperlink ref="O80" r:id="rId220"/>
    <hyperlink ref="U80" r:id="rId221"/>
    <hyperlink ref="AG80" r:id="rId222"/>
    <hyperlink ref="AM80" r:id="rId223"/>
    <hyperlink ref="O81" r:id="rId224"/>
    <hyperlink ref="AG81" r:id="rId225"/>
    <hyperlink ref="O82" r:id="rId226"/>
    <hyperlink ref="U82" r:id="rId227"/>
    <hyperlink ref="AG82" r:id="rId228"/>
    <hyperlink ref="AM82" r:id="rId229"/>
    <hyperlink ref="O84" r:id="rId230"/>
    <hyperlink ref="U84" r:id="rId231"/>
    <hyperlink ref="AG84" r:id="rId232"/>
    <hyperlink ref="AM84" r:id="rId233"/>
    <hyperlink ref="O86" r:id="rId234"/>
    <hyperlink ref="AM86" r:id="rId235"/>
    <hyperlink ref="O87" r:id="rId236"/>
    <hyperlink ref="U87" r:id="rId237"/>
    <hyperlink ref="AG87" r:id="rId238"/>
    <hyperlink ref="AM87" r:id="rId239"/>
  </hyperlinks>
  <pageMargins left="0.7" right="0.7" top="0.75" bottom="0.75" header="0.3" footer="0.3"/>
  <legacyDrawing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2016-12-16T17:18:29Z</dcterms:created>
  <dcterms:modified xsi:type="dcterms:W3CDTF">2016-12-16T17:18:29Z</dcterms:modified>
</cp:coreProperties>
</file>